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en" sheetId="1" state="visible" r:id="rId3"/>
    <sheet name="DAFO" sheetId="2" state="visible" r:id="rId4"/>
    <sheet name="Objetivos y KPIs" sheetId="3" state="visible" r:id="rId5"/>
    <sheet name="Plan de Acción" sheetId="4" state="visible" r:id="rId6"/>
    <sheet name="Presupuesto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<sst xmlns="http://schemas.openxmlformats.org/spreadsheetml/2006/main" count="475" uniqueCount="320">
  <si>
    <t xml:space="preserve">PLAN ESTRATÉGICO</t>
  </si>
  <si>
    <t xml:space="preserve">Hoja de ruta corporativa · Periodo 2026 – 2028</t>
  </si>
  <si>
    <t xml:space="preserve">INFORMACIÓN DE LA ORGANIZACIÓN</t>
  </si>
  <si>
    <t xml:space="preserve">Empresa</t>
  </si>
  <si>
    <t xml:space="preserve">Mediterránea Foods, S.L.</t>
  </si>
  <si>
    <t xml:space="preserve">Sector</t>
  </si>
  <si>
    <t xml:space="preserve">Alimentación gourmet</t>
  </si>
  <si>
    <t xml:space="preserve">CIF</t>
  </si>
  <si>
    <t xml:space="preserve">B-98765432</t>
  </si>
  <si>
    <t xml:space="preserve">Año de fundación</t>
  </si>
  <si>
    <t xml:space="preserve">2018</t>
  </si>
  <si>
    <t xml:space="preserve">Sede</t>
  </si>
  <si>
    <t xml:space="preserve">Valencia, España</t>
  </si>
  <si>
    <t xml:space="preserve">Nº de empleados</t>
  </si>
  <si>
    <t xml:space="preserve">42</t>
  </si>
  <si>
    <t xml:space="preserve">Facturación 2025</t>
  </si>
  <si>
    <t xml:space="preserve">4,20 M €</t>
  </si>
  <si>
    <t xml:space="preserve">Mercados actuales</t>
  </si>
  <si>
    <t xml:space="preserve">España, Portugal, Francia</t>
  </si>
  <si>
    <t xml:space="preserve">Responsable plan</t>
  </si>
  <si>
    <t xml:space="preserve">Dirección General</t>
  </si>
  <si>
    <t xml:space="preserve">Fecha aprobación</t>
  </si>
  <si>
    <t xml:space="preserve">15/01/2026</t>
  </si>
  <si>
    <t xml:space="preserve">IDENTIDAD CORPORATIVA</t>
  </si>
  <si>
    <t xml:space="preserve">MISIÓN</t>
  </si>
  <si>
    <t xml:space="preserve">VISIÓN</t>
  </si>
  <si>
    <t xml:space="preserve">VALORES</t>
  </si>
  <si>
    <t xml:space="preserve">Acercar la gastronomía mediterránea de origen sostenible a hogares y restaurantes, creando productos auténticos que combinen tradición artesanal con estándares de calidad de exportación.</t>
  </si>
  <si>
    <t xml:space="preserve">Ser, en 2028, la marca de referencia en productos gourmet mediterráneos en Europa occidental, reconocida por su trazabilidad y compromiso medioambiental.</t>
  </si>
  <si>
    <t xml:space="preserve">• Autenticidad
• Sostenibilidad
• Cercanía al productor
• Excelencia
• Transparencia</t>
  </si>
  <si>
    <t xml:space="preserve">CUADRO DE MANDO DEL PLAN</t>
  </si>
  <si>
    <t xml:space="preserve">Objetivos estratégicos</t>
  </si>
  <si>
    <t xml:space="preserve">% cumplimiento medio</t>
  </si>
  <si>
    <t xml:space="preserve">Iniciativas en curso</t>
  </si>
  <si>
    <t xml:space="preserve">Presupuesto total</t>
  </si>
  <si>
    <t xml:space="preserve">RESUMEN EJECUTIVO</t>
  </si>
  <si>
    <t xml:space="preserve">Tras seis años de crecimiento orgánico centrado en el mercado nacional, Mediterránea Foods aborda el periodo 2026-2028 con el reto de convertir su catálogo artesanal en una propuesta competitiva a escala europea. El plan se articula en cuatro perspectivas (financiera, cliente, procesos y personas) e identifica 12 objetivos estratégicos que se desplegarán en 28 iniciativas, con un presupuesto plurianual cercano a los 2,8 millones de euros. Las prioridades son: (1) abrir canal directo al consumidor mediante e-commerce propio; (2) duplicar las exportaciones a Francia y Alemania; (3) certificar toda la línea de producción en estándares ecológicos europeos; y (4) consolidar un equipo comercial y de marketing capaz de sostener el nuevo ritmo de crecimiento. El seguimiento se realizará trimestralmente mediante el cuadro de mando integrado en esta plantilla.</t>
  </si>
  <si>
    <t xml:space="preserve">ANÁLISIS DAFO</t>
  </si>
  <si>
    <t xml:space="preserve">Diagnóstico interno y externo · base para la formulación estratégica</t>
  </si>
  <si>
    <t xml:space="preserve">ANÁLISIS INTERNO</t>
  </si>
  <si>
    <t xml:space="preserve">ANÁLISIS EXTERNO</t>
  </si>
  <si>
    <t xml:space="preserve">  F  |  FORTALEZAS</t>
  </si>
  <si>
    <t xml:space="preserve">  O  |  OPORTUNIDADES</t>
  </si>
  <si>
    <t xml:space="preserve">Nº</t>
  </si>
  <si>
    <t xml:space="preserve">Descripción</t>
  </si>
  <si>
    <t xml:space="preserve">Área de impacto</t>
  </si>
  <si>
    <t xml:space="preserve">Prioridad</t>
  </si>
  <si>
    <t xml:space="preserve">F1</t>
  </si>
  <si>
    <t xml:space="preserve">Red de productores artesanales en exclusividad en 4 regiones de España</t>
  </si>
  <si>
    <t xml:space="preserve">Cadena de suministro</t>
  </si>
  <si>
    <t xml:space="preserve">Alta</t>
  </si>
  <si>
    <t xml:space="preserve">O1</t>
  </si>
  <si>
    <t xml:space="preserve">Crecimiento del 14% anual del e-commerce de alimentación gourmet en UE</t>
  </si>
  <si>
    <t xml:space="preserve">Mercado</t>
  </si>
  <si>
    <t xml:space="preserve">F2</t>
  </si>
  <si>
    <t xml:space="preserve">Marca con notoriedad creciente en segmento gourmet (NPS 68)</t>
  </si>
  <si>
    <t xml:space="preserve">Marca / Marketing</t>
  </si>
  <si>
    <t xml:space="preserve">O2</t>
  </si>
  <si>
    <t xml:space="preserve">Tendencia del consumidor europeo hacia productos de proximidad y eco</t>
  </si>
  <si>
    <t xml:space="preserve">Consumidor</t>
  </si>
  <si>
    <t xml:space="preserve">F3</t>
  </si>
  <si>
    <t xml:space="preserve">Equipo técnico con experiencia en certificación ecológica</t>
  </si>
  <si>
    <t xml:space="preserve">Operaciones</t>
  </si>
  <si>
    <t xml:space="preserve">Media</t>
  </si>
  <si>
    <t xml:space="preserve">O3</t>
  </si>
  <si>
    <t xml:space="preserve">Subvenciones Next Generation para digitalización de pymes alimentarias</t>
  </si>
  <si>
    <t xml:space="preserve">Financiación</t>
  </si>
  <si>
    <t xml:space="preserve">F4</t>
  </si>
  <si>
    <t xml:space="preserve">Margen bruto sobre ventas del 47%, por encima de la media del sector</t>
  </si>
  <si>
    <t xml:space="preserve">Financiera</t>
  </si>
  <si>
    <t xml:space="preserve">O4</t>
  </si>
  <si>
    <t xml:space="preserve">Apertura del corredor logístico ferroviario Valencia-Lyon</t>
  </si>
  <si>
    <t xml:space="preserve">Logística</t>
  </si>
  <si>
    <t xml:space="preserve">F5</t>
  </si>
  <si>
    <t xml:space="preserve">Catálogo amplio (38 referencias) con packaging diferenciado</t>
  </si>
  <si>
    <t xml:space="preserve">Producto</t>
  </si>
  <si>
    <t xml:space="preserve">O5</t>
  </si>
  <si>
    <t xml:space="preserve">Acuerdo UE-Mercosur facilita futura entrada en Latinoamérica</t>
  </si>
  <si>
    <t xml:space="preserve">Internacionalización</t>
  </si>
  <si>
    <t xml:space="preserve">Baja</t>
  </si>
  <si>
    <t xml:space="preserve">F6</t>
  </si>
  <si>
    <t xml:space="preserve">Sistema ERP implantado y datos limpios desde 2023</t>
  </si>
  <si>
    <t xml:space="preserve">Tecnología</t>
  </si>
  <si>
    <t xml:space="preserve">O6</t>
  </si>
  <si>
    <t xml:space="preserve">Auge del canal HORECA premium tras la recuperación post-pandemia</t>
  </si>
  <si>
    <t xml:space="preserve">Canal</t>
  </si>
  <si>
    <t xml:space="preserve">  D  |  DEBILIDADES</t>
  </si>
  <si>
    <t xml:space="preserve">  A  |  AMENAZAS</t>
  </si>
  <si>
    <t xml:space="preserve">D1</t>
  </si>
  <si>
    <t xml:space="preserve">Dependencia del canal distribuidor mayorista (78% de las ventas)</t>
  </si>
  <si>
    <t xml:space="preserve">Comercial</t>
  </si>
  <si>
    <t xml:space="preserve">A1</t>
  </si>
  <si>
    <t xml:space="preserve">Subida sostenida del coste del aceite de oliva virgen extra (+22%)</t>
  </si>
  <si>
    <t xml:space="preserve">Costes</t>
  </si>
  <si>
    <t xml:space="preserve">D2</t>
  </si>
  <si>
    <t xml:space="preserve">Capacidad de producción saturada en línea de aceites premium</t>
  </si>
  <si>
    <t xml:space="preserve">A2</t>
  </si>
  <si>
    <t xml:space="preserve">Entrada de marcas blancas premium en grandes superficies</t>
  </si>
  <si>
    <t xml:space="preserve">Competencia</t>
  </si>
  <si>
    <t xml:space="preserve">D3</t>
  </si>
  <si>
    <t xml:space="preserve">Equipo de marketing reducido (2 personas) frente al plan de crecimiento</t>
  </si>
  <si>
    <t xml:space="preserve">RR.HH.</t>
  </si>
  <si>
    <t xml:space="preserve">A3</t>
  </si>
  <si>
    <t xml:space="preserve">Endurecimiento de la normativa europea sobre etiquetado alimentario</t>
  </si>
  <si>
    <t xml:space="preserve">Regulatorio</t>
  </si>
  <si>
    <t xml:space="preserve">D4</t>
  </si>
  <si>
    <t xml:space="preserve">Ausencia de tienda online propia y baja presencia en marketplaces</t>
  </si>
  <si>
    <t xml:space="preserve">Digital</t>
  </si>
  <si>
    <t xml:space="preserve">A4</t>
  </si>
  <si>
    <t xml:space="preserve">Tensión geopolítica con afectación en rutas marítimas mediterráneas</t>
  </si>
  <si>
    <t xml:space="preserve">D5</t>
  </si>
  <si>
    <t xml:space="preserve">Procesos de logística inversa manuales y costosos</t>
  </si>
  <si>
    <t xml:space="preserve">A5</t>
  </si>
  <si>
    <t xml:space="preserve">Cambio climático: irregularidad en cosechas de productores aliados</t>
  </si>
  <si>
    <t xml:space="preserve">Suministro</t>
  </si>
  <si>
    <t xml:space="preserve">D6</t>
  </si>
  <si>
    <t xml:space="preserve">Concentración geográfica de proveedores en levante peninsular</t>
  </si>
  <si>
    <t xml:space="preserve">A6</t>
  </si>
  <si>
    <t xml:space="preserve">Inflación reduce ticket medio del consumidor en categoría delicatessen</t>
  </si>
  <si>
    <t xml:space="preserve">Demanda</t>
  </si>
  <si>
    <t xml:space="preserve">ESTRATEGIAS DERIVADAS (CRUCE DAFO)</t>
  </si>
  <si>
    <t xml:space="preserve">OPORTUNIDADES (O)</t>
  </si>
  <si>
    <t xml:space="preserve">AMENAZAS (A)</t>
  </si>
  <si>
    <t xml:space="preserve">FORTALEZAS (F)</t>
  </si>
  <si>
    <t xml:space="preserve">ESTRATEGIAS FO (ofensivas)
• Lanzar tienda online propia apalancando marca y catálogo (F2,F5 × O1,O2)
• Abrir canal HORECA premium en Francia con productores aliados (F1 × O4,O6)
• Optar a subvención digitalización para acelerar e-commerce (F6 × O3)</t>
  </si>
  <si>
    <t xml:space="preserve">ESTRATEGIAS FA (defensivas)
• Contratos plurianuales con productores para asegurar suministro (F1 × A5)
• Reforzar relato de marca frente a marcas blancas (F2 × A2)
• Coberturas de precio en aceite y trazabilidad de cosecha (F3,F6 × A1)</t>
  </si>
  <si>
    <t xml:space="preserve">DEBILIDADES (D)</t>
  </si>
  <si>
    <t xml:space="preserve">ESTRATEGIAS DO (reorientación)
• Crear equipo de marketing digital (3 perfiles) financiado con O3 (D3 × O3)
• Plan de exportación a Francia/Alemania reduciendo peso del mayorista (D1 × O1,O4)
• Apertura de planta secundaria con financiación europea (D2 × O3)</t>
  </si>
  <si>
    <t xml:space="preserve">ESTRATEGIAS DA (supervivencia)
• Diversificar cartera de proveedores fuera de levante (D6 × A5)
• Automatizar logística inversa para proteger margen frente a inflación (D5 × A6)
• Auditar etiquetado e ingredientes anticipando nueva normativa UE (D4 × A3)</t>
  </si>
  <si>
    <t xml:space="preserve">OBJETIVOS ESTRATÉGICOS Y KPIs</t>
  </si>
  <si>
    <t xml:space="preserve">Objetivos por perspectiva (modelo BSC) con indicadores y seguimiento de cumplimiento</t>
  </si>
  <si>
    <t xml:space="preserve">Leyenda:</t>
  </si>
  <si>
    <t xml:space="preserve">  Éxito (≥80%)</t>
  </si>
  <si>
    <t xml:space="preserve">  En progreso (50-79%)</t>
  </si>
  <si>
    <t xml:space="preserve">  Crítico (&lt;50%)</t>
  </si>
  <si>
    <t xml:space="preserve">ID</t>
  </si>
  <si>
    <t xml:space="preserve">Perspectiva</t>
  </si>
  <si>
    <t xml:space="preserve">Objetivo estratégico</t>
  </si>
  <si>
    <t xml:space="preserve">Indicador (KPI)</t>
  </si>
  <si>
    <t xml:space="preserve">Unidad</t>
  </si>
  <si>
    <t xml:space="preserve">Valor inicial</t>
  </si>
  <si>
    <t xml:space="preserve">Valor actual</t>
  </si>
  <si>
    <t xml:space="preserve">Meta 2028</t>
  </si>
  <si>
    <t xml:space="preserve">% Cumplim.</t>
  </si>
  <si>
    <t xml:space="preserve">Estado</t>
  </si>
  <si>
    <t xml:space="preserve">Responsable</t>
  </si>
  <si>
    <t xml:space="preserve">OE-01</t>
  </si>
  <si>
    <t xml:space="preserve">Incrementar la facturación total alcanzando los 7,5 M€</t>
  </si>
  <si>
    <t xml:space="preserve">Facturación anual</t>
  </si>
  <si>
    <t xml:space="preserve">€</t>
  </si>
  <si>
    <t xml:space="preserve">OE-02</t>
  </si>
  <si>
    <t xml:space="preserve">Mejorar el margen EBITDA del 9% al 14%</t>
  </si>
  <si>
    <t xml:space="preserve">% EBITDA / ventas</t>
  </si>
  <si>
    <t xml:space="preserve">%</t>
  </si>
  <si>
    <t xml:space="preserve">Dirección Financiera</t>
  </si>
  <si>
    <t xml:space="preserve">OE-03</t>
  </si>
  <si>
    <t xml:space="preserve">Reducir el peso de los 3 mayores clientes por debajo del 35%</t>
  </si>
  <si>
    <t xml:space="preserve">% concentración top-3</t>
  </si>
  <si>
    <t xml:space="preserve">Dirección Comercial</t>
  </si>
  <si>
    <t xml:space="preserve">OE-04</t>
  </si>
  <si>
    <t xml:space="preserve">Cliente</t>
  </si>
  <si>
    <t xml:space="preserve">Lanzar canal de venta directa al consumidor (D2C) por e-commerce</t>
  </si>
  <si>
    <t xml:space="preserve">% ventas vía D2C</t>
  </si>
  <si>
    <t xml:space="preserve">Dirección Marketing</t>
  </si>
  <si>
    <t xml:space="preserve">OE-05</t>
  </si>
  <si>
    <t xml:space="preserve">Duplicar exportaciones a Francia y Alemania</t>
  </si>
  <si>
    <t xml:space="preserve">Ventas internacionales</t>
  </si>
  <si>
    <t xml:space="preserve">Director Export</t>
  </si>
  <si>
    <t xml:space="preserve">OE-06</t>
  </si>
  <si>
    <t xml:space="preserve">Elevar el NPS del consumidor final a 75</t>
  </si>
  <si>
    <t xml:space="preserve">NPS</t>
  </si>
  <si>
    <t xml:space="preserve">pts</t>
  </si>
  <si>
    <t xml:space="preserve">Marketing CX</t>
  </si>
  <si>
    <t xml:space="preserve">OE-07</t>
  </si>
  <si>
    <t xml:space="preserve">Incorporar 60 cuentas HORECA premium en Europa</t>
  </si>
  <si>
    <t xml:space="preserve">Nuevas cuentas HORECA</t>
  </si>
  <si>
    <t xml:space="preserve">ud</t>
  </si>
  <si>
    <t xml:space="preserve">Comercial HORECA</t>
  </si>
  <si>
    <t xml:space="preserve">OE-08</t>
  </si>
  <si>
    <t xml:space="preserve">Procesos internos</t>
  </si>
  <si>
    <t xml:space="preserve">Certificar el 100% del catálogo en normativa ecológica europea</t>
  </si>
  <si>
    <t xml:space="preserve">% referencias certificadas</t>
  </si>
  <si>
    <t xml:space="preserve">Calidad</t>
  </si>
  <si>
    <t xml:space="preserve">OE-09</t>
  </si>
  <si>
    <t xml:space="preserve">Reducir el plazo medio de entrega a 48 h en península</t>
  </si>
  <si>
    <t xml:space="preserve">Lead time medio</t>
  </si>
  <si>
    <t xml:space="preserve">h</t>
  </si>
  <si>
    <t xml:space="preserve">OE-10</t>
  </si>
  <si>
    <t xml:space="preserve">Implantar trazabilidad blockchain en línea de aceites premium</t>
  </si>
  <si>
    <t xml:space="preserve">% referencias trazadas</t>
  </si>
  <si>
    <t xml:space="preserve">OE-11</t>
  </si>
  <si>
    <t xml:space="preserve">Aprendizaje</t>
  </si>
  <si>
    <t xml:space="preserve">Incorporar 12 nuevos perfiles cualificados (marketing y export)</t>
  </si>
  <si>
    <t xml:space="preserve">Plantilla incorporada</t>
  </si>
  <si>
    <t xml:space="preserve">personas</t>
  </si>
  <si>
    <t xml:space="preserve">OE-12</t>
  </si>
  <si>
    <t xml:space="preserve">Lograr una puntuación de clima laboral superior a 4,2 sobre 5</t>
  </si>
  <si>
    <t xml:space="preserve">Encuesta clima</t>
  </si>
  <si>
    <t xml:space="preserve">PLAN DE ACCIÓN</t>
  </si>
  <si>
    <t xml:space="preserve">Iniciativas, responsables, plazos y seguimiento presupuestario</t>
  </si>
  <si>
    <t xml:space="preserve">Iniciativas:</t>
  </si>
  <si>
    <t xml:space="preserve">Iniciativa</t>
  </si>
  <si>
    <t xml:space="preserve">OE vinc.</t>
  </si>
  <si>
    <t xml:space="preserve">F. inicio</t>
  </si>
  <si>
    <t xml:space="preserve">F. fin</t>
  </si>
  <si>
    <t xml:space="preserve">Avance</t>
  </si>
  <si>
    <t xml:space="preserve">Ppto. asignado</t>
  </si>
  <si>
    <t xml:space="preserve">Gasto real</t>
  </si>
  <si>
    <t xml:space="preserve">Desviación</t>
  </si>
  <si>
    <t xml:space="preserve">% gasto</t>
  </si>
  <si>
    <t xml:space="preserve">A-01</t>
  </si>
  <si>
    <t xml:space="preserve">Diseñar y lanzar tienda online propia (Shopify Plus)</t>
  </si>
  <si>
    <t xml:space="preserve">Marketing Digital</t>
  </si>
  <si>
    <t xml:space="preserve">Completada</t>
  </si>
  <si>
    <t xml:space="preserve">A-02</t>
  </si>
  <si>
    <t xml:space="preserve">Campaña de captación SEM y social ads en España</t>
  </si>
  <si>
    <t xml:space="preserve">En curso</t>
  </si>
  <si>
    <t xml:space="preserve">A-03</t>
  </si>
  <si>
    <t xml:space="preserve">Posicionamiento orgánico (SEO) en categorías gourmet</t>
  </si>
  <si>
    <t xml:space="preserve">A-04</t>
  </si>
  <si>
    <t xml:space="preserve">Programa de fidelización para clientes D2C</t>
  </si>
  <si>
    <t xml:space="preserve">No iniciada</t>
  </si>
  <si>
    <t xml:space="preserve">A-05</t>
  </si>
  <si>
    <t xml:space="preserve">Apertura oficina comercial en Lyon (Francia)</t>
  </si>
  <si>
    <t xml:space="preserve">A-06</t>
  </si>
  <si>
    <t xml:space="preserve">Contratación de 3 KAM para mercado alemán</t>
  </si>
  <si>
    <t xml:space="preserve">En riesgo</t>
  </si>
  <si>
    <t xml:space="preserve">A-07</t>
  </si>
  <si>
    <t xml:space="preserve">Participación en feria SIAL París 2026</t>
  </si>
  <si>
    <t xml:space="preserve">Marketing B2B</t>
  </si>
  <si>
    <t xml:space="preserve">A-08</t>
  </si>
  <si>
    <t xml:space="preserve">Auditoría inicial certificación BIO Europa</t>
  </si>
  <si>
    <t xml:space="preserve">A-09</t>
  </si>
  <si>
    <t xml:space="preserve">Reformulación de 12 referencias para certificación</t>
  </si>
  <si>
    <t xml:space="preserve">I+D</t>
  </si>
  <si>
    <t xml:space="preserve">A-10</t>
  </si>
  <si>
    <t xml:space="preserve">Renegociación contratos con productores aliados</t>
  </si>
  <si>
    <t xml:space="preserve">Compras</t>
  </si>
  <si>
    <t xml:space="preserve">A-11</t>
  </si>
  <si>
    <t xml:space="preserve">Implantación trazabilidad blockchain aceites premium</t>
  </si>
  <si>
    <t xml:space="preserve">A-12</t>
  </si>
  <si>
    <t xml:space="preserve">Modernización ERP - módulo de comercio internacional</t>
  </si>
  <si>
    <t xml:space="preserve">A-13</t>
  </si>
  <si>
    <t xml:space="preserve">Optimización rutas logísticas península (operador 3PL)</t>
  </si>
  <si>
    <t xml:space="preserve">A-14</t>
  </si>
  <si>
    <t xml:space="preserve">Plan de incentivos a equipo comercial</t>
  </si>
  <si>
    <t xml:space="preserve">A-15</t>
  </si>
  <si>
    <t xml:space="preserve">Plan de carrera y formación 2026 (60h por persona)</t>
  </si>
  <si>
    <t xml:space="preserve">A-16</t>
  </si>
  <si>
    <t xml:space="preserve">Encuesta de clima organizacional y plan de acción</t>
  </si>
  <si>
    <t xml:space="preserve">A-17</t>
  </si>
  <si>
    <t xml:space="preserve">Onboarding de 12 nuevos perfiles de marketing/export</t>
  </si>
  <si>
    <t xml:space="preserve">A-18</t>
  </si>
  <si>
    <t xml:space="preserve">Programa de visitas de clientes HORECA premium UE</t>
  </si>
  <si>
    <t xml:space="preserve">A-19</t>
  </si>
  <si>
    <t xml:space="preserve">Catálogo bilingüe (ES/EN/FR) y muestras profesionales</t>
  </si>
  <si>
    <t xml:space="preserve">A-20</t>
  </si>
  <si>
    <t xml:space="preserve">Negociación con marketplaces (Amazon Fresh, La Belle Vie)</t>
  </si>
  <si>
    <t xml:space="preserve">A-21</t>
  </si>
  <si>
    <t xml:space="preserve">Plan de mejora de envases con materiales reciclados</t>
  </si>
  <si>
    <t xml:space="preserve">A-22</t>
  </si>
  <si>
    <t xml:space="preserve">Cuadro de mando integrado (Power BI)</t>
  </si>
  <si>
    <t xml:space="preserve">A-23</t>
  </si>
  <si>
    <t xml:space="preserve">Ampliación capacidad línea de aceites premium</t>
  </si>
  <si>
    <t xml:space="preserve">A-24</t>
  </si>
  <si>
    <t xml:space="preserve">Diversificación cartera de proveedores (Andalucía y Aragón)</t>
  </si>
  <si>
    <t xml:space="preserve">A-25</t>
  </si>
  <si>
    <t xml:space="preserve">Auditoría externa anual de cuentas y modelo financiero</t>
  </si>
  <si>
    <t xml:space="preserve">A-26</t>
  </si>
  <si>
    <t xml:space="preserve">Programa de cobertura precios de materias primas críticas</t>
  </si>
  <si>
    <t xml:space="preserve">A-27</t>
  </si>
  <si>
    <t xml:space="preserve">Plan de comunicación interna - newsletter mensual</t>
  </si>
  <si>
    <t xml:space="preserve">A-28</t>
  </si>
  <si>
    <t xml:space="preserve">Estudio de mercado canal HORECA Alemania</t>
  </si>
  <si>
    <t xml:space="preserve">TOTALES</t>
  </si>
  <si>
    <t xml:space="preserve">PRESUPUESTO PLURIANUAL DEL PLAN</t>
  </si>
  <si>
    <t xml:space="preserve">Asignación de recursos por categoría · 2026 – 2028 (euros)</t>
  </si>
  <si>
    <t xml:space="preserve">Categoría</t>
  </si>
  <si>
    <t xml:space="preserve">Concepto / iniciativa</t>
  </si>
  <si>
    <t xml:space="preserve">2026</t>
  </si>
  <si>
    <t xml:space="preserve">2027</t>
  </si>
  <si>
    <t xml:space="preserve">2028</t>
  </si>
  <si>
    <t xml:space="preserve">Total 3 años</t>
  </si>
  <si>
    <t xml:space="preserve">% del total</t>
  </si>
  <si>
    <t xml:space="preserve">Marketing y ventas</t>
  </si>
  <si>
    <t xml:space="preserve">E-commerce y desarrollo tienda online</t>
  </si>
  <si>
    <t xml:space="preserve">Campañas SEM/SEO/Social ads</t>
  </si>
  <si>
    <t xml:space="preserve">Ferias y eventos internacionales</t>
  </si>
  <si>
    <t xml:space="preserve">Programa de fidelización D2C</t>
  </si>
  <si>
    <t xml:space="preserve">Material comercial y muestras</t>
  </si>
  <si>
    <t xml:space="preserve">Apertura oficina Francia y operativa</t>
  </si>
  <si>
    <t xml:space="preserve">Equipo comercial Alemania (3 KAM)</t>
  </si>
  <si>
    <t xml:space="preserve">Estudios de mercado y traducciones</t>
  </si>
  <si>
    <t xml:space="preserve">Modernización ERP y trazabilidad blockchain</t>
  </si>
  <si>
    <t xml:space="preserve">Optimización logística y operador 3PL</t>
  </si>
  <si>
    <t xml:space="preserve">Ampliación capacidad línea aceites premium</t>
  </si>
  <si>
    <t xml:space="preserve">Diversificación de proveedores</t>
  </si>
  <si>
    <t xml:space="preserve">Calidad y producto</t>
  </si>
  <si>
    <t xml:space="preserve">Certificación BIO Europa (auditorías)</t>
  </si>
  <si>
    <t xml:space="preserve">I+D y reformulación de catálogo</t>
  </si>
  <si>
    <t xml:space="preserve">Envases sostenibles y rediseño packaging</t>
  </si>
  <si>
    <t xml:space="preserve">Personas</t>
  </si>
  <si>
    <t xml:space="preserve">Onboarding y nuevas incorporaciones</t>
  </si>
  <si>
    <t xml:space="preserve">Formación y planes de carrera</t>
  </si>
  <si>
    <t xml:space="preserve">Clima organizacional y comunicación</t>
  </si>
  <si>
    <t xml:space="preserve">Tecnología y finanzas</t>
  </si>
  <si>
    <t xml:space="preserve">Cuadro de mando (BI) y auditoría</t>
  </si>
  <si>
    <t xml:space="preserve">TOTAL POR AÑO</t>
  </si>
  <si>
    <t xml:space="preserve">PRESUPUESTO TOTAL DEL PLAN</t>
  </si>
  <si>
    <t xml:space="preserve">FUENTES DE FINANCIACIÓN</t>
  </si>
  <si>
    <t xml:space="preserve">Fuente</t>
  </si>
  <si>
    <t xml:space="preserve">Total</t>
  </si>
  <si>
    <t xml:space="preserve">Tesorería propia (autofinanciación)</t>
  </si>
  <si>
    <t xml:space="preserve">Crédito bancario a largo plazo</t>
  </si>
  <si>
    <t xml:space="preserve">Subvenciones Next Generation (Kit Digital, Kit Consulting)</t>
  </si>
  <si>
    <t xml:space="preserve">Programa ICEX Next (internacionalización)</t>
  </si>
  <si>
    <t xml:space="preserve">Aportación de socios (ampliación capital)</t>
  </si>
  <si>
    <t xml:space="preserve">TOTAL FINANCIACIÓN</t>
  </si>
  <si>
    <t xml:space="preserve">EQUILIBRIO PRESUPUESTO – FINANCIACIÓN</t>
  </si>
  <si>
    <t xml:space="preserve">Diferencia: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</si>
</sst>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0.0%"/>
    <numFmt numFmtId="167" formatCode="#,##0&quot; €&quot;"/>
    <numFmt numFmtId="168" formatCode="0.0"/>
    <numFmt numFmtId="169" formatCode="#,##0"/>
    <numFmt numFmtId="170" formatCode="dd/mm/yyyy"/>
    <numFmt numFmtId="171" formatCode="0%"/>
    <numFmt numFmtId="172" formatCode="#,##0&quot; €&quot;;[RED]\-#,##0&quot; €&quot;;\-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2D5F3F"/>
      <name val="Calibri"/>
      <family val="0"/>
      <charset val="1"/>
    </font>
    <font>
      <i val="true"/>
      <sz val="12"/>
      <color rgb="FF666666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1F3A2A"/>
      <name val="Calibri"/>
      <family val="0"/>
      <charset val="1"/>
    </font>
    <font>
      <sz val="10"/>
      <color rgb="FF1F3A2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20"/>
      <color rgb="FF2D5F3F"/>
      <name val="Calibri"/>
      <family val="0"/>
      <charset val="1"/>
    </font>
    <font>
      <sz val="10.5"/>
      <color rgb="FF1F3A2A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006100"/>
      <name val="Calibri"/>
      <family val="0"/>
      <charset val="1"/>
    </font>
    <font>
      <b val="true"/>
      <sz val="11"/>
      <color rgb="FF1F4E78"/>
      <name val="Calibri"/>
      <family val="0"/>
      <charset val="1"/>
    </font>
    <font>
      <b val="true"/>
      <sz val="11"/>
      <color rgb="FF9C0006"/>
      <name val="Calibri"/>
      <family val="0"/>
      <charset val="1"/>
    </font>
    <font>
      <b val="true"/>
      <sz val="11"/>
      <color rgb="FF7B4D00"/>
      <name val="Calibri"/>
      <family val="0"/>
      <charset val="1"/>
    </font>
    <font>
      <i val="true"/>
      <sz val="9"/>
      <color rgb="FF666666"/>
      <name val="Calibri"/>
      <family val="0"/>
      <charset val="1"/>
    </font>
    <font>
      <b val="true"/>
      <sz val="9"/>
      <color rgb="FF006100"/>
      <name val="Calibri"/>
      <family val="0"/>
      <charset val="1"/>
    </font>
    <font>
      <b val="true"/>
      <sz val="9"/>
      <color rgb="FF9C5700"/>
      <name val="Calibri"/>
      <family val="0"/>
      <charset val="1"/>
    </font>
    <font>
      <b val="true"/>
      <sz val="9"/>
      <color rgb="FF9C0006"/>
      <name val="Calibri"/>
      <family val="0"/>
      <charset val="1"/>
    </font>
    <font>
      <b val="true"/>
      <sz val="10"/>
      <color rgb="FF2D5F3F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1"/>
      <color rgb="FF2D5F3F"/>
      <name val="Calibri"/>
      <family val="0"/>
      <charset val="1"/>
    </font>
    <font>
      <b val="true"/>
      <sz val="11"/>
      <color rgb="FF1F3A2A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2D5F3F"/>
        <bgColor rgb="FF1F4E78"/>
      </patternFill>
    </fill>
    <fill>
      <patternFill patternType="solid">
        <fgColor rgb="FFF5F1E6"/>
        <bgColor rgb="FFEFEFEF"/>
      </patternFill>
    </fill>
    <fill>
      <patternFill patternType="solid">
        <fgColor rgb="FF5A8A6E"/>
        <bgColor rgb="FF339966"/>
      </patternFill>
    </fill>
    <fill>
      <patternFill patternType="solid">
        <fgColor rgb="FFC6EFCE"/>
        <bgColor rgb="FFD5E8D4"/>
      </patternFill>
    </fill>
    <fill>
      <patternFill patternType="solid">
        <fgColor rgb="FFD9E1F2"/>
        <bgColor rgb="FFDAE8FC"/>
      </patternFill>
    </fill>
    <fill>
      <patternFill patternType="solid">
        <fgColor rgb="FFFFC7CE"/>
        <bgColor rgb="FFF8CECC"/>
      </patternFill>
    </fill>
    <fill>
      <patternFill patternType="solid">
        <fgColor rgb="FFFFEB9C"/>
        <bgColor rgb="FFFFE6CC"/>
      </patternFill>
    </fill>
    <fill>
      <patternFill patternType="solid">
        <fgColor rgb="FFEFEFEF"/>
        <bgColor rgb="FFF5F1E6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2D5F3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2D5F3F"/>
      </left>
      <right style="thin">
        <color rgb="FF2D5F3F"/>
      </right>
      <top style="thin">
        <color rgb="FF2D5F3F"/>
      </top>
      <bottom style="thin">
        <color rgb="FF2D5F3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justify" vertical="top" textRotation="0" wrapText="true" indent="1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4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ont>
        <b val="1"/>
        <color rgb="FF9C0006"/>
      </font>
      <fill>
        <patternFill>
          <bgColor rgb="FFFFC7CE"/>
        </patternFill>
      </fill>
    </dxf>
    <dxf>
      <font>
        <b val="1"/>
        <color rgb="FF9C5700"/>
      </font>
      <fill>
        <patternFill>
          <bgColor rgb="FFFFEB9C"/>
        </patternFill>
      </fill>
    </dxf>
    <dxf>
      <font>
        <b val="1"/>
        <color rgb="FF006100"/>
      </font>
      <fill>
        <patternFill>
          <bgColor rgb="FFC6EFCE"/>
        </patternFill>
      </fill>
    </dxf>
    <dxf>
      <font>
        <b val="1"/>
        <color rgb="FF1F3A2A"/>
      </font>
      <fill>
        <patternFill>
          <bgColor rgb="FFD9E1F2"/>
        </patternFill>
      </fill>
    </dxf>
    <dxf>
      <font>
        <b val="1"/>
        <color rgb="FF1F3A2A"/>
      </font>
      <fill>
        <patternFill>
          <bgColor rgb="FFFCE4D6"/>
        </patternFill>
      </fill>
    </dxf>
    <dxf>
      <font>
        <b val="1"/>
        <color rgb="FF1F3A2A"/>
      </font>
      <fill>
        <patternFill>
          <bgColor rgb="FFE2EFDA"/>
        </patternFill>
      </fill>
    </dxf>
    <dxf>
      <font>
        <b val="1"/>
        <color rgb="FF1F3A2A"/>
      </font>
      <fill>
        <patternFill>
          <bgColor rgb="FFFFF2CC"/>
        </patternFill>
      </fill>
    </dxf>
    <dxf>
      <font>
        <b val="1"/>
        <color rgb="FF1F4E78"/>
      </font>
      <fill>
        <patternFill>
          <bgColor rgb="FFD9E1F2"/>
        </patternFill>
      </fill>
    </dxf>
    <dxf>
      <font>
        <b val="1"/>
        <color rgb="FF595959"/>
      </font>
      <fill>
        <patternFill>
          <bgColor rgb="FFEFEFEF"/>
        </patternFill>
      </fill>
    </dxf>
    <dxf>
      <font>
        <b val="1"/>
        <color rgb="FF1F3A2A"/>
      </font>
      <fill>
        <patternFill>
          <bgColor rgb="FFFFE6CC"/>
        </patternFill>
      </fill>
    </dxf>
    <dxf>
      <font>
        <b val="1"/>
        <color rgb="FF1F3A2A"/>
      </font>
      <fill>
        <patternFill>
          <bgColor rgb="FFD5E8D4"/>
        </patternFill>
      </fill>
    </dxf>
    <dxf>
      <font>
        <b val="1"/>
        <color rgb="FF1F3A2A"/>
      </font>
      <fill>
        <patternFill>
          <bgColor rgb="FFDAE8FC"/>
        </patternFill>
      </fill>
    </dxf>
    <dxf>
      <font>
        <b val="1"/>
        <color rgb="FF1F3A2A"/>
      </font>
      <fill>
        <patternFill>
          <bgColor rgb="FFF8CECC"/>
        </patternFill>
      </fill>
    </dxf>
    <dxf>
      <font>
        <b val="1"/>
        <color rgb="FF1F3A2A"/>
      </font>
      <fill>
        <patternFill>
          <bgColor rgb="FFE1D5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E6CC"/>
      <rgbColor rgb="FFFF00FF"/>
      <rgbColor rgb="FF00FFFF"/>
      <rgbColor rgb="FF9C0006"/>
      <rgbColor rgb="FF006100"/>
      <rgbColor rgb="FF000080"/>
      <rgbColor rgb="FF9C5700"/>
      <rgbColor rgb="FF800080"/>
      <rgbColor rgb="FF008080"/>
      <rgbColor rgb="FFBFBFBF"/>
      <rgbColor rgb="FF5A8A6E"/>
      <rgbColor rgb="FFEFEFEF"/>
      <rgbColor rgb="FF595959"/>
      <rgbColor rgb="FFFFF2CC"/>
      <rgbColor rgb="FFDAE8FC"/>
      <rgbColor rgb="FF660066"/>
      <rgbColor rgb="FFFF8080"/>
      <rgbColor rgb="FF0066CC"/>
      <rgbColor rgb="FFE1D5E7"/>
      <rgbColor rgb="FF000080"/>
      <rgbColor rgb="FFFF00FF"/>
      <rgbColor rgb="FFF5F1E6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EB9C"/>
      <rgbColor rgb="FFD9E1F2"/>
      <rgbColor rgb="FFFFC7CE"/>
      <rgbColor rgb="FFD5E8D4"/>
      <rgbColor rgb="FFF8CECC"/>
      <rgbColor rgb="FF3366FF"/>
      <rgbColor rgb="FF33CCCC"/>
      <rgbColor rgb="FF99CC00"/>
      <rgbColor rgb="FFFCE4D6"/>
      <rgbColor rgb="FFFF9900"/>
      <rgbColor rgb="FFFF6600"/>
      <rgbColor rgb="FF666666"/>
      <rgbColor rgb="FF969696"/>
      <rgbColor rgb="FF003366"/>
      <rgbColor rgb="FF339966"/>
      <rgbColor rgb="FF003300"/>
      <rgbColor rgb="FF2D5F3F"/>
      <rgbColor rgb="FF7B4D00"/>
      <rgbColor rgb="FF993366"/>
      <rgbColor rgb="FF1F4E78"/>
      <rgbColor rgb="FF1F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8" min="2" style="0" width="22"/>
    <col collapsed="false" customWidth="true" hidden="false" outlineLevel="0" max="9" min="9" style="0" width="2"/>
  </cols>
  <sheetData>
    <row r="2" customFormat="false" ht="30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  <c r="H3" s="2"/>
    </row>
    <row r="4" customFormat="false" ht="3.75" hidden="false" customHeight="true" outlineLevel="0" collapsed="false">
      <c r="B4" s="3"/>
      <c r="C4" s="3"/>
      <c r="D4" s="3"/>
      <c r="E4" s="3"/>
      <c r="F4" s="3"/>
      <c r="G4" s="3"/>
      <c r="H4" s="3"/>
    </row>
    <row r="6" customFormat="false" ht="21.75" hidden="false" customHeight="true" outlineLevel="0" collapsed="false">
      <c r="B6" s="4" t="s">
        <v>2</v>
      </c>
      <c r="C6" s="4"/>
      <c r="D6" s="4"/>
      <c r="E6" s="4"/>
      <c r="F6" s="4"/>
      <c r="G6" s="4"/>
      <c r="H6" s="4"/>
    </row>
    <row r="7" customFormat="false" ht="19.5" hidden="false" customHeight="true" outlineLevel="0" collapsed="false">
      <c r="B7" s="5" t="s">
        <v>3</v>
      </c>
      <c r="C7" s="6" t="s">
        <v>4</v>
      </c>
      <c r="D7" s="6"/>
      <c r="E7" s="5" t="s">
        <v>5</v>
      </c>
      <c r="F7" s="6" t="s">
        <v>6</v>
      </c>
      <c r="G7" s="6"/>
      <c r="H7" s="6"/>
    </row>
    <row r="8" customFormat="false" ht="19.5" hidden="false" customHeight="true" outlineLevel="0" collapsed="false">
      <c r="B8" s="5" t="s">
        <v>7</v>
      </c>
      <c r="C8" s="6" t="s">
        <v>8</v>
      </c>
      <c r="D8" s="6"/>
      <c r="E8" s="5" t="s">
        <v>9</v>
      </c>
      <c r="F8" s="6" t="s">
        <v>10</v>
      </c>
      <c r="G8" s="6"/>
      <c r="H8" s="6"/>
    </row>
    <row r="9" customFormat="false" ht="19.5" hidden="false" customHeight="true" outlineLevel="0" collapsed="false">
      <c r="B9" s="5" t="s">
        <v>11</v>
      </c>
      <c r="C9" s="6" t="s">
        <v>12</v>
      </c>
      <c r="D9" s="6"/>
      <c r="E9" s="5" t="s">
        <v>13</v>
      </c>
      <c r="F9" s="6" t="s">
        <v>14</v>
      </c>
      <c r="G9" s="6"/>
      <c r="H9" s="6"/>
    </row>
    <row r="10" customFormat="false" ht="19.5" hidden="false" customHeight="true" outlineLevel="0" collapsed="false">
      <c r="B10" s="5" t="s">
        <v>15</v>
      </c>
      <c r="C10" s="6" t="s">
        <v>16</v>
      </c>
      <c r="D10" s="6"/>
      <c r="E10" s="5" t="s">
        <v>17</v>
      </c>
      <c r="F10" s="6" t="s">
        <v>18</v>
      </c>
      <c r="G10" s="6"/>
      <c r="H10" s="6"/>
    </row>
    <row r="11" customFormat="false" ht="19.5" hidden="false" customHeight="true" outlineLevel="0" collapsed="false">
      <c r="B11" s="5" t="s">
        <v>19</v>
      </c>
      <c r="C11" s="6" t="s">
        <v>20</v>
      </c>
      <c r="D11" s="6"/>
      <c r="E11" s="5" t="s">
        <v>21</v>
      </c>
      <c r="F11" s="6" t="s">
        <v>22</v>
      </c>
      <c r="G11" s="6"/>
      <c r="H11" s="6"/>
    </row>
    <row r="13" customFormat="false" ht="21.75" hidden="false" customHeight="true" outlineLevel="0" collapsed="false">
      <c r="B13" s="4" t="s">
        <v>23</v>
      </c>
      <c r="C13" s="4"/>
      <c r="D13" s="4"/>
      <c r="E13" s="4"/>
      <c r="F13" s="4"/>
      <c r="G13" s="4"/>
      <c r="H13" s="4"/>
    </row>
    <row r="14" customFormat="false" ht="21.75" hidden="false" customHeight="true" outlineLevel="0" collapsed="false">
      <c r="B14" s="7" t="s">
        <v>24</v>
      </c>
      <c r="C14" s="7"/>
      <c r="D14" s="7"/>
      <c r="E14" s="7" t="s">
        <v>25</v>
      </c>
      <c r="F14" s="7"/>
      <c r="G14" s="7" t="s">
        <v>26</v>
      </c>
      <c r="H14" s="7"/>
    </row>
    <row r="15" customFormat="false" ht="94.5" hidden="false" customHeight="true" outlineLevel="0" collapsed="false">
      <c r="B15" s="8" t="s">
        <v>27</v>
      </c>
      <c r="C15" s="8"/>
      <c r="D15" s="8"/>
      <c r="E15" s="8" t="s">
        <v>28</v>
      </c>
      <c r="F15" s="8"/>
      <c r="G15" s="8" t="s">
        <v>29</v>
      </c>
      <c r="H15" s="8"/>
    </row>
    <row r="17" customFormat="false" ht="21.75" hidden="false" customHeight="true" outlineLevel="0" collapsed="false">
      <c r="B17" s="4" t="s">
        <v>30</v>
      </c>
      <c r="C17" s="4"/>
      <c r="D17" s="4"/>
      <c r="E17" s="4"/>
      <c r="F17" s="4"/>
      <c r="G17" s="4"/>
      <c r="H17" s="4"/>
    </row>
    <row r="18" customFormat="false" ht="24" hidden="false" customHeight="true" outlineLevel="0" collapsed="false">
      <c r="B18" s="9" t="s">
        <v>31</v>
      </c>
      <c r="C18" s="9"/>
      <c r="D18" s="9" t="s">
        <v>32</v>
      </c>
      <c r="E18" s="9"/>
      <c r="F18" s="9" t="s">
        <v>33</v>
      </c>
      <c r="G18" s="9"/>
      <c r="H18" s="9" t="s">
        <v>34</v>
      </c>
    </row>
    <row r="19" customFormat="false" ht="48" hidden="false" customHeight="true" outlineLevel="0" collapsed="false">
      <c r="B19" s="10" t="n">
        <f aca="false">COUNTA('Objetivos y KPIs'!B7:B26)</f>
        <v>12</v>
      </c>
      <c r="C19" s="10"/>
      <c r="D19" s="11" t="n">
        <f aca="false">AVERAGE('Objetivos y KPIs'!J7:J26)</f>
        <v>0.552318232315581</v>
      </c>
      <c r="E19" s="11"/>
      <c r="F19" s="10" t="n">
        <f aca="false">COUNTIF('Plan de Acción'!F7:F36,"En curso")</f>
        <v>13</v>
      </c>
      <c r="G19" s="10"/>
      <c r="H19" s="12" t="n">
        <f aca="false">SUM(Presupuesto!D8:F26)</f>
        <v>3217000</v>
      </c>
    </row>
    <row r="21" customFormat="false" ht="21.75" hidden="false" customHeight="true" outlineLevel="0" collapsed="false">
      <c r="B21" s="4" t="s">
        <v>35</v>
      </c>
      <c r="C21" s="4"/>
      <c r="D21" s="4"/>
      <c r="E21" s="4"/>
      <c r="F21" s="4"/>
      <c r="G21" s="4"/>
      <c r="H21" s="4"/>
    </row>
    <row r="22" customFormat="false" ht="109.5" hidden="false" customHeight="true" outlineLevel="0" collapsed="false">
      <c r="B22" s="13" t="s">
        <v>36</v>
      </c>
      <c r="C22" s="13"/>
      <c r="D22" s="13"/>
      <c r="E22" s="13"/>
      <c r="F22" s="13"/>
      <c r="G22" s="13"/>
      <c r="H22" s="13"/>
    </row>
    <row r="23" customFormat="false" ht="9.75" hidden="false" customHeight="true" outlineLevel="0" collapsed="false"/>
  </sheetData>
  <mergeCells count="29">
    <mergeCell ref="B2:H2"/>
    <mergeCell ref="B3:H3"/>
    <mergeCell ref="B6:H6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B13:H13"/>
    <mergeCell ref="B14:D14"/>
    <mergeCell ref="E14:F14"/>
    <mergeCell ref="G14:H14"/>
    <mergeCell ref="B15:D15"/>
    <mergeCell ref="E15:F15"/>
    <mergeCell ref="G15:H15"/>
    <mergeCell ref="B17:H17"/>
    <mergeCell ref="B18:C18"/>
    <mergeCell ref="D18:E18"/>
    <mergeCell ref="F18:G18"/>
    <mergeCell ref="B19:C19"/>
    <mergeCell ref="D19:E19"/>
    <mergeCell ref="F19:G19"/>
    <mergeCell ref="B21:H21"/>
    <mergeCell ref="B22:H22"/>
  </mergeCells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38"/>
    <col collapsed="false" customWidth="true" hidden="false" outlineLevel="0" max="4" min="4" style="0" width="22"/>
    <col collapsed="false" customWidth="true" hidden="false" outlineLevel="0" max="5" min="5" style="0" width="14"/>
    <col collapsed="false" customWidth="true" hidden="false" outlineLevel="0" max="6" min="6" style="0" width="2"/>
    <col collapsed="false" customWidth="true" hidden="false" outlineLevel="0" max="7" min="7" style="0" width="6"/>
    <col collapsed="false" customWidth="true" hidden="false" outlineLevel="0" max="8" min="8" style="0" width="38"/>
    <col collapsed="false" customWidth="true" hidden="false" outlineLevel="0" max="9" min="9" style="0" width="22"/>
    <col collapsed="false" customWidth="true" hidden="false" outlineLevel="0" max="10" min="10" style="0" width="14"/>
    <col collapsed="false" customWidth="true" hidden="false" outlineLevel="0" max="11" min="11" style="0" width="2"/>
  </cols>
  <sheetData>
    <row r="2" customFormat="false" ht="30" hidden="false" customHeight="true" outlineLevel="0" collapsed="false">
      <c r="B2" s="1" t="s">
        <v>37</v>
      </c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B3" s="2" t="s">
        <v>38</v>
      </c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</row>
    <row r="6" customFormat="false" ht="21.75" hidden="false" customHeight="true" outlineLevel="0" collapsed="false">
      <c r="B6" s="14" t="s">
        <v>39</v>
      </c>
      <c r="C6" s="14"/>
      <c r="D6" s="14"/>
      <c r="E6" s="14"/>
      <c r="G6" s="14" t="s">
        <v>40</v>
      </c>
      <c r="H6" s="14"/>
      <c r="I6" s="14"/>
      <c r="J6" s="14"/>
    </row>
    <row r="7" customFormat="false" ht="21.75" hidden="false" customHeight="true" outlineLevel="0" collapsed="false">
      <c r="B7" s="15" t="s">
        <v>41</v>
      </c>
      <c r="C7" s="15"/>
      <c r="D7" s="15"/>
      <c r="E7" s="15"/>
      <c r="G7" s="16" t="s">
        <v>42</v>
      </c>
      <c r="H7" s="16"/>
      <c r="I7" s="16"/>
      <c r="J7" s="16"/>
    </row>
    <row r="8" customFormat="false" ht="27.75" hidden="false" customHeight="true" outlineLevel="0" collapsed="false">
      <c r="B8" s="7" t="s">
        <v>43</v>
      </c>
      <c r="C8" s="7" t="s">
        <v>44</v>
      </c>
      <c r="D8" s="7" t="s">
        <v>45</v>
      </c>
      <c r="E8" s="7" t="s">
        <v>46</v>
      </c>
      <c r="G8" s="7" t="s">
        <v>43</v>
      </c>
      <c r="H8" s="7" t="s">
        <v>44</v>
      </c>
      <c r="I8" s="7" t="s">
        <v>45</v>
      </c>
      <c r="J8" s="7" t="s">
        <v>46</v>
      </c>
    </row>
    <row r="9" customFormat="false" ht="30" hidden="false" customHeight="true" outlineLevel="0" collapsed="false">
      <c r="B9" s="17" t="s">
        <v>47</v>
      </c>
      <c r="C9" s="18" t="s">
        <v>48</v>
      </c>
      <c r="D9" s="19" t="s">
        <v>49</v>
      </c>
      <c r="E9" s="19" t="s">
        <v>50</v>
      </c>
      <c r="G9" s="17" t="s">
        <v>51</v>
      </c>
      <c r="H9" s="18" t="s">
        <v>52</v>
      </c>
      <c r="I9" s="19" t="s">
        <v>53</v>
      </c>
      <c r="J9" s="19" t="s">
        <v>50</v>
      </c>
    </row>
    <row r="10" customFormat="false" ht="30" hidden="false" customHeight="true" outlineLevel="0" collapsed="false">
      <c r="B10" s="17" t="s">
        <v>54</v>
      </c>
      <c r="C10" s="18" t="s">
        <v>55</v>
      </c>
      <c r="D10" s="19" t="s">
        <v>56</v>
      </c>
      <c r="E10" s="19" t="s">
        <v>50</v>
      </c>
      <c r="G10" s="17" t="s">
        <v>57</v>
      </c>
      <c r="H10" s="18" t="s">
        <v>58</v>
      </c>
      <c r="I10" s="19" t="s">
        <v>59</v>
      </c>
      <c r="J10" s="19" t="s">
        <v>50</v>
      </c>
    </row>
    <row r="11" customFormat="false" ht="30" hidden="false" customHeight="true" outlineLevel="0" collapsed="false">
      <c r="B11" s="17" t="s">
        <v>60</v>
      </c>
      <c r="C11" s="18" t="s">
        <v>61</v>
      </c>
      <c r="D11" s="19" t="s">
        <v>62</v>
      </c>
      <c r="E11" s="19" t="s">
        <v>63</v>
      </c>
      <c r="G11" s="17" t="s">
        <v>64</v>
      </c>
      <c r="H11" s="18" t="s">
        <v>65</v>
      </c>
      <c r="I11" s="19" t="s">
        <v>66</v>
      </c>
      <c r="J11" s="19" t="s">
        <v>63</v>
      </c>
    </row>
    <row r="12" customFormat="false" ht="30" hidden="false" customHeight="true" outlineLevel="0" collapsed="false">
      <c r="B12" s="17" t="s">
        <v>67</v>
      </c>
      <c r="C12" s="18" t="s">
        <v>68</v>
      </c>
      <c r="D12" s="19" t="s">
        <v>69</v>
      </c>
      <c r="E12" s="19" t="s">
        <v>50</v>
      </c>
      <c r="G12" s="17" t="s">
        <v>70</v>
      </c>
      <c r="H12" s="18" t="s">
        <v>71</v>
      </c>
      <c r="I12" s="19" t="s">
        <v>72</v>
      </c>
      <c r="J12" s="19" t="s">
        <v>63</v>
      </c>
    </row>
    <row r="13" customFormat="false" ht="30" hidden="false" customHeight="true" outlineLevel="0" collapsed="false">
      <c r="B13" s="17" t="s">
        <v>73</v>
      </c>
      <c r="C13" s="18" t="s">
        <v>74</v>
      </c>
      <c r="D13" s="19" t="s">
        <v>75</v>
      </c>
      <c r="E13" s="19" t="s">
        <v>63</v>
      </c>
      <c r="G13" s="17" t="s">
        <v>76</v>
      </c>
      <c r="H13" s="18" t="s">
        <v>77</v>
      </c>
      <c r="I13" s="19" t="s">
        <v>78</v>
      </c>
      <c r="J13" s="19" t="s">
        <v>79</v>
      </c>
    </row>
    <row r="14" customFormat="false" ht="30" hidden="false" customHeight="true" outlineLevel="0" collapsed="false">
      <c r="B14" s="17" t="s">
        <v>80</v>
      </c>
      <c r="C14" s="18" t="s">
        <v>81</v>
      </c>
      <c r="D14" s="19" t="s">
        <v>82</v>
      </c>
      <c r="E14" s="19" t="s">
        <v>79</v>
      </c>
      <c r="G14" s="17" t="s">
        <v>83</v>
      </c>
      <c r="H14" s="18" t="s">
        <v>84</v>
      </c>
      <c r="I14" s="19" t="s">
        <v>85</v>
      </c>
      <c r="J14" s="19" t="s">
        <v>63</v>
      </c>
    </row>
    <row r="16" customFormat="false" ht="21.75" hidden="false" customHeight="true" outlineLevel="0" collapsed="false">
      <c r="B16" s="20" t="s">
        <v>86</v>
      </c>
      <c r="C16" s="20"/>
      <c r="D16" s="20"/>
      <c r="E16" s="20"/>
      <c r="G16" s="21" t="s">
        <v>87</v>
      </c>
      <c r="H16" s="21"/>
      <c r="I16" s="21"/>
      <c r="J16" s="21"/>
    </row>
    <row r="17" customFormat="false" ht="27.75" hidden="false" customHeight="true" outlineLevel="0" collapsed="false">
      <c r="B17" s="7" t="s">
        <v>43</v>
      </c>
      <c r="C17" s="7" t="s">
        <v>44</v>
      </c>
      <c r="D17" s="7" t="s">
        <v>45</v>
      </c>
      <c r="E17" s="7" t="s">
        <v>46</v>
      </c>
      <c r="G17" s="7" t="s">
        <v>43</v>
      </c>
      <c r="H17" s="7" t="s">
        <v>44</v>
      </c>
      <c r="I17" s="7" t="s">
        <v>45</v>
      </c>
      <c r="J17" s="7" t="s">
        <v>46</v>
      </c>
    </row>
    <row r="18" customFormat="false" ht="30" hidden="false" customHeight="true" outlineLevel="0" collapsed="false">
      <c r="B18" s="17" t="s">
        <v>88</v>
      </c>
      <c r="C18" s="18" t="s">
        <v>89</v>
      </c>
      <c r="D18" s="19" t="s">
        <v>90</v>
      </c>
      <c r="E18" s="19" t="s">
        <v>50</v>
      </c>
      <c r="G18" s="17" t="s">
        <v>91</v>
      </c>
      <c r="H18" s="18" t="s">
        <v>92</v>
      </c>
      <c r="I18" s="19" t="s">
        <v>93</v>
      </c>
      <c r="J18" s="19" t="s">
        <v>50</v>
      </c>
    </row>
    <row r="19" customFormat="false" ht="30" hidden="false" customHeight="true" outlineLevel="0" collapsed="false">
      <c r="B19" s="17" t="s">
        <v>94</v>
      </c>
      <c r="C19" s="18" t="s">
        <v>95</v>
      </c>
      <c r="D19" s="19" t="s">
        <v>62</v>
      </c>
      <c r="E19" s="19" t="s">
        <v>50</v>
      </c>
      <c r="G19" s="17" t="s">
        <v>96</v>
      </c>
      <c r="H19" s="18" t="s">
        <v>97</v>
      </c>
      <c r="I19" s="19" t="s">
        <v>98</v>
      </c>
      <c r="J19" s="19" t="s">
        <v>50</v>
      </c>
    </row>
    <row r="20" customFormat="false" ht="30" hidden="false" customHeight="true" outlineLevel="0" collapsed="false">
      <c r="B20" s="17" t="s">
        <v>99</v>
      </c>
      <c r="C20" s="18" t="s">
        <v>100</v>
      </c>
      <c r="D20" s="19" t="s">
        <v>101</v>
      </c>
      <c r="E20" s="19" t="s">
        <v>50</v>
      </c>
      <c r="G20" s="17" t="s">
        <v>102</v>
      </c>
      <c r="H20" s="18" t="s">
        <v>103</v>
      </c>
      <c r="I20" s="19" t="s">
        <v>104</v>
      </c>
      <c r="J20" s="19" t="s">
        <v>63</v>
      </c>
    </row>
    <row r="21" customFormat="false" ht="30" hidden="false" customHeight="true" outlineLevel="0" collapsed="false">
      <c r="B21" s="17" t="s">
        <v>105</v>
      </c>
      <c r="C21" s="18" t="s">
        <v>106</v>
      </c>
      <c r="D21" s="19" t="s">
        <v>107</v>
      </c>
      <c r="E21" s="19" t="s">
        <v>50</v>
      </c>
      <c r="G21" s="17" t="s">
        <v>108</v>
      </c>
      <c r="H21" s="18" t="s">
        <v>109</v>
      </c>
      <c r="I21" s="19" t="s">
        <v>72</v>
      </c>
      <c r="J21" s="19" t="s">
        <v>63</v>
      </c>
    </row>
    <row r="22" customFormat="false" ht="30" hidden="false" customHeight="true" outlineLevel="0" collapsed="false">
      <c r="B22" s="17" t="s">
        <v>110</v>
      </c>
      <c r="C22" s="18" t="s">
        <v>111</v>
      </c>
      <c r="D22" s="19" t="s">
        <v>62</v>
      </c>
      <c r="E22" s="19" t="s">
        <v>63</v>
      </c>
      <c r="G22" s="17" t="s">
        <v>112</v>
      </c>
      <c r="H22" s="18" t="s">
        <v>113</v>
      </c>
      <c r="I22" s="19" t="s">
        <v>114</v>
      </c>
      <c r="J22" s="19" t="s">
        <v>50</v>
      </c>
    </row>
    <row r="23" customFormat="false" ht="30" hidden="false" customHeight="true" outlineLevel="0" collapsed="false">
      <c r="B23" s="17" t="s">
        <v>115</v>
      </c>
      <c r="C23" s="18" t="s">
        <v>116</v>
      </c>
      <c r="D23" s="19" t="s">
        <v>49</v>
      </c>
      <c r="E23" s="19" t="s">
        <v>63</v>
      </c>
      <c r="G23" s="17" t="s">
        <v>117</v>
      </c>
      <c r="H23" s="18" t="s">
        <v>118</v>
      </c>
      <c r="I23" s="19" t="s">
        <v>119</v>
      </c>
      <c r="J23" s="19" t="s">
        <v>63</v>
      </c>
    </row>
    <row r="25" customFormat="false" ht="21.75" hidden="false" customHeight="true" outlineLevel="0" collapsed="false">
      <c r="B25" s="4" t="s">
        <v>120</v>
      </c>
      <c r="C25" s="4"/>
      <c r="D25" s="4"/>
      <c r="E25" s="4"/>
      <c r="F25" s="4"/>
      <c r="G25" s="4"/>
      <c r="H25" s="4"/>
      <c r="I25" s="4"/>
      <c r="J25" s="4"/>
    </row>
    <row r="26" customFormat="false" ht="21.75" hidden="false" customHeight="true" outlineLevel="0" collapsed="false">
      <c r="B26" s="22"/>
      <c r="C26" s="23" t="s">
        <v>121</v>
      </c>
      <c r="D26" s="23"/>
      <c r="E26" s="23"/>
      <c r="F26" s="23"/>
      <c r="G26" s="23" t="s">
        <v>122</v>
      </c>
      <c r="H26" s="23"/>
      <c r="I26" s="23"/>
      <c r="J26" s="23"/>
    </row>
    <row r="27" customFormat="false" ht="94.5" hidden="false" customHeight="true" outlineLevel="0" collapsed="false">
      <c r="B27" s="23" t="s">
        <v>123</v>
      </c>
      <c r="C27" s="8" t="s">
        <v>124</v>
      </c>
      <c r="D27" s="8"/>
      <c r="E27" s="8"/>
      <c r="F27" s="8"/>
      <c r="G27" s="8" t="s">
        <v>125</v>
      </c>
      <c r="H27" s="8"/>
      <c r="I27" s="8"/>
      <c r="J27" s="8"/>
    </row>
    <row r="28" customFormat="false" ht="94.5" hidden="false" customHeight="true" outlineLevel="0" collapsed="false">
      <c r="B28" s="23" t="s">
        <v>126</v>
      </c>
      <c r="C28" s="8" t="s">
        <v>127</v>
      </c>
      <c r="D28" s="8"/>
      <c r="E28" s="8"/>
      <c r="F28" s="8"/>
      <c r="G28" s="8" t="s">
        <v>128</v>
      </c>
      <c r="H28" s="8"/>
      <c r="I28" s="8"/>
      <c r="J28" s="8"/>
    </row>
  </sheetData>
  <mergeCells count="15">
    <mergeCell ref="B2:J2"/>
    <mergeCell ref="B3:J3"/>
    <mergeCell ref="B6:E6"/>
    <mergeCell ref="G6:J6"/>
    <mergeCell ref="B7:E7"/>
    <mergeCell ref="G7:J7"/>
    <mergeCell ref="B16:E16"/>
    <mergeCell ref="G16:J16"/>
    <mergeCell ref="B25:J25"/>
    <mergeCell ref="C26:F26"/>
    <mergeCell ref="G26:J26"/>
    <mergeCell ref="C27:F27"/>
    <mergeCell ref="G27:J27"/>
    <mergeCell ref="C28:F28"/>
    <mergeCell ref="G28:J28"/>
  </mergeCells>
  <conditionalFormatting sqref="E9:E23">
    <cfRule type="cellIs" priority="2" operator="equal" aboveAverage="0" equalAverage="0" bottom="0" percent="0" rank="0" text="" dxfId="0">
      <formula>"Alta"</formula>
    </cfRule>
    <cfRule type="cellIs" priority="3" operator="equal" aboveAverage="0" equalAverage="0" bottom="0" percent="0" rank="0" text="" dxfId="1">
      <formula>"Media"</formula>
    </cfRule>
    <cfRule type="cellIs" priority="4" operator="equal" aboveAverage="0" equalAverage="0" bottom="0" percent="0" rank="0" text="" dxfId="2">
      <formula>"Baja"</formula>
    </cfRule>
  </conditionalFormatting>
  <conditionalFormatting sqref="J9:J23">
    <cfRule type="cellIs" priority="5" operator="equal" aboveAverage="0" equalAverage="0" bottom="0" percent="0" rank="0" text="" dxfId="0">
      <formula>"Alta"</formula>
    </cfRule>
    <cfRule type="cellIs" priority="6" operator="equal" aboveAverage="0" equalAverage="0" bottom="0" percent="0" rank="0" text="" dxfId="1">
      <formula>"Media"</formula>
    </cfRule>
    <cfRule type="cellIs" priority="7" operator="equal" aboveAverage="0" equalAverage="0" bottom="0" percent="0" rank="0" text="" dxfId="2">
      <formula>"Baja"</formula>
    </cfRule>
  </conditionalFormatting>
  <dataValidations count="1">
    <dataValidation allowBlank="true" errorStyle="stop" operator="between" showDropDown="false" showErrorMessage="false" showInputMessage="false" sqref="E9:E14 J9:J14 E18:E23 J18:J23" type="list">
      <formula1>"Alta,Media,Baja"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7"/>
    <col collapsed="false" customWidth="true" hidden="false" outlineLevel="0" max="3" min="3" style="0" width="17"/>
    <col collapsed="false" customWidth="true" hidden="false" outlineLevel="0" max="4" min="4" style="0" width="38"/>
    <col collapsed="false" customWidth="true" hidden="false" outlineLevel="0" max="5" min="5" style="0" width="26"/>
    <col collapsed="false" customWidth="true" hidden="false" outlineLevel="0" max="8" min="6" style="0" width="12"/>
    <col collapsed="false" customWidth="true" hidden="false" outlineLevel="0" max="9" min="9" style="0" width="13"/>
    <col collapsed="false" customWidth="true" hidden="false" outlineLevel="0" max="10" min="10" style="0" width="14"/>
    <col collapsed="false" customWidth="true" hidden="false" outlineLevel="0" max="11" min="11" style="0" width="18"/>
    <col collapsed="false" customWidth="true" hidden="false" outlineLevel="0" max="12" min="12" style="0" width="2"/>
  </cols>
  <sheetData>
    <row r="2" customFormat="false" ht="30" hidden="false" customHeight="true" outlineLevel="0" collapsed="false">
      <c r="B2" s="1" t="s">
        <v>129</v>
      </c>
      <c r="C2" s="1"/>
      <c r="D2" s="1"/>
      <c r="E2" s="1"/>
      <c r="F2" s="1"/>
      <c r="G2" s="1"/>
      <c r="H2" s="1"/>
      <c r="I2" s="1"/>
      <c r="J2" s="1"/>
      <c r="K2" s="1"/>
    </row>
    <row r="3" customFormat="false" ht="15" hidden="false" customHeight="false" outlineLevel="0" collapsed="false">
      <c r="B3" s="2" t="s">
        <v>130</v>
      </c>
      <c r="C3" s="2"/>
      <c r="D3" s="2"/>
      <c r="E3" s="2"/>
      <c r="F3" s="2"/>
      <c r="G3" s="2"/>
      <c r="H3" s="2"/>
      <c r="I3" s="2"/>
      <c r="J3" s="2"/>
      <c r="K3" s="2"/>
    </row>
    <row r="4" customFormat="false" ht="1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B5" s="24" t="s">
        <v>131</v>
      </c>
      <c r="C5" s="25" t="s">
        <v>132</v>
      </c>
      <c r="D5" s="26" t="s">
        <v>133</v>
      </c>
      <c r="E5" s="27" t="s">
        <v>134</v>
      </c>
    </row>
    <row r="6" customFormat="false" ht="36" hidden="false" customHeight="true" outlineLevel="0" collapsed="false">
      <c r="B6" s="7" t="s">
        <v>135</v>
      </c>
      <c r="C6" s="7" t="s">
        <v>136</v>
      </c>
      <c r="D6" s="7" t="s">
        <v>137</v>
      </c>
      <c r="E6" s="7" t="s">
        <v>138</v>
      </c>
      <c r="F6" s="7" t="s">
        <v>139</v>
      </c>
      <c r="G6" s="7" t="s">
        <v>140</v>
      </c>
      <c r="H6" s="7" t="s">
        <v>141</v>
      </c>
      <c r="I6" s="7" t="s">
        <v>142</v>
      </c>
      <c r="J6" s="7" t="s">
        <v>143</v>
      </c>
      <c r="K6" s="7" t="s">
        <v>144</v>
      </c>
      <c r="L6" s="7" t="s">
        <v>145</v>
      </c>
    </row>
    <row r="7" customFormat="false" ht="37.5" hidden="false" customHeight="true" outlineLevel="0" collapsed="false">
      <c r="B7" s="17" t="s">
        <v>146</v>
      </c>
      <c r="C7" s="6" t="s">
        <v>69</v>
      </c>
      <c r="D7" s="18" t="s">
        <v>147</v>
      </c>
      <c r="E7" s="18" t="s">
        <v>148</v>
      </c>
      <c r="F7" s="19" t="s">
        <v>149</v>
      </c>
      <c r="G7" s="28" t="n">
        <v>4200000</v>
      </c>
      <c r="H7" s="28" t="n">
        <v>5400000</v>
      </c>
      <c r="I7" s="28" t="n">
        <v>7500000</v>
      </c>
      <c r="J7" s="29" t="n">
        <f aca="false">IF(OR(G7="",H7="",I7=""),"",IF(I7=G7,IF(H7&gt;=I7,1,0),(H7-G7)/(I7-G7)))</f>
        <v>0.363636363636364</v>
      </c>
      <c r="K7" s="17" t="str">
        <f aca="false">IF(J7="","",IF(J7&gt;=0.8,"Éxito",IF(J7&gt;=0.5,"En progreso","Crítico")))</f>
        <v>Crítico</v>
      </c>
      <c r="L7" s="6" t="s">
        <v>20</v>
      </c>
    </row>
    <row r="8" customFormat="false" ht="37.5" hidden="false" customHeight="true" outlineLevel="0" collapsed="false">
      <c r="B8" s="17" t="s">
        <v>150</v>
      </c>
      <c r="C8" s="6" t="s">
        <v>69</v>
      </c>
      <c r="D8" s="18" t="s">
        <v>151</v>
      </c>
      <c r="E8" s="18" t="s">
        <v>152</v>
      </c>
      <c r="F8" s="19" t="s">
        <v>153</v>
      </c>
      <c r="G8" s="30" t="n">
        <v>0.09</v>
      </c>
      <c r="H8" s="30" t="n">
        <v>0.115</v>
      </c>
      <c r="I8" s="30" t="n">
        <v>0.14</v>
      </c>
      <c r="J8" s="29" t="n">
        <f aca="false">IF(OR(G8="",H8="",I8=""),"",IF(I8=G8,IF(H8&gt;=I8,1,0),(H8-G8)/(I8-G8)))</f>
        <v>0.5</v>
      </c>
      <c r="K8" s="17" t="str">
        <f aca="false">IF(J8="","",IF(J8&gt;=0.8,"Éxito",IF(J8&gt;=0.5,"En progreso","Crítico")))</f>
        <v>En progreso</v>
      </c>
      <c r="L8" s="6" t="s">
        <v>154</v>
      </c>
    </row>
    <row r="9" customFormat="false" ht="37.5" hidden="false" customHeight="true" outlineLevel="0" collapsed="false">
      <c r="B9" s="17" t="s">
        <v>155</v>
      </c>
      <c r="C9" s="6" t="s">
        <v>69</v>
      </c>
      <c r="D9" s="18" t="s">
        <v>156</v>
      </c>
      <c r="E9" s="18" t="s">
        <v>157</v>
      </c>
      <c r="F9" s="19" t="s">
        <v>153</v>
      </c>
      <c r="G9" s="30" t="n">
        <v>0.58</v>
      </c>
      <c r="H9" s="30" t="n">
        <v>0.42</v>
      </c>
      <c r="I9" s="30" t="n">
        <v>0.35</v>
      </c>
      <c r="J9" s="29" t="n">
        <f aca="false">IF(OR(G9="",H9="",I9=""),"",IF(I9=G9,IF(H9&gt;=I9,1,0),(H9-G9)/(I9-G9)))</f>
        <v>0.695652173913044</v>
      </c>
      <c r="K9" s="17" t="str">
        <f aca="false">IF(J9="","",IF(J9&gt;=0.8,"Éxito",IF(J9&gt;=0.5,"En progreso","Crítico")))</f>
        <v>En progreso</v>
      </c>
      <c r="L9" s="6" t="s">
        <v>158</v>
      </c>
    </row>
    <row r="10" customFormat="false" ht="37.5" hidden="false" customHeight="true" outlineLevel="0" collapsed="false">
      <c r="B10" s="17" t="s">
        <v>159</v>
      </c>
      <c r="C10" s="6" t="s">
        <v>160</v>
      </c>
      <c r="D10" s="18" t="s">
        <v>161</v>
      </c>
      <c r="E10" s="18" t="s">
        <v>162</v>
      </c>
      <c r="F10" s="19" t="s">
        <v>153</v>
      </c>
      <c r="G10" s="30" t="n">
        <v>0</v>
      </c>
      <c r="H10" s="30" t="n">
        <v>0.19</v>
      </c>
      <c r="I10" s="30" t="n">
        <v>0.22</v>
      </c>
      <c r="J10" s="29" t="n">
        <f aca="false">IF(OR(G10="",H10="",I10=""),"",IF(I10=G10,IF(H10&gt;=I10,1,0),(H10-G10)/(I10-G10)))</f>
        <v>0.863636363636364</v>
      </c>
      <c r="K10" s="17" t="str">
        <f aca="false">IF(J10="","",IF(J10&gt;=0.8,"Éxito",IF(J10&gt;=0.5,"En progreso","Crítico")))</f>
        <v>Éxito</v>
      </c>
      <c r="L10" s="6" t="s">
        <v>163</v>
      </c>
    </row>
    <row r="11" customFormat="false" ht="37.5" hidden="false" customHeight="true" outlineLevel="0" collapsed="false">
      <c r="B11" s="17" t="s">
        <v>164</v>
      </c>
      <c r="C11" s="6" t="s">
        <v>160</v>
      </c>
      <c r="D11" s="18" t="s">
        <v>165</v>
      </c>
      <c r="E11" s="18" t="s">
        <v>166</v>
      </c>
      <c r="F11" s="19" t="s">
        <v>149</v>
      </c>
      <c r="G11" s="28" t="n">
        <v>580000</v>
      </c>
      <c r="H11" s="28" t="n">
        <v>920000</v>
      </c>
      <c r="I11" s="28" t="n">
        <v>1400000</v>
      </c>
      <c r="J11" s="29" t="n">
        <f aca="false">IF(OR(G11="",H11="",I11=""),"",IF(I11=G11,IF(H11&gt;=I11,1,0),(H11-G11)/(I11-G11)))</f>
        <v>0.414634146341463</v>
      </c>
      <c r="K11" s="17" t="str">
        <f aca="false">IF(J11="","",IF(J11&gt;=0.8,"Éxito",IF(J11&gt;=0.5,"En progreso","Crítico")))</f>
        <v>Crítico</v>
      </c>
      <c r="L11" s="6" t="s">
        <v>167</v>
      </c>
    </row>
    <row r="12" customFormat="false" ht="37.5" hidden="false" customHeight="true" outlineLevel="0" collapsed="false">
      <c r="B12" s="17" t="s">
        <v>168</v>
      </c>
      <c r="C12" s="6" t="s">
        <v>160</v>
      </c>
      <c r="D12" s="18" t="s">
        <v>169</v>
      </c>
      <c r="E12" s="18" t="s">
        <v>170</v>
      </c>
      <c r="F12" s="19" t="s">
        <v>171</v>
      </c>
      <c r="G12" s="31" t="n">
        <v>68</v>
      </c>
      <c r="H12" s="31" t="n">
        <v>70</v>
      </c>
      <c r="I12" s="31" t="n">
        <v>75</v>
      </c>
      <c r="J12" s="29" t="n">
        <f aca="false">IF(OR(G12="",H12="",I12=""),"",IF(I12=G12,IF(H12&gt;=I12,1,0),(H12-G12)/(I12-G12)))</f>
        <v>0.285714285714286</v>
      </c>
      <c r="K12" s="17" t="str">
        <f aca="false">IF(J12="","",IF(J12&gt;=0.8,"Éxito",IF(J12&gt;=0.5,"En progreso","Crítico")))</f>
        <v>Crítico</v>
      </c>
      <c r="L12" s="6" t="s">
        <v>172</v>
      </c>
    </row>
    <row r="13" customFormat="false" ht="37.5" hidden="false" customHeight="true" outlineLevel="0" collapsed="false">
      <c r="B13" s="17" t="s">
        <v>173</v>
      </c>
      <c r="C13" s="6" t="s">
        <v>160</v>
      </c>
      <c r="D13" s="18" t="s">
        <v>174</v>
      </c>
      <c r="E13" s="18" t="s">
        <v>175</v>
      </c>
      <c r="F13" s="19" t="s">
        <v>176</v>
      </c>
      <c r="G13" s="32" t="n">
        <v>0</v>
      </c>
      <c r="H13" s="32" t="n">
        <v>38</v>
      </c>
      <c r="I13" s="32" t="n">
        <v>60</v>
      </c>
      <c r="J13" s="29" t="n">
        <f aca="false">IF(OR(G13="",H13="",I13=""),"",IF(I13=G13,IF(H13&gt;=I13,1,0),(H13-G13)/(I13-G13)))</f>
        <v>0.633333333333333</v>
      </c>
      <c r="K13" s="17" t="str">
        <f aca="false">IF(J13="","",IF(J13&gt;=0.8,"Éxito",IF(J13&gt;=0.5,"En progreso","Crítico")))</f>
        <v>En progreso</v>
      </c>
      <c r="L13" s="6" t="s">
        <v>177</v>
      </c>
    </row>
    <row r="14" customFormat="false" ht="37.5" hidden="false" customHeight="true" outlineLevel="0" collapsed="false">
      <c r="B14" s="17" t="s">
        <v>178</v>
      </c>
      <c r="C14" s="6" t="s">
        <v>179</v>
      </c>
      <c r="D14" s="18" t="s">
        <v>180</v>
      </c>
      <c r="E14" s="18" t="s">
        <v>181</v>
      </c>
      <c r="F14" s="19" t="s">
        <v>153</v>
      </c>
      <c r="G14" s="30" t="n">
        <v>0.45</v>
      </c>
      <c r="H14" s="30" t="n">
        <v>0.92</v>
      </c>
      <c r="I14" s="30" t="n">
        <v>1</v>
      </c>
      <c r="J14" s="29" t="n">
        <f aca="false">IF(OR(G14="",H14="",I14=""),"",IF(I14=G14,IF(H14&gt;=I14,1,0),(H14-G14)/(I14-G14)))</f>
        <v>0.854545454545455</v>
      </c>
      <c r="K14" s="17" t="str">
        <f aca="false">IF(J14="","",IF(J14&gt;=0.8,"Éxito",IF(J14&gt;=0.5,"En progreso","Crítico")))</f>
        <v>Éxito</v>
      </c>
      <c r="L14" s="6" t="s">
        <v>182</v>
      </c>
    </row>
    <row r="15" customFormat="false" ht="37.5" hidden="false" customHeight="true" outlineLevel="0" collapsed="false">
      <c r="B15" s="17" t="s">
        <v>183</v>
      </c>
      <c r="C15" s="6" t="s">
        <v>179</v>
      </c>
      <c r="D15" s="18" t="s">
        <v>184</v>
      </c>
      <c r="E15" s="18" t="s">
        <v>185</v>
      </c>
      <c r="F15" s="19" t="s">
        <v>186</v>
      </c>
      <c r="G15" s="32" t="n">
        <v>96</v>
      </c>
      <c r="H15" s="32" t="n">
        <v>62</v>
      </c>
      <c r="I15" s="32" t="n">
        <v>48</v>
      </c>
      <c r="J15" s="29" t="n">
        <f aca="false">IF(OR(G15="",H15="",I15=""),"",IF(I15=G15,IF(H15&gt;=I15,1,0),(H15-G15)/(I15-G15)))</f>
        <v>0.708333333333333</v>
      </c>
      <c r="K15" s="17" t="str">
        <f aca="false">IF(J15="","",IF(J15&gt;=0.8,"Éxito",IF(J15&gt;=0.5,"En progreso","Crítico")))</f>
        <v>En progreso</v>
      </c>
      <c r="L15" s="6" t="s">
        <v>62</v>
      </c>
    </row>
    <row r="16" customFormat="false" ht="37.5" hidden="false" customHeight="true" outlineLevel="0" collapsed="false">
      <c r="B16" s="17" t="s">
        <v>187</v>
      </c>
      <c r="C16" s="6" t="s">
        <v>179</v>
      </c>
      <c r="D16" s="18" t="s">
        <v>188</v>
      </c>
      <c r="E16" s="18" t="s">
        <v>189</v>
      </c>
      <c r="F16" s="19" t="s">
        <v>153</v>
      </c>
      <c r="G16" s="30" t="n">
        <v>0</v>
      </c>
      <c r="H16" s="30" t="n">
        <v>0.1</v>
      </c>
      <c r="I16" s="30" t="n">
        <v>0.8</v>
      </c>
      <c r="J16" s="29" t="n">
        <f aca="false">IF(OR(G16="",H16="",I16=""),"",IF(I16=G16,IF(H16&gt;=I16,1,0),(H16-G16)/(I16-G16)))</f>
        <v>0.125</v>
      </c>
      <c r="K16" s="17" t="str">
        <f aca="false">IF(J16="","",IF(J16&gt;=0.8,"Éxito",IF(J16&gt;=0.5,"En progreso","Crítico")))</f>
        <v>Crítico</v>
      </c>
      <c r="L16" s="6" t="s">
        <v>82</v>
      </c>
    </row>
    <row r="17" customFormat="false" ht="37.5" hidden="false" customHeight="true" outlineLevel="0" collapsed="false">
      <c r="B17" s="17" t="s">
        <v>190</v>
      </c>
      <c r="C17" s="6" t="s">
        <v>191</v>
      </c>
      <c r="D17" s="18" t="s">
        <v>192</v>
      </c>
      <c r="E17" s="18" t="s">
        <v>193</v>
      </c>
      <c r="F17" s="19" t="s">
        <v>194</v>
      </c>
      <c r="G17" s="32" t="n">
        <v>0</v>
      </c>
      <c r="H17" s="32" t="n">
        <v>7</v>
      </c>
      <c r="I17" s="32" t="n">
        <v>12</v>
      </c>
      <c r="J17" s="29" t="n">
        <f aca="false">IF(OR(G17="",H17="",I17=""),"",IF(I17=G17,IF(H17&gt;=I17,1,0),(H17-G17)/(I17-G17)))</f>
        <v>0.583333333333333</v>
      </c>
      <c r="K17" s="17" t="str">
        <f aca="false">IF(J17="","",IF(J17&gt;=0.8,"Éxito",IF(J17&gt;=0.5,"En progreso","Crítico")))</f>
        <v>En progreso</v>
      </c>
      <c r="L17" s="6" t="s">
        <v>101</v>
      </c>
    </row>
    <row r="18" customFormat="false" ht="37.5" hidden="false" customHeight="true" outlineLevel="0" collapsed="false">
      <c r="B18" s="17" t="s">
        <v>195</v>
      </c>
      <c r="C18" s="6" t="s">
        <v>191</v>
      </c>
      <c r="D18" s="18" t="s">
        <v>196</v>
      </c>
      <c r="E18" s="18" t="s">
        <v>197</v>
      </c>
      <c r="F18" s="19" t="s">
        <v>171</v>
      </c>
      <c r="G18" s="31" t="n">
        <v>3.7</v>
      </c>
      <c r="H18" s="31" t="n">
        <v>4</v>
      </c>
      <c r="I18" s="31" t="n">
        <v>4.2</v>
      </c>
      <c r="J18" s="29" t="n">
        <f aca="false">IF(OR(G18="",H18="",I18=""),"",IF(I18=G18,IF(H18&gt;=I18,1,0),(H18-G18)/(I18-G18)))</f>
        <v>0.6</v>
      </c>
      <c r="K18" s="17" t="str">
        <f aca="false">IF(J18="","",IF(J18&gt;=0.8,"Éxito",IF(J18&gt;=0.5,"En progreso","Crítico")))</f>
        <v>En progreso</v>
      </c>
      <c r="L18" s="6" t="s">
        <v>101</v>
      </c>
    </row>
    <row r="19" customFormat="false" ht="37.5" hidden="false" customHeight="true" outlineLevel="0" collapsed="false">
      <c r="B19" s="17"/>
      <c r="C19" s="6"/>
      <c r="D19" s="18"/>
      <c r="E19" s="18"/>
      <c r="F19" s="19"/>
      <c r="G19" s="33"/>
      <c r="H19" s="33"/>
      <c r="I19" s="33"/>
      <c r="J19" s="29" t="str">
        <f aca="false">IF(OR(G19="",H19="",I19=""),"",IF(I19=G19,IF(H19&gt;=I19,1,0),(H19-G19)/(I19-G19)))</f>
        <v/>
      </c>
      <c r="K19" s="17" t="str">
        <f aca="false">IF(J19="","",IF(J19&gt;=0.8,"Éxito",IF(J19&gt;=0.5,"En progreso","Crítico")))</f>
        <v/>
      </c>
      <c r="L19" s="6"/>
    </row>
    <row r="20" customFormat="false" ht="37.5" hidden="false" customHeight="true" outlineLevel="0" collapsed="false">
      <c r="B20" s="17"/>
      <c r="C20" s="6"/>
      <c r="D20" s="18"/>
      <c r="E20" s="18"/>
      <c r="F20" s="19"/>
      <c r="G20" s="33"/>
      <c r="H20" s="33"/>
      <c r="I20" s="33"/>
      <c r="J20" s="29" t="str">
        <f aca="false">IF(OR(G20="",H20="",I20=""),"",IF(I20=G20,IF(H20&gt;=I20,1,0),(H20-G20)/(I20-G20)))</f>
        <v/>
      </c>
      <c r="K20" s="17" t="str">
        <f aca="false">IF(J20="","",IF(J20&gt;=0.8,"Éxito",IF(J20&gt;=0.5,"En progreso","Crítico")))</f>
        <v/>
      </c>
      <c r="L20" s="6"/>
    </row>
    <row r="21" customFormat="false" ht="37.5" hidden="false" customHeight="true" outlineLevel="0" collapsed="false">
      <c r="B21" s="17"/>
      <c r="C21" s="6"/>
      <c r="D21" s="18"/>
      <c r="E21" s="18"/>
      <c r="F21" s="19"/>
      <c r="G21" s="33"/>
      <c r="H21" s="33"/>
      <c r="I21" s="33"/>
      <c r="J21" s="29" t="str">
        <f aca="false">IF(OR(G21="",H21="",I21=""),"",IF(I21=G21,IF(H21&gt;=I21,1,0),(H21-G21)/(I21-G21)))</f>
        <v/>
      </c>
      <c r="K21" s="17" t="str">
        <f aca="false">IF(J21="","",IF(J21&gt;=0.8,"Éxito",IF(J21&gt;=0.5,"En progreso","Crítico")))</f>
        <v/>
      </c>
      <c r="L21" s="6"/>
    </row>
    <row r="22" customFormat="false" ht="37.5" hidden="false" customHeight="true" outlineLevel="0" collapsed="false">
      <c r="B22" s="17"/>
      <c r="C22" s="6"/>
      <c r="D22" s="18"/>
      <c r="E22" s="18"/>
      <c r="F22" s="19"/>
      <c r="G22" s="33"/>
      <c r="H22" s="33"/>
      <c r="I22" s="33"/>
      <c r="J22" s="29" t="str">
        <f aca="false">IF(OR(G22="",H22="",I22=""),"",IF(I22=G22,IF(H22&gt;=I22,1,0),(H22-G22)/(I22-G22)))</f>
        <v/>
      </c>
      <c r="K22" s="17" t="str">
        <f aca="false">IF(J22="","",IF(J22&gt;=0.8,"Éxito",IF(J22&gt;=0.5,"En progreso","Crítico")))</f>
        <v/>
      </c>
      <c r="L22" s="6"/>
    </row>
    <row r="23" customFormat="false" ht="37.5" hidden="false" customHeight="true" outlineLevel="0" collapsed="false">
      <c r="B23" s="17"/>
      <c r="C23" s="6"/>
      <c r="D23" s="18"/>
      <c r="E23" s="18"/>
      <c r="F23" s="19"/>
      <c r="G23" s="33"/>
      <c r="H23" s="33"/>
      <c r="I23" s="33"/>
      <c r="J23" s="29" t="str">
        <f aca="false">IF(OR(G23="",H23="",I23=""),"",IF(I23=G23,IF(H23&gt;=I23,1,0),(H23-G23)/(I23-G23)))</f>
        <v/>
      </c>
      <c r="K23" s="17" t="str">
        <f aca="false">IF(J23="","",IF(J23&gt;=0.8,"Éxito",IF(J23&gt;=0.5,"En progreso","Crítico")))</f>
        <v/>
      </c>
      <c r="L23" s="6"/>
    </row>
    <row r="24" customFormat="false" ht="37.5" hidden="false" customHeight="true" outlineLevel="0" collapsed="false">
      <c r="B24" s="17"/>
      <c r="C24" s="6"/>
      <c r="D24" s="18"/>
      <c r="E24" s="18"/>
      <c r="F24" s="19"/>
      <c r="G24" s="33"/>
      <c r="H24" s="33"/>
      <c r="I24" s="33"/>
      <c r="J24" s="29" t="str">
        <f aca="false">IF(OR(G24="",H24="",I24=""),"",IF(I24=G24,IF(H24&gt;=I24,1,0),(H24-G24)/(I24-G24)))</f>
        <v/>
      </c>
      <c r="K24" s="17" t="str">
        <f aca="false">IF(J24="","",IF(J24&gt;=0.8,"Éxito",IF(J24&gt;=0.5,"En progreso","Crítico")))</f>
        <v/>
      </c>
      <c r="L24" s="6"/>
    </row>
    <row r="25" customFormat="false" ht="37.5" hidden="false" customHeight="true" outlineLevel="0" collapsed="false">
      <c r="B25" s="17"/>
      <c r="C25" s="6"/>
      <c r="D25" s="18"/>
      <c r="E25" s="18"/>
      <c r="F25" s="19"/>
      <c r="G25" s="33"/>
      <c r="H25" s="33"/>
      <c r="I25" s="33"/>
      <c r="J25" s="29" t="str">
        <f aca="false">IF(OR(G25="",H25="",I25=""),"",IF(I25=G25,IF(H25&gt;=I25,1,0),(H25-G25)/(I25-G25)))</f>
        <v/>
      </c>
      <c r="K25" s="17" t="str">
        <f aca="false">IF(J25="","",IF(J25&gt;=0.8,"Éxito",IF(J25&gt;=0.5,"En progreso","Crítico")))</f>
        <v/>
      </c>
      <c r="L25" s="6"/>
    </row>
    <row r="26" customFormat="false" ht="37.5" hidden="false" customHeight="true" outlineLevel="0" collapsed="false">
      <c r="B26" s="17"/>
      <c r="C26" s="6"/>
      <c r="D26" s="18"/>
      <c r="E26" s="18"/>
      <c r="F26" s="19"/>
      <c r="G26" s="33"/>
      <c r="H26" s="33"/>
      <c r="I26" s="33"/>
      <c r="J26" s="29" t="str">
        <f aca="false">IF(OR(G26="",H26="",I26=""),"",IF(I26=G26,IF(H26&gt;=I26,1,0),(H26-G26)/(I26-G26)))</f>
        <v/>
      </c>
      <c r="K26" s="17" t="str">
        <f aca="false">IF(J26="","",IF(J26&gt;=0.8,"Éxito",IF(J26&gt;=0.5,"En progreso","Crítico")))</f>
        <v/>
      </c>
      <c r="L26" s="6"/>
    </row>
  </sheetData>
  <mergeCells count="2">
    <mergeCell ref="B2:K2"/>
    <mergeCell ref="B3:K3"/>
  </mergeCells>
  <conditionalFormatting sqref="K7:K26">
    <cfRule type="cellIs" priority="2" operator="equal" aboveAverage="0" equalAverage="0" bottom="0" percent="0" rank="0" text="" dxfId="2">
      <formula>"Éxito"</formula>
    </cfRule>
    <cfRule type="cellIs" priority="3" operator="equal" aboveAverage="0" equalAverage="0" bottom="0" percent="0" rank="0" text="" dxfId="1">
      <formula>"En progreso"</formula>
    </cfRule>
    <cfRule type="cellIs" priority="4" operator="equal" aboveAverage="0" equalAverage="0" bottom="0" percent="0" rank="0" text="" dxfId="0">
      <formula>"Crítico"</formula>
    </cfRule>
  </conditionalFormatting>
  <conditionalFormatting sqref="J7:J26">
    <cfRule type="dataBar" priority="5">
      <dataBar showValue="1" minLength="10" maxLength="90">
        <cfvo type="num" val="0"/>
        <cfvo type="num" val="1"/>
        <color rgb="FF5A8A6E"/>
      </dataBar>
      <extLst>
        <ext xmlns:x14="http://schemas.microsoft.com/office/spreadsheetml/2009/9/main" uri="{B025F937-C7B1-47D3-B67F-A62EFF666E3E}">
          <x14:id>{94AE9052-1124-43D8-BABF-3B81A4805CF5}</x14:id>
        </ext>
      </extLst>
    </cfRule>
  </conditionalFormatting>
  <conditionalFormatting sqref="C7:C26">
    <cfRule type="cellIs" priority="6" operator="equal" aboveAverage="0" equalAverage="0" bottom="0" percent="0" rank="0" text="" dxfId="3">
      <formula>"Financiera"</formula>
    </cfRule>
    <cfRule type="cellIs" priority="7" operator="equal" aboveAverage="0" equalAverage="0" bottom="0" percent="0" rank="0" text="" dxfId="4">
      <formula>"Cliente"</formula>
    </cfRule>
    <cfRule type="cellIs" priority="8" operator="equal" aboveAverage="0" equalAverage="0" bottom="0" percent="0" rank="0" text="" dxfId="5">
      <formula>"Procesos internos"</formula>
    </cfRule>
    <cfRule type="cellIs" priority="9" operator="equal" aboveAverage="0" equalAverage="0" bottom="0" percent="0" rank="0" text="" dxfId="6">
      <formula>"Aprendizaje"</formula>
    </cfRule>
  </conditionalFormatting>
  <dataValidations count="1">
    <dataValidation allowBlank="true" errorStyle="stop" operator="between" showDropDown="false" showErrorMessage="false" showInputMessage="false" sqref="C7:C26" type="list">
      <formula1>"Financiera,Cliente,Procesos internos,Aprendizaje"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AE9052-1124-43D8-BABF-3B81A4805CF5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5A8A6E"/>
              <x14:axisColor rgb="FF000000"/>
            </x14:dataBar>
          </x14:cfRule>
          <xm:sqref>J7:J26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"/>
    <col collapsed="false" customWidth="true" hidden="false" outlineLevel="0" max="3" min="3" style="0" width="32"/>
    <col collapsed="false" customWidth="true" hidden="false" outlineLevel="0" max="4" min="4" style="0" width="10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8" min="7" style="0" width="12"/>
    <col collapsed="false" customWidth="true" hidden="false" outlineLevel="0" max="9" min="9" style="0" width="9"/>
    <col collapsed="false" customWidth="true" hidden="false" outlineLevel="0" max="10" min="10" style="0" width="13"/>
    <col collapsed="false" customWidth="true" hidden="false" outlineLevel="0" max="12" min="11" style="0" width="14"/>
    <col collapsed="false" customWidth="true" hidden="false" outlineLevel="0" max="13" min="13" style="0" width="12"/>
    <col collapsed="false" customWidth="true" hidden="false" outlineLevel="0" max="14" min="14" style="0" width="2"/>
  </cols>
  <sheetData>
    <row r="2" customFormat="false" ht="30" hidden="false" customHeight="true" outlineLevel="0" collapsed="false">
      <c r="B2" s="1" t="s">
        <v>198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" hidden="false" customHeight="false" outlineLevel="0" collapsed="false">
      <c r="B3" s="2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5" hidden="false" customHeight="false" outlineLevel="0" collapsed="false">
      <c r="B5" s="24" t="s">
        <v>200</v>
      </c>
      <c r="C5" s="34" t="str">
        <f aca="false">CONCATENATE("Total: ", COUNTA(B7:B36), "  |  Completadas: ", COUNTIF(F7:F36,"Completada"), "  |  En curso: ", COUNTIF(F7:F36,"En curso"), "  |  En riesgo: ", COUNTIF(F7:F36,"En riesgo"), "  |  No iniciadas: ", COUNTIF(F7:F36,"No iniciada"))</f>
        <v>Total: 28  |  Completadas: 9  |  En curso: 13  |  En riesgo: 2  |  No iniciadas: 4</v>
      </c>
      <c r="D5" s="34"/>
      <c r="E5" s="34"/>
      <c r="F5" s="34"/>
      <c r="G5" s="34"/>
      <c r="H5" s="34"/>
      <c r="I5" s="34"/>
      <c r="J5" s="34"/>
      <c r="K5" s="34"/>
      <c r="L5" s="34"/>
      <c r="M5" s="34"/>
    </row>
    <row r="6" customFormat="false" ht="31.5" hidden="false" customHeight="true" outlineLevel="0" collapsed="false">
      <c r="B6" s="7" t="s">
        <v>135</v>
      </c>
      <c r="C6" s="7" t="s">
        <v>201</v>
      </c>
      <c r="D6" s="7" t="s">
        <v>202</v>
      </c>
      <c r="E6" s="7" t="s">
        <v>145</v>
      </c>
      <c r="F6" s="7" t="s">
        <v>144</v>
      </c>
      <c r="G6" s="7" t="s">
        <v>203</v>
      </c>
      <c r="H6" s="7" t="s">
        <v>204</v>
      </c>
      <c r="I6" s="7" t="s">
        <v>205</v>
      </c>
      <c r="J6" s="7" t="s">
        <v>206</v>
      </c>
      <c r="K6" s="7" t="s">
        <v>207</v>
      </c>
      <c r="L6" s="7" t="s">
        <v>208</v>
      </c>
      <c r="M6" s="7" t="s">
        <v>209</v>
      </c>
    </row>
    <row r="7" customFormat="false" ht="31.5" hidden="false" customHeight="true" outlineLevel="0" collapsed="false">
      <c r="B7" s="17" t="s">
        <v>210</v>
      </c>
      <c r="C7" s="18" t="s">
        <v>211</v>
      </c>
      <c r="D7" s="19" t="s">
        <v>159</v>
      </c>
      <c r="E7" s="6" t="s">
        <v>212</v>
      </c>
      <c r="F7" s="17" t="s">
        <v>213</v>
      </c>
      <c r="G7" s="35" t="n">
        <v>46037</v>
      </c>
      <c r="H7" s="35" t="n">
        <v>46203</v>
      </c>
      <c r="I7" s="36" t="n">
        <v>1</v>
      </c>
      <c r="J7" s="28" t="n">
        <v>85000</v>
      </c>
      <c r="K7" s="28" t="n">
        <v>87200</v>
      </c>
      <c r="L7" s="37" t="n">
        <f aca="false">IF(OR(J7="",K7=""),"",K7-J7)</f>
        <v>2200</v>
      </c>
      <c r="M7" s="36" t="n">
        <f aca="false">IF(OR(J7="",J7=0),"",K7/J7)</f>
        <v>1.02588235294118</v>
      </c>
    </row>
    <row r="8" customFormat="false" ht="31.5" hidden="false" customHeight="true" outlineLevel="0" collapsed="false">
      <c r="B8" s="17" t="s">
        <v>214</v>
      </c>
      <c r="C8" s="18" t="s">
        <v>215</v>
      </c>
      <c r="D8" s="19" t="s">
        <v>159</v>
      </c>
      <c r="E8" s="6" t="s">
        <v>212</v>
      </c>
      <c r="F8" s="17" t="s">
        <v>216</v>
      </c>
      <c r="G8" s="35" t="n">
        <v>46113</v>
      </c>
      <c r="H8" s="35" t="n">
        <v>46387</v>
      </c>
      <c r="I8" s="36" t="n">
        <v>0.45</v>
      </c>
      <c r="J8" s="28" t="n">
        <v>120000</v>
      </c>
      <c r="K8" s="28" t="n">
        <v>58000</v>
      </c>
      <c r="L8" s="37" t="n">
        <f aca="false">IF(OR(J8="",K8=""),"",K8-J8)</f>
        <v>-62000</v>
      </c>
      <c r="M8" s="36" t="n">
        <f aca="false">IF(OR(J8="",J8=0),"",K8/J8)</f>
        <v>0.483333333333333</v>
      </c>
    </row>
    <row r="9" customFormat="false" ht="31.5" hidden="false" customHeight="true" outlineLevel="0" collapsed="false">
      <c r="B9" s="17" t="s">
        <v>217</v>
      </c>
      <c r="C9" s="18" t="s">
        <v>218</v>
      </c>
      <c r="D9" s="19" t="s">
        <v>159</v>
      </c>
      <c r="E9" s="6" t="s">
        <v>212</v>
      </c>
      <c r="F9" s="17" t="s">
        <v>216</v>
      </c>
      <c r="G9" s="35" t="n">
        <v>46082</v>
      </c>
      <c r="H9" s="35" t="n">
        <v>46568</v>
      </c>
      <c r="I9" s="36" t="n">
        <v>0.3</v>
      </c>
      <c r="J9" s="28" t="n">
        <v>45000</v>
      </c>
      <c r="K9" s="28" t="n">
        <v>14500</v>
      </c>
      <c r="L9" s="37" t="n">
        <f aca="false">IF(OR(J9="",K9=""),"",K9-J9)</f>
        <v>-30500</v>
      </c>
      <c r="M9" s="36" t="n">
        <f aca="false">IF(OR(J9="",J9=0),"",K9/J9)</f>
        <v>0.322222222222222</v>
      </c>
    </row>
    <row r="10" customFormat="false" ht="31.5" hidden="false" customHeight="true" outlineLevel="0" collapsed="false">
      <c r="B10" s="17" t="s">
        <v>219</v>
      </c>
      <c r="C10" s="18" t="s">
        <v>220</v>
      </c>
      <c r="D10" s="19" t="s">
        <v>168</v>
      </c>
      <c r="E10" s="6" t="s">
        <v>172</v>
      </c>
      <c r="F10" s="17" t="s">
        <v>221</v>
      </c>
      <c r="G10" s="35" t="n">
        <v>46266</v>
      </c>
      <c r="H10" s="35" t="n">
        <v>46477</v>
      </c>
      <c r="I10" s="36" t="n">
        <v>0</v>
      </c>
      <c r="J10" s="28" t="n">
        <v>28000</v>
      </c>
      <c r="K10" s="28" t="n">
        <v>0</v>
      </c>
      <c r="L10" s="37" t="n">
        <f aca="false">IF(OR(J10="",K10=""),"",K10-J10)</f>
        <v>-28000</v>
      </c>
      <c r="M10" s="36" t="n">
        <f aca="false">IF(OR(J10="",J10=0),"",K10/J10)</f>
        <v>0</v>
      </c>
    </row>
    <row r="11" customFormat="false" ht="31.5" hidden="false" customHeight="true" outlineLevel="0" collapsed="false">
      <c r="B11" s="17" t="s">
        <v>222</v>
      </c>
      <c r="C11" s="18" t="s">
        <v>223</v>
      </c>
      <c r="D11" s="19" t="s">
        <v>164</v>
      </c>
      <c r="E11" s="6" t="s">
        <v>167</v>
      </c>
      <c r="F11" s="17" t="s">
        <v>216</v>
      </c>
      <c r="G11" s="35" t="n">
        <v>46143</v>
      </c>
      <c r="H11" s="35" t="n">
        <v>46371</v>
      </c>
      <c r="I11" s="36" t="n">
        <v>0.55</v>
      </c>
      <c r="J11" s="28" t="n">
        <v>95000</v>
      </c>
      <c r="K11" s="28" t="n">
        <v>51200</v>
      </c>
      <c r="L11" s="37" t="n">
        <f aca="false">IF(OR(J11="",K11=""),"",K11-J11)</f>
        <v>-43800</v>
      </c>
      <c r="M11" s="36" t="n">
        <f aca="false">IF(OR(J11="",J11=0),"",K11/J11)</f>
        <v>0.538947368421053</v>
      </c>
    </row>
    <row r="12" customFormat="false" ht="31.5" hidden="false" customHeight="true" outlineLevel="0" collapsed="false">
      <c r="B12" s="17" t="s">
        <v>224</v>
      </c>
      <c r="C12" s="18" t="s">
        <v>225</v>
      </c>
      <c r="D12" s="19" t="s">
        <v>164</v>
      </c>
      <c r="E12" s="6" t="s">
        <v>101</v>
      </c>
      <c r="F12" s="17" t="s">
        <v>226</v>
      </c>
      <c r="G12" s="35" t="n">
        <v>46113</v>
      </c>
      <c r="H12" s="35" t="n">
        <v>46295</v>
      </c>
      <c r="I12" s="36" t="n">
        <v>0.25</v>
      </c>
      <c r="J12" s="28" t="n">
        <v>165000</v>
      </c>
      <c r="K12" s="28" t="n">
        <v>38000</v>
      </c>
      <c r="L12" s="37" t="n">
        <f aca="false">IF(OR(J12="",K12=""),"",K12-J12)</f>
        <v>-127000</v>
      </c>
      <c r="M12" s="36" t="n">
        <f aca="false">IF(OR(J12="",J12=0),"",K12/J12)</f>
        <v>0.23030303030303</v>
      </c>
    </row>
    <row r="13" customFormat="false" ht="31.5" hidden="false" customHeight="true" outlineLevel="0" collapsed="false">
      <c r="B13" s="17" t="s">
        <v>227</v>
      </c>
      <c r="C13" s="18" t="s">
        <v>228</v>
      </c>
      <c r="D13" s="19" t="s">
        <v>164</v>
      </c>
      <c r="E13" s="6" t="s">
        <v>229</v>
      </c>
      <c r="F13" s="17" t="s">
        <v>213</v>
      </c>
      <c r="G13" s="35" t="n">
        <v>46032</v>
      </c>
      <c r="H13" s="35" t="n">
        <v>46320</v>
      </c>
      <c r="I13" s="36" t="n">
        <v>1</v>
      </c>
      <c r="J13" s="28" t="n">
        <v>42000</v>
      </c>
      <c r="K13" s="28" t="n">
        <v>44800</v>
      </c>
      <c r="L13" s="37" t="n">
        <f aca="false">IF(OR(J13="",K13=""),"",K13-J13)</f>
        <v>2800</v>
      </c>
      <c r="M13" s="36" t="n">
        <f aca="false">IF(OR(J13="",J13=0),"",K13/J13)</f>
        <v>1.06666666666667</v>
      </c>
    </row>
    <row r="14" customFormat="false" ht="31.5" hidden="false" customHeight="true" outlineLevel="0" collapsed="false">
      <c r="B14" s="17" t="s">
        <v>230</v>
      </c>
      <c r="C14" s="18" t="s">
        <v>231</v>
      </c>
      <c r="D14" s="19" t="s">
        <v>178</v>
      </c>
      <c r="E14" s="6" t="s">
        <v>182</v>
      </c>
      <c r="F14" s="17" t="s">
        <v>213</v>
      </c>
      <c r="G14" s="35" t="n">
        <v>46054</v>
      </c>
      <c r="H14" s="35" t="n">
        <v>46172</v>
      </c>
      <c r="I14" s="36" t="n">
        <v>1</v>
      </c>
      <c r="J14" s="28" t="n">
        <v>18000</v>
      </c>
      <c r="K14" s="28" t="n">
        <v>16500</v>
      </c>
      <c r="L14" s="37" t="n">
        <f aca="false">IF(OR(J14="",K14=""),"",K14-J14)</f>
        <v>-1500</v>
      </c>
      <c r="M14" s="36" t="n">
        <f aca="false">IF(OR(J14="",J14=0),"",K14/J14)</f>
        <v>0.916666666666667</v>
      </c>
    </row>
    <row r="15" customFormat="false" ht="31.5" hidden="false" customHeight="true" outlineLevel="0" collapsed="false">
      <c r="B15" s="17" t="s">
        <v>232</v>
      </c>
      <c r="C15" s="18" t="s">
        <v>233</v>
      </c>
      <c r="D15" s="19" t="s">
        <v>178</v>
      </c>
      <c r="E15" s="6" t="s">
        <v>234</v>
      </c>
      <c r="F15" s="17" t="s">
        <v>216</v>
      </c>
      <c r="G15" s="35" t="n">
        <v>46174</v>
      </c>
      <c r="H15" s="35" t="n">
        <v>46568</v>
      </c>
      <c r="I15" s="36" t="n">
        <v>0.2</v>
      </c>
      <c r="J15" s="28" t="n">
        <v>65000</v>
      </c>
      <c r="K15" s="28" t="n">
        <v>9800</v>
      </c>
      <c r="L15" s="37" t="n">
        <f aca="false">IF(OR(J15="",K15=""),"",K15-J15)</f>
        <v>-55200</v>
      </c>
      <c r="M15" s="36" t="n">
        <f aca="false">IF(OR(J15="",J15=0),"",K15/J15)</f>
        <v>0.150769230769231</v>
      </c>
    </row>
    <row r="16" customFormat="false" ht="31.5" hidden="false" customHeight="true" outlineLevel="0" collapsed="false">
      <c r="B16" s="17" t="s">
        <v>235</v>
      </c>
      <c r="C16" s="18" t="s">
        <v>236</v>
      </c>
      <c r="D16" s="19" t="s">
        <v>146</v>
      </c>
      <c r="E16" s="6" t="s">
        <v>237</v>
      </c>
      <c r="F16" s="17" t="s">
        <v>216</v>
      </c>
      <c r="G16" s="35" t="n">
        <v>46082</v>
      </c>
      <c r="H16" s="35" t="n">
        <v>46326</v>
      </c>
      <c r="I16" s="36" t="n">
        <v>0.6</v>
      </c>
      <c r="J16" s="28" t="n">
        <v>8000</v>
      </c>
      <c r="K16" s="28" t="n">
        <v>5400</v>
      </c>
      <c r="L16" s="37" t="n">
        <f aca="false">IF(OR(J16="",K16=""),"",K16-J16)</f>
        <v>-2600</v>
      </c>
      <c r="M16" s="36" t="n">
        <f aca="false">IF(OR(J16="",J16=0),"",K16/J16)</f>
        <v>0.675</v>
      </c>
    </row>
    <row r="17" customFormat="false" ht="31.5" hidden="false" customHeight="true" outlineLevel="0" collapsed="false">
      <c r="B17" s="17" t="s">
        <v>238</v>
      </c>
      <c r="C17" s="18" t="s">
        <v>239</v>
      </c>
      <c r="D17" s="19" t="s">
        <v>187</v>
      </c>
      <c r="E17" s="6" t="s">
        <v>82</v>
      </c>
      <c r="F17" s="17" t="s">
        <v>216</v>
      </c>
      <c r="G17" s="35" t="n">
        <v>46127</v>
      </c>
      <c r="H17" s="35" t="n">
        <v>46660</v>
      </c>
      <c r="I17" s="36" t="n">
        <v>0.15</v>
      </c>
      <c r="J17" s="28" t="n">
        <v>110000</v>
      </c>
      <c r="K17" s="28" t="n">
        <v>22000</v>
      </c>
      <c r="L17" s="37" t="n">
        <f aca="false">IF(OR(J17="",K17=""),"",K17-J17)</f>
        <v>-88000</v>
      </c>
      <c r="M17" s="36" t="n">
        <f aca="false">IF(OR(J17="",J17=0),"",K17/J17)</f>
        <v>0.2</v>
      </c>
    </row>
    <row r="18" customFormat="false" ht="31.5" hidden="false" customHeight="true" outlineLevel="0" collapsed="false">
      <c r="B18" s="17" t="s">
        <v>240</v>
      </c>
      <c r="C18" s="18" t="s">
        <v>241</v>
      </c>
      <c r="D18" s="19" t="s">
        <v>183</v>
      </c>
      <c r="E18" s="6" t="s">
        <v>82</v>
      </c>
      <c r="F18" s="17" t="s">
        <v>221</v>
      </c>
      <c r="G18" s="35" t="n">
        <v>46266</v>
      </c>
      <c r="H18" s="35" t="n">
        <v>46568</v>
      </c>
      <c r="I18" s="36" t="n">
        <v>0</v>
      </c>
      <c r="J18" s="28" t="n">
        <v>55000</v>
      </c>
      <c r="K18" s="28" t="n">
        <v>0</v>
      </c>
      <c r="L18" s="37" t="n">
        <f aca="false">IF(OR(J18="",K18=""),"",K18-J18)</f>
        <v>-55000</v>
      </c>
      <c r="M18" s="36" t="n">
        <f aca="false">IF(OR(J18="",J18=0),"",K18/J18)</f>
        <v>0</v>
      </c>
    </row>
    <row r="19" customFormat="false" ht="31.5" hidden="false" customHeight="true" outlineLevel="0" collapsed="false">
      <c r="B19" s="17" t="s">
        <v>242</v>
      </c>
      <c r="C19" s="18" t="s">
        <v>243</v>
      </c>
      <c r="D19" s="19" t="s">
        <v>183</v>
      </c>
      <c r="E19" s="6" t="s">
        <v>62</v>
      </c>
      <c r="F19" s="17" t="s">
        <v>216</v>
      </c>
      <c r="G19" s="35" t="n">
        <v>46054</v>
      </c>
      <c r="H19" s="35" t="n">
        <v>46387</v>
      </c>
      <c r="I19" s="36" t="n">
        <v>0.5</v>
      </c>
      <c r="J19" s="28" t="n">
        <v>38000</v>
      </c>
      <c r="K19" s="28" t="n">
        <v>21000</v>
      </c>
      <c r="L19" s="37" t="n">
        <f aca="false">IF(OR(J19="",K19=""),"",K19-J19)</f>
        <v>-17000</v>
      </c>
      <c r="M19" s="36" t="n">
        <f aca="false">IF(OR(J19="",J19=0),"",K19/J19)</f>
        <v>0.552631578947369</v>
      </c>
    </row>
    <row r="20" customFormat="false" ht="31.5" hidden="false" customHeight="true" outlineLevel="0" collapsed="false">
      <c r="B20" s="17" t="s">
        <v>244</v>
      </c>
      <c r="C20" s="18" t="s">
        <v>245</v>
      </c>
      <c r="D20" s="19" t="s">
        <v>155</v>
      </c>
      <c r="E20" s="6" t="s">
        <v>101</v>
      </c>
      <c r="F20" s="17" t="s">
        <v>213</v>
      </c>
      <c r="G20" s="35" t="n">
        <v>46037</v>
      </c>
      <c r="H20" s="35" t="n">
        <v>46096</v>
      </c>
      <c r="I20" s="36" t="n">
        <v>1</v>
      </c>
      <c r="J20" s="28" t="n">
        <v>12000</v>
      </c>
      <c r="K20" s="28" t="n">
        <v>11200</v>
      </c>
      <c r="L20" s="37" t="n">
        <f aca="false">IF(OR(J20="",K20=""),"",K20-J20)</f>
        <v>-800</v>
      </c>
      <c r="M20" s="36" t="n">
        <f aca="false">IF(OR(J20="",J20=0),"",K20/J20)</f>
        <v>0.933333333333333</v>
      </c>
    </row>
    <row r="21" customFormat="false" ht="31.5" hidden="false" customHeight="true" outlineLevel="0" collapsed="false">
      <c r="B21" s="17" t="s">
        <v>246</v>
      </c>
      <c r="C21" s="18" t="s">
        <v>247</v>
      </c>
      <c r="D21" s="19" t="s">
        <v>195</v>
      </c>
      <c r="E21" s="6" t="s">
        <v>101</v>
      </c>
      <c r="F21" s="17" t="s">
        <v>216</v>
      </c>
      <c r="G21" s="35" t="n">
        <v>46054</v>
      </c>
      <c r="H21" s="35" t="n">
        <v>46387</v>
      </c>
      <c r="I21" s="36" t="n">
        <v>0.4</v>
      </c>
      <c r="J21" s="28" t="n">
        <v>45000</v>
      </c>
      <c r="K21" s="28" t="n">
        <v>18000</v>
      </c>
      <c r="L21" s="37" t="n">
        <f aca="false">IF(OR(J21="",K21=""),"",K21-J21)</f>
        <v>-27000</v>
      </c>
      <c r="M21" s="36" t="n">
        <f aca="false">IF(OR(J21="",J21=0),"",K21/J21)</f>
        <v>0.4</v>
      </c>
    </row>
    <row r="22" customFormat="false" ht="31.5" hidden="false" customHeight="true" outlineLevel="0" collapsed="false">
      <c r="B22" s="17" t="s">
        <v>248</v>
      </c>
      <c r="C22" s="18" t="s">
        <v>249</v>
      </c>
      <c r="D22" s="19" t="s">
        <v>195</v>
      </c>
      <c r="E22" s="6" t="s">
        <v>101</v>
      </c>
      <c r="F22" s="17" t="s">
        <v>213</v>
      </c>
      <c r="G22" s="35" t="n">
        <v>46082</v>
      </c>
      <c r="H22" s="35" t="n">
        <v>46173</v>
      </c>
      <c r="I22" s="36" t="n">
        <v>1</v>
      </c>
      <c r="J22" s="28" t="n">
        <v>6500</v>
      </c>
      <c r="K22" s="28" t="n">
        <v>6200</v>
      </c>
      <c r="L22" s="37" t="n">
        <f aca="false">IF(OR(J22="",K22=""),"",K22-J22)</f>
        <v>-300</v>
      </c>
      <c r="M22" s="36" t="n">
        <f aca="false">IF(OR(J22="",J22=0),"",K22/J22)</f>
        <v>0.953846153846154</v>
      </c>
    </row>
    <row r="23" customFormat="false" ht="31.5" hidden="false" customHeight="true" outlineLevel="0" collapsed="false">
      <c r="B23" s="17" t="s">
        <v>250</v>
      </c>
      <c r="C23" s="18" t="s">
        <v>251</v>
      </c>
      <c r="D23" s="19" t="s">
        <v>190</v>
      </c>
      <c r="E23" s="6" t="s">
        <v>101</v>
      </c>
      <c r="F23" s="17" t="s">
        <v>216</v>
      </c>
      <c r="G23" s="35" t="n">
        <v>46096</v>
      </c>
      <c r="H23" s="35" t="n">
        <v>46568</v>
      </c>
      <c r="I23" s="36" t="n">
        <v>0.35</v>
      </c>
      <c r="J23" s="28" t="n">
        <v>22000</v>
      </c>
      <c r="K23" s="28" t="n">
        <v>9500</v>
      </c>
      <c r="L23" s="37" t="n">
        <f aca="false">IF(OR(J23="",K23=""),"",K23-J23)</f>
        <v>-12500</v>
      </c>
      <c r="M23" s="36" t="n">
        <f aca="false">IF(OR(J23="",J23=0),"",K23/J23)</f>
        <v>0.431818181818182</v>
      </c>
    </row>
    <row r="24" customFormat="false" ht="31.5" hidden="false" customHeight="true" outlineLevel="0" collapsed="false">
      <c r="B24" s="17" t="s">
        <v>252</v>
      </c>
      <c r="C24" s="18" t="s">
        <v>253</v>
      </c>
      <c r="D24" s="19" t="s">
        <v>173</v>
      </c>
      <c r="E24" s="6" t="s">
        <v>177</v>
      </c>
      <c r="F24" s="17" t="s">
        <v>216</v>
      </c>
      <c r="G24" s="35" t="n">
        <v>46143</v>
      </c>
      <c r="H24" s="35" t="n">
        <v>46387</v>
      </c>
      <c r="I24" s="36" t="n">
        <v>0.45</v>
      </c>
      <c r="J24" s="28" t="n">
        <v>35000</v>
      </c>
      <c r="K24" s="28" t="n">
        <v>16000</v>
      </c>
      <c r="L24" s="37" t="n">
        <f aca="false">IF(OR(J24="",K24=""),"",K24-J24)</f>
        <v>-19000</v>
      </c>
      <c r="M24" s="36" t="n">
        <f aca="false">IF(OR(J24="",J24=0),"",K24/J24)</f>
        <v>0.457142857142857</v>
      </c>
    </row>
    <row r="25" customFormat="false" ht="31.5" hidden="false" customHeight="true" outlineLevel="0" collapsed="false">
      <c r="B25" s="17" t="s">
        <v>254</v>
      </c>
      <c r="C25" s="18" t="s">
        <v>255</v>
      </c>
      <c r="D25" s="19" t="s">
        <v>173</v>
      </c>
      <c r="E25" s="6" t="s">
        <v>229</v>
      </c>
      <c r="F25" s="17" t="s">
        <v>213</v>
      </c>
      <c r="G25" s="35" t="n">
        <v>46054</v>
      </c>
      <c r="H25" s="35" t="n">
        <v>46157</v>
      </c>
      <c r="I25" s="36" t="n">
        <v>1</v>
      </c>
      <c r="J25" s="28" t="n">
        <v>18000</v>
      </c>
      <c r="K25" s="28" t="n">
        <v>17500</v>
      </c>
      <c r="L25" s="37" t="n">
        <f aca="false">IF(OR(J25="",K25=""),"",K25-J25)</f>
        <v>-500</v>
      </c>
      <c r="M25" s="36" t="n">
        <f aca="false">IF(OR(J25="",J25=0),"",K25/J25)</f>
        <v>0.972222222222222</v>
      </c>
    </row>
    <row r="26" customFormat="false" ht="31.5" hidden="false" customHeight="true" outlineLevel="0" collapsed="false">
      <c r="B26" s="17" t="s">
        <v>256</v>
      </c>
      <c r="C26" s="18" t="s">
        <v>257</v>
      </c>
      <c r="D26" s="19" t="s">
        <v>159</v>
      </c>
      <c r="E26" s="6" t="s">
        <v>212</v>
      </c>
      <c r="F26" s="17" t="s">
        <v>226</v>
      </c>
      <c r="G26" s="35" t="n">
        <v>46174</v>
      </c>
      <c r="H26" s="35" t="n">
        <v>46356</v>
      </c>
      <c r="I26" s="36" t="n">
        <v>0.2</v>
      </c>
      <c r="J26" s="28" t="n">
        <v>25000</v>
      </c>
      <c r="K26" s="28" t="n">
        <v>14000</v>
      </c>
      <c r="L26" s="37" t="n">
        <f aca="false">IF(OR(J26="",K26=""),"",K26-J26)</f>
        <v>-11000</v>
      </c>
      <c r="M26" s="36" t="n">
        <f aca="false">IF(OR(J26="",J26=0),"",K26/J26)</f>
        <v>0.56</v>
      </c>
    </row>
    <row r="27" customFormat="false" ht="31.5" hidden="false" customHeight="true" outlineLevel="0" collapsed="false">
      <c r="B27" s="17" t="s">
        <v>258</v>
      </c>
      <c r="C27" s="18" t="s">
        <v>259</v>
      </c>
      <c r="D27" s="19" t="s">
        <v>178</v>
      </c>
      <c r="E27" s="6" t="s">
        <v>234</v>
      </c>
      <c r="F27" s="17" t="s">
        <v>216</v>
      </c>
      <c r="G27" s="35" t="n">
        <v>46113</v>
      </c>
      <c r="H27" s="35" t="n">
        <v>46477</v>
      </c>
      <c r="I27" s="36" t="n">
        <v>0.3</v>
      </c>
      <c r="J27" s="28" t="n">
        <v>48000</v>
      </c>
      <c r="K27" s="28" t="n">
        <v>12500</v>
      </c>
      <c r="L27" s="37" t="n">
        <f aca="false">IF(OR(J27="",K27=""),"",K27-J27)</f>
        <v>-35500</v>
      </c>
      <c r="M27" s="36" t="n">
        <f aca="false">IF(OR(J27="",J27=0),"",K27/J27)</f>
        <v>0.260416666666667</v>
      </c>
    </row>
    <row r="28" customFormat="false" ht="31.5" hidden="false" customHeight="true" outlineLevel="0" collapsed="false">
      <c r="B28" s="17" t="s">
        <v>260</v>
      </c>
      <c r="C28" s="18" t="s">
        <v>261</v>
      </c>
      <c r="D28" s="19" t="s">
        <v>146</v>
      </c>
      <c r="E28" s="6" t="s">
        <v>82</v>
      </c>
      <c r="F28" s="17" t="s">
        <v>213</v>
      </c>
      <c r="G28" s="35" t="n">
        <v>46037</v>
      </c>
      <c r="H28" s="35" t="n">
        <v>46142</v>
      </c>
      <c r="I28" s="36" t="n">
        <v>1</v>
      </c>
      <c r="J28" s="28" t="n">
        <v>22000</v>
      </c>
      <c r="K28" s="28" t="n">
        <v>24500</v>
      </c>
      <c r="L28" s="37" t="n">
        <f aca="false">IF(OR(J28="",K28=""),"",K28-J28)</f>
        <v>2500</v>
      </c>
      <c r="M28" s="36" t="n">
        <f aca="false">IF(OR(J28="",J28=0),"",K28/J28)</f>
        <v>1.11363636363636</v>
      </c>
    </row>
    <row r="29" customFormat="false" ht="31.5" hidden="false" customHeight="true" outlineLevel="0" collapsed="false">
      <c r="B29" s="17" t="s">
        <v>262</v>
      </c>
      <c r="C29" s="18" t="s">
        <v>263</v>
      </c>
      <c r="D29" s="19" t="s">
        <v>146</v>
      </c>
      <c r="E29" s="6" t="s">
        <v>62</v>
      </c>
      <c r="F29" s="17" t="s">
        <v>221</v>
      </c>
      <c r="G29" s="35" t="n">
        <v>46388</v>
      </c>
      <c r="H29" s="35" t="n">
        <v>46660</v>
      </c>
      <c r="I29" s="36" t="n">
        <v>0</v>
      </c>
      <c r="J29" s="28" t="n">
        <v>320000</v>
      </c>
      <c r="K29" s="28" t="n">
        <v>0</v>
      </c>
      <c r="L29" s="37" t="n">
        <f aca="false">IF(OR(J29="",K29=""),"",K29-J29)</f>
        <v>-320000</v>
      </c>
      <c r="M29" s="36" t="n">
        <f aca="false">IF(OR(J29="",J29=0),"",K29/J29)</f>
        <v>0</v>
      </c>
    </row>
    <row r="30" customFormat="false" ht="31.5" hidden="false" customHeight="true" outlineLevel="0" collapsed="false">
      <c r="B30" s="17" t="s">
        <v>264</v>
      </c>
      <c r="C30" s="18" t="s">
        <v>265</v>
      </c>
      <c r="D30" s="19" t="s">
        <v>146</v>
      </c>
      <c r="E30" s="6" t="s">
        <v>237</v>
      </c>
      <c r="F30" s="17" t="s">
        <v>216</v>
      </c>
      <c r="G30" s="35" t="n">
        <v>46143</v>
      </c>
      <c r="H30" s="35" t="n">
        <v>46387</v>
      </c>
      <c r="I30" s="36" t="n">
        <v>0.4</v>
      </c>
      <c r="J30" s="28" t="n">
        <v>14000</v>
      </c>
      <c r="K30" s="28" t="n">
        <v>4200</v>
      </c>
      <c r="L30" s="37" t="n">
        <f aca="false">IF(OR(J30="",K30=""),"",K30-J30)</f>
        <v>-9800</v>
      </c>
      <c r="M30" s="36" t="n">
        <f aca="false">IF(OR(J30="",J30=0),"",K30/J30)</f>
        <v>0.3</v>
      </c>
    </row>
    <row r="31" customFormat="false" ht="31.5" hidden="false" customHeight="true" outlineLevel="0" collapsed="false">
      <c r="B31" s="17" t="s">
        <v>266</v>
      </c>
      <c r="C31" s="18" t="s">
        <v>267</v>
      </c>
      <c r="D31" s="19" t="s">
        <v>150</v>
      </c>
      <c r="E31" s="6" t="s">
        <v>154</v>
      </c>
      <c r="F31" s="17" t="s">
        <v>216</v>
      </c>
      <c r="G31" s="35" t="n">
        <v>46113</v>
      </c>
      <c r="H31" s="35" t="n">
        <v>46234</v>
      </c>
      <c r="I31" s="36" t="n">
        <v>0.7</v>
      </c>
      <c r="J31" s="28" t="n">
        <v>18000</v>
      </c>
      <c r="K31" s="28" t="n">
        <v>12600</v>
      </c>
      <c r="L31" s="37" t="n">
        <f aca="false">IF(OR(J31="",K31=""),"",K31-J31)</f>
        <v>-5400</v>
      </c>
      <c r="M31" s="36" t="n">
        <f aca="false">IF(OR(J31="",J31=0),"",K31/J31)</f>
        <v>0.7</v>
      </c>
    </row>
    <row r="32" customFormat="false" ht="31.5" hidden="false" customHeight="true" outlineLevel="0" collapsed="false">
      <c r="B32" s="17" t="s">
        <v>268</v>
      </c>
      <c r="C32" s="18" t="s">
        <v>269</v>
      </c>
      <c r="D32" s="19" t="s">
        <v>150</v>
      </c>
      <c r="E32" s="6" t="s">
        <v>237</v>
      </c>
      <c r="F32" s="17" t="s">
        <v>221</v>
      </c>
      <c r="G32" s="35" t="n">
        <v>46204</v>
      </c>
      <c r="H32" s="35" t="n">
        <v>46387</v>
      </c>
      <c r="I32" s="36" t="n">
        <v>0</v>
      </c>
      <c r="J32" s="28" t="n">
        <v>9000</v>
      </c>
      <c r="K32" s="28" t="n">
        <v>0</v>
      </c>
      <c r="L32" s="37" t="n">
        <f aca="false">IF(OR(J32="",K32=""),"",K32-J32)</f>
        <v>-9000</v>
      </c>
      <c r="M32" s="36" t="n">
        <f aca="false">IF(OR(J32="",J32=0),"",K32/J32)</f>
        <v>0</v>
      </c>
    </row>
    <row r="33" customFormat="false" ht="31.5" hidden="false" customHeight="true" outlineLevel="0" collapsed="false">
      <c r="B33" s="17" t="s">
        <v>270</v>
      </c>
      <c r="C33" s="18" t="s">
        <v>271</v>
      </c>
      <c r="D33" s="19" t="s">
        <v>195</v>
      </c>
      <c r="E33" s="6" t="s">
        <v>101</v>
      </c>
      <c r="F33" s="17" t="s">
        <v>213</v>
      </c>
      <c r="G33" s="35" t="n">
        <v>46042</v>
      </c>
      <c r="H33" s="35" t="n">
        <v>46112</v>
      </c>
      <c r="I33" s="36" t="n">
        <v>1</v>
      </c>
      <c r="J33" s="28" t="n">
        <v>4500</v>
      </c>
      <c r="K33" s="28" t="n">
        <v>4800</v>
      </c>
      <c r="L33" s="37" t="n">
        <f aca="false">IF(OR(J33="",K33=""),"",K33-J33)</f>
        <v>300</v>
      </c>
      <c r="M33" s="36" t="n">
        <f aca="false">IF(OR(J33="",J33=0),"",K33/J33)</f>
        <v>1.06666666666667</v>
      </c>
    </row>
    <row r="34" customFormat="false" ht="31.5" hidden="false" customHeight="true" outlineLevel="0" collapsed="false">
      <c r="B34" s="17" t="s">
        <v>272</v>
      </c>
      <c r="C34" s="18" t="s">
        <v>273</v>
      </c>
      <c r="D34" s="19" t="s">
        <v>173</v>
      </c>
      <c r="E34" s="6" t="s">
        <v>229</v>
      </c>
      <c r="F34" s="17" t="s">
        <v>213</v>
      </c>
      <c r="G34" s="35" t="n">
        <v>46054</v>
      </c>
      <c r="H34" s="35" t="n">
        <v>46172</v>
      </c>
      <c r="I34" s="36" t="n">
        <v>1</v>
      </c>
      <c r="J34" s="28" t="n">
        <v>14000</v>
      </c>
      <c r="K34" s="28" t="n">
        <v>13700</v>
      </c>
      <c r="L34" s="37" t="n">
        <f aca="false">IF(OR(J34="",K34=""),"",K34-J34)</f>
        <v>-300</v>
      </c>
      <c r="M34" s="36" t="n">
        <f aca="false">IF(OR(J34="",J34=0),"",K34/J34)</f>
        <v>0.978571428571429</v>
      </c>
    </row>
    <row r="35" customFormat="false" ht="31.5" hidden="false" customHeight="true" outlineLevel="0" collapsed="false">
      <c r="B35" s="17"/>
      <c r="C35" s="18"/>
      <c r="D35" s="19"/>
      <c r="E35" s="6"/>
      <c r="F35" s="17"/>
      <c r="G35" s="35"/>
      <c r="H35" s="35"/>
      <c r="I35" s="36"/>
      <c r="J35" s="28"/>
      <c r="K35" s="28"/>
      <c r="L35" s="37" t="str">
        <f aca="false">IF(OR(J35="",K35=""),"",K35-J35)</f>
        <v/>
      </c>
      <c r="M35" s="36" t="str">
        <f aca="false">IF(OR(J35="",J35=0),"",K35/J35)</f>
        <v/>
      </c>
    </row>
    <row r="36" customFormat="false" ht="31.5" hidden="false" customHeight="true" outlineLevel="0" collapsed="false">
      <c r="B36" s="17"/>
      <c r="C36" s="18"/>
      <c r="D36" s="19"/>
      <c r="E36" s="6"/>
      <c r="F36" s="17"/>
      <c r="G36" s="35"/>
      <c r="H36" s="35"/>
      <c r="I36" s="36"/>
      <c r="J36" s="28"/>
      <c r="K36" s="28"/>
      <c r="L36" s="37" t="str">
        <f aca="false">IF(OR(J36="",K36=""),"",K36-J36)</f>
        <v/>
      </c>
      <c r="M36" s="36" t="str">
        <f aca="false">IF(OR(J36="",J36=0),"",K36/J36)</f>
        <v/>
      </c>
    </row>
    <row r="38" customFormat="false" ht="27.75" hidden="false" customHeight="true" outlineLevel="0" collapsed="false">
      <c r="B38" s="38" t="s">
        <v>274</v>
      </c>
      <c r="C38" s="38"/>
      <c r="D38" s="38"/>
      <c r="E38" s="38"/>
      <c r="F38" s="38"/>
      <c r="G38" s="38"/>
      <c r="H38" s="38"/>
      <c r="I38" s="38"/>
      <c r="J38" s="39" t="n">
        <f aca="false">SUM(J7:J36)</f>
        <v>1487000</v>
      </c>
      <c r="K38" s="39" t="n">
        <f aca="false">SUM(K7:K36)</f>
        <v>533100</v>
      </c>
      <c r="L38" s="40" t="n">
        <f aca="false">K38-J38</f>
        <v>-953900</v>
      </c>
      <c r="M38" s="41" t="n">
        <f aca="false">IF(J38=0,0,K38/J38)</f>
        <v>0.358507061197041</v>
      </c>
    </row>
  </sheetData>
  <mergeCells count="4">
    <mergeCell ref="B2:M2"/>
    <mergeCell ref="B3:M3"/>
    <mergeCell ref="C5:M5"/>
    <mergeCell ref="B38:I38"/>
  </mergeCells>
  <conditionalFormatting sqref="F7:F36">
    <cfRule type="cellIs" priority="2" operator="equal" aboveAverage="0" equalAverage="0" bottom="0" percent="0" rank="0" text="" dxfId="2">
      <formula>"Completada"</formula>
    </cfRule>
    <cfRule type="cellIs" priority="3" operator="equal" aboveAverage="0" equalAverage="0" bottom="0" percent="0" rank="0" text="" dxfId="7">
      <formula>"En curso"</formula>
    </cfRule>
    <cfRule type="cellIs" priority="4" operator="equal" aboveAverage="0" equalAverage="0" bottom="0" percent="0" rank="0" text="" dxfId="0">
      <formula>"En riesgo"</formula>
    </cfRule>
    <cfRule type="cellIs" priority="5" operator="equal" aboveAverage="0" equalAverage="0" bottom="0" percent="0" rank="0" text="" dxfId="8">
      <formula>"No iniciada"</formula>
    </cfRule>
  </conditionalFormatting>
  <conditionalFormatting sqref="I7:I36">
    <cfRule type="dataBar" priority="6">
      <dataBar showValue="1" minLength="10" maxLength="90">
        <cfvo type="num" val="0"/>
        <cfvo type="num" val="1"/>
        <color rgb="FF5A8A6E"/>
      </dataBar>
      <extLst>
        <ext xmlns:x14="http://schemas.microsoft.com/office/spreadsheetml/2009/9/main" uri="{B025F937-C7B1-47D3-B67F-A62EFF666E3E}">
          <x14:id>{1A9D36ED-6431-4613-9DCA-CB637AEE245F}</x14:id>
        </ext>
      </extLst>
    </cfRule>
  </conditionalFormatting>
  <conditionalFormatting sqref="L7:L36">
    <cfRule type="cellIs" priority="7" operator="greaterThan" aboveAverage="0" equalAverage="0" bottom="0" percent="0" rank="0" text="" dxfId="0">
      <formula>0</formula>
    </cfRule>
    <cfRule type="cellIs" priority="8" operator="lessThan" aboveAverage="0" equalAverage="0" bottom="0" percent="0" rank="0" text="" dxfId="2">
      <formula>0</formula>
    </cfRule>
  </conditionalFormatting>
  <dataValidations count="2">
    <dataValidation allowBlank="true" errorStyle="stop" operator="between" showDropDown="false" showErrorMessage="false" showInputMessage="false" sqref="F7:F36" type="list">
      <formula1>"No iniciada,En curso,Completada,En riesgo"</formula1>
      <formula2>0</formula2>
    </dataValidation>
    <dataValidation allowBlank="true" errorStyle="stop" operator="between" showDropDown="false" showErrorMessage="false" showInputMessage="false" sqref="D7:D36" type="list">
      <formula1>'Objetivos y KPIs'!$B$7:$B$26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9D36ED-6431-4613-9DCA-CB637AEE245F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5A8A6E"/>
              <x14:axisColor rgb="FF000000"/>
            </x14:dataBar>
          </x14:cfRule>
          <xm:sqref>I7:I36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3" min="3" style="0" width="38"/>
    <col collapsed="false" customWidth="true" hidden="false" outlineLevel="0" max="6" min="4" style="0" width="16"/>
    <col collapsed="false" customWidth="true" hidden="false" outlineLevel="0" max="7" min="7" style="0" width="18"/>
    <col collapsed="false" customWidth="true" hidden="false" outlineLevel="0" max="8" min="8" style="0" width="14"/>
    <col collapsed="false" customWidth="true" hidden="false" outlineLevel="0" max="9" min="9" style="0" width="2"/>
  </cols>
  <sheetData>
    <row r="2" customFormat="false" ht="30" hidden="false" customHeight="true" outlineLevel="0" collapsed="false">
      <c r="B2" s="1" t="s">
        <v>275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276</v>
      </c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B4" s="3"/>
      <c r="C4" s="3"/>
      <c r="D4" s="3"/>
      <c r="E4" s="3"/>
      <c r="F4" s="3"/>
      <c r="G4" s="3"/>
      <c r="H4" s="3"/>
    </row>
    <row r="6" customFormat="false" ht="30" hidden="false" customHeight="true" outlineLevel="0" collapsed="false">
      <c r="B6" s="7" t="s">
        <v>277</v>
      </c>
      <c r="C6" s="7" t="s">
        <v>278</v>
      </c>
      <c r="D6" s="7" t="s">
        <v>279</v>
      </c>
      <c r="E6" s="7" t="s">
        <v>280</v>
      </c>
      <c r="F6" s="7" t="s">
        <v>281</v>
      </c>
      <c r="G6" s="7" t="s">
        <v>282</v>
      </c>
      <c r="H6" s="7" t="s">
        <v>283</v>
      </c>
    </row>
    <row r="8" customFormat="false" ht="25.5" hidden="false" customHeight="true" outlineLevel="0" collapsed="false">
      <c r="B8" s="5" t="s">
        <v>284</v>
      </c>
      <c r="C8" s="18" t="s">
        <v>285</v>
      </c>
      <c r="D8" s="37" t="n">
        <v>85000</v>
      </c>
      <c r="E8" s="37" t="n">
        <v>45000</v>
      </c>
      <c r="F8" s="37" t="n">
        <v>30000</v>
      </c>
      <c r="G8" s="37" t="n">
        <f aca="false">SUM(D8:F8)</f>
        <v>160000</v>
      </c>
      <c r="H8" s="29" t="n">
        <f aca="false">IF($G$30=0,0,G8/$G$30)</f>
        <v>0.0497357786757849</v>
      </c>
    </row>
    <row r="9" customFormat="false" ht="25.5" hidden="false" customHeight="true" outlineLevel="0" collapsed="false">
      <c r="B9" s="5" t="s">
        <v>284</v>
      </c>
      <c r="C9" s="18" t="s">
        <v>286</v>
      </c>
      <c r="D9" s="37" t="n">
        <v>120000</v>
      </c>
      <c r="E9" s="37" t="n">
        <v>160000</v>
      </c>
      <c r="F9" s="37" t="n">
        <v>180000</v>
      </c>
      <c r="G9" s="37" t="n">
        <f aca="false">SUM(D9:F9)</f>
        <v>460000</v>
      </c>
      <c r="H9" s="29" t="n">
        <f aca="false">IF($G$30=0,0,G9/$G$30)</f>
        <v>0.142990363692882</v>
      </c>
    </row>
    <row r="10" customFormat="false" ht="25.5" hidden="false" customHeight="true" outlineLevel="0" collapsed="false">
      <c r="B10" s="5" t="s">
        <v>284</v>
      </c>
      <c r="C10" s="18" t="s">
        <v>287</v>
      </c>
      <c r="D10" s="37" t="n">
        <v>42000</v>
      </c>
      <c r="E10" s="37" t="n">
        <v>68000</v>
      </c>
      <c r="F10" s="37" t="n">
        <v>55000</v>
      </c>
      <c r="G10" s="37" t="n">
        <f aca="false">SUM(D10:F10)</f>
        <v>165000</v>
      </c>
      <c r="H10" s="29" t="n">
        <f aca="false">IF($G$30=0,0,G10/$G$30)</f>
        <v>0.0512900217594032</v>
      </c>
    </row>
    <row r="11" customFormat="false" ht="25.5" hidden="false" customHeight="true" outlineLevel="0" collapsed="false">
      <c r="B11" s="5" t="s">
        <v>284</v>
      </c>
      <c r="C11" s="18" t="s">
        <v>288</v>
      </c>
      <c r="D11" s="37" t="n">
        <v>8000</v>
      </c>
      <c r="E11" s="37" t="n">
        <v>28000</v>
      </c>
      <c r="F11" s="37" t="n">
        <v>22000</v>
      </c>
      <c r="G11" s="37" t="n">
        <f aca="false">SUM(D11:F11)</f>
        <v>58000</v>
      </c>
      <c r="H11" s="29" t="n">
        <f aca="false">IF($G$30=0,0,G11/$G$30)</f>
        <v>0.018029219769972</v>
      </c>
    </row>
    <row r="12" customFormat="false" ht="25.5" hidden="false" customHeight="true" outlineLevel="0" collapsed="false">
      <c r="B12" s="5" t="s">
        <v>284</v>
      </c>
      <c r="C12" s="18" t="s">
        <v>289</v>
      </c>
      <c r="D12" s="37" t="n">
        <v>18000</v>
      </c>
      <c r="E12" s="37" t="n">
        <v>22000</v>
      </c>
      <c r="F12" s="37" t="n">
        <v>20000</v>
      </c>
      <c r="G12" s="37" t="n">
        <f aca="false">SUM(D12:F12)</f>
        <v>60000</v>
      </c>
      <c r="H12" s="29" t="n">
        <f aca="false">IF($G$30=0,0,G12/$G$30)</f>
        <v>0.0186509170034193</v>
      </c>
    </row>
    <row r="13" customFormat="false" ht="25.5" hidden="false" customHeight="true" outlineLevel="0" collapsed="false">
      <c r="B13" s="5" t="s">
        <v>78</v>
      </c>
      <c r="C13" s="18" t="s">
        <v>290</v>
      </c>
      <c r="D13" s="37" t="n">
        <v>95000</v>
      </c>
      <c r="E13" s="37" t="n">
        <v>85000</v>
      </c>
      <c r="F13" s="37" t="n">
        <v>60000</v>
      </c>
      <c r="G13" s="37" t="n">
        <f aca="false">SUM(D13:F13)</f>
        <v>240000</v>
      </c>
      <c r="H13" s="29" t="n">
        <f aca="false">IF($G$30=0,0,G13/$G$30)</f>
        <v>0.0746036680136773</v>
      </c>
    </row>
    <row r="14" customFormat="false" ht="25.5" hidden="false" customHeight="true" outlineLevel="0" collapsed="false">
      <c r="B14" s="5" t="s">
        <v>78</v>
      </c>
      <c r="C14" s="18" t="s">
        <v>291</v>
      </c>
      <c r="D14" s="37" t="n">
        <v>165000</v>
      </c>
      <c r="E14" s="37" t="n">
        <v>180000</v>
      </c>
      <c r="F14" s="37" t="n">
        <v>195000</v>
      </c>
      <c r="G14" s="37" t="n">
        <f aca="false">SUM(D14:F14)</f>
        <v>540000</v>
      </c>
      <c r="H14" s="29" t="n">
        <f aca="false">IF($G$30=0,0,G14/$G$30)</f>
        <v>0.167858253030774</v>
      </c>
    </row>
    <row r="15" customFormat="false" ht="25.5" hidden="false" customHeight="true" outlineLevel="0" collapsed="false">
      <c r="B15" s="5" t="s">
        <v>78</v>
      </c>
      <c r="C15" s="18" t="s">
        <v>292</v>
      </c>
      <c r="D15" s="37" t="n">
        <v>14000</v>
      </c>
      <c r="E15" s="37" t="n">
        <v>18000</v>
      </c>
      <c r="F15" s="37" t="n">
        <v>12000</v>
      </c>
      <c r="G15" s="37" t="n">
        <f aca="false">SUM(D15:F15)</f>
        <v>44000</v>
      </c>
      <c r="H15" s="29" t="n">
        <f aca="false">IF($G$30=0,0,G15/$G$30)</f>
        <v>0.0136773391358408</v>
      </c>
    </row>
    <row r="16" customFormat="false" ht="25.5" hidden="false" customHeight="true" outlineLevel="0" collapsed="false">
      <c r="B16" s="5" t="s">
        <v>62</v>
      </c>
      <c r="C16" s="18" t="s">
        <v>293</v>
      </c>
      <c r="D16" s="37" t="n">
        <v>110000</v>
      </c>
      <c r="E16" s="37" t="n">
        <v>85000</v>
      </c>
      <c r="F16" s="37" t="n">
        <v>25000</v>
      </c>
      <c r="G16" s="37" t="n">
        <f aca="false">SUM(D16:F16)</f>
        <v>220000</v>
      </c>
      <c r="H16" s="29" t="n">
        <f aca="false">IF($G$30=0,0,G16/$G$30)</f>
        <v>0.0683866956792042</v>
      </c>
    </row>
    <row r="17" customFormat="false" ht="25.5" hidden="false" customHeight="true" outlineLevel="0" collapsed="false">
      <c r="B17" s="5" t="s">
        <v>62</v>
      </c>
      <c r="C17" s="18" t="s">
        <v>294</v>
      </c>
      <c r="D17" s="37" t="n">
        <v>38000</v>
      </c>
      <c r="E17" s="37" t="n">
        <v>32000</v>
      </c>
      <c r="F17" s="37" t="n">
        <v>28000</v>
      </c>
      <c r="G17" s="37" t="n">
        <f aca="false">SUM(D17:F17)</f>
        <v>98000</v>
      </c>
      <c r="H17" s="29" t="n">
        <f aca="false">IF($G$30=0,0,G17/$G$30)</f>
        <v>0.0304631644389182</v>
      </c>
    </row>
    <row r="18" customFormat="false" ht="25.5" hidden="false" customHeight="true" outlineLevel="0" collapsed="false">
      <c r="B18" s="5" t="s">
        <v>62</v>
      </c>
      <c r="C18" s="18" t="s">
        <v>295</v>
      </c>
      <c r="D18" s="37" t="n">
        <v>0</v>
      </c>
      <c r="E18" s="37" t="n">
        <v>320000</v>
      </c>
      <c r="F18" s="37" t="n">
        <v>120000</v>
      </c>
      <c r="G18" s="37" t="n">
        <f aca="false">SUM(D18:F18)</f>
        <v>440000</v>
      </c>
      <c r="H18" s="29" t="n">
        <f aca="false">IF($G$30=0,0,G18/$G$30)</f>
        <v>0.136773391358408</v>
      </c>
    </row>
    <row r="19" customFormat="false" ht="25.5" hidden="false" customHeight="true" outlineLevel="0" collapsed="false">
      <c r="B19" s="5" t="s">
        <v>62</v>
      </c>
      <c r="C19" s="18" t="s">
        <v>296</v>
      </c>
      <c r="D19" s="37" t="n">
        <v>14000</v>
      </c>
      <c r="E19" s="37" t="n">
        <v>8000</v>
      </c>
      <c r="F19" s="37" t="n">
        <v>6000</v>
      </c>
      <c r="G19" s="37" t="n">
        <f aca="false">SUM(D19:F19)</f>
        <v>28000</v>
      </c>
      <c r="H19" s="29" t="n">
        <f aca="false">IF($G$30=0,0,G19/$G$30)</f>
        <v>0.00870376126826236</v>
      </c>
    </row>
    <row r="20" customFormat="false" ht="25.5" hidden="false" customHeight="true" outlineLevel="0" collapsed="false">
      <c r="B20" s="5" t="s">
        <v>297</v>
      </c>
      <c r="C20" s="18" t="s">
        <v>298</v>
      </c>
      <c r="D20" s="37" t="n">
        <v>18000</v>
      </c>
      <c r="E20" s="37" t="n">
        <v>22000</v>
      </c>
      <c r="F20" s="37" t="n">
        <v>18000</v>
      </c>
      <c r="G20" s="37" t="n">
        <f aca="false">SUM(D20:F20)</f>
        <v>58000</v>
      </c>
      <c r="H20" s="29" t="n">
        <f aca="false">IF($G$30=0,0,G20/$G$30)</f>
        <v>0.018029219769972</v>
      </c>
    </row>
    <row r="21" customFormat="false" ht="25.5" hidden="false" customHeight="true" outlineLevel="0" collapsed="false">
      <c r="B21" s="5" t="s">
        <v>297</v>
      </c>
      <c r="C21" s="18" t="s">
        <v>299</v>
      </c>
      <c r="D21" s="37" t="n">
        <v>65000</v>
      </c>
      <c r="E21" s="37" t="n">
        <v>85000</v>
      </c>
      <c r="F21" s="37" t="n">
        <v>48000</v>
      </c>
      <c r="G21" s="37" t="n">
        <f aca="false">SUM(D21:F21)</f>
        <v>198000</v>
      </c>
      <c r="H21" s="29" t="n">
        <f aca="false">IF($G$30=0,0,G21/$G$30)</f>
        <v>0.0615480261112838</v>
      </c>
    </row>
    <row r="22" customFormat="false" ht="25.5" hidden="false" customHeight="true" outlineLevel="0" collapsed="false">
      <c r="B22" s="5" t="s">
        <v>297</v>
      </c>
      <c r="C22" s="18" t="s">
        <v>300</v>
      </c>
      <c r="D22" s="37" t="n">
        <v>48000</v>
      </c>
      <c r="E22" s="37" t="n">
        <v>72000</v>
      </c>
      <c r="F22" s="37" t="n">
        <v>35000</v>
      </c>
      <c r="G22" s="37" t="n">
        <f aca="false">SUM(D22:F22)</f>
        <v>155000</v>
      </c>
      <c r="H22" s="29" t="n">
        <f aca="false">IF($G$30=0,0,G22/$G$30)</f>
        <v>0.0481815355921666</v>
      </c>
    </row>
    <row r="23" customFormat="false" ht="25.5" hidden="false" customHeight="true" outlineLevel="0" collapsed="false">
      <c r="B23" s="5" t="s">
        <v>301</v>
      </c>
      <c r="C23" s="18" t="s">
        <v>302</v>
      </c>
      <c r="D23" s="37" t="n">
        <v>22000</v>
      </c>
      <c r="E23" s="37" t="n">
        <v>28000</v>
      </c>
      <c r="F23" s="37" t="n">
        <v>18000</v>
      </c>
      <c r="G23" s="37" t="n">
        <f aca="false">SUM(D23:F23)</f>
        <v>68000</v>
      </c>
      <c r="H23" s="29" t="n">
        <f aca="false">IF($G$30=0,0,G23/$G$30)</f>
        <v>0.0211377059372086</v>
      </c>
    </row>
    <row r="24" customFormat="false" ht="25.5" hidden="false" customHeight="true" outlineLevel="0" collapsed="false">
      <c r="B24" s="5" t="s">
        <v>301</v>
      </c>
      <c r="C24" s="18" t="s">
        <v>303</v>
      </c>
      <c r="D24" s="37" t="n">
        <v>45000</v>
      </c>
      <c r="E24" s="37" t="n">
        <v>42000</v>
      </c>
      <c r="F24" s="37" t="n">
        <v>38000</v>
      </c>
      <c r="G24" s="37" t="n">
        <f aca="false">SUM(D24:F24)</f>
        <v>125000</v>
      </c>
      <c r="H24" s="29" t="n">
        <f aca="false">IF($G$30=0,0,G24/$G$30)</f>
        <v>0.038856077090457</v>
      </c>
    </row>
    <row r="25" customFormat="false" ht="25.5" hidden="false" customHeight="true" outlineLevel="0" collapsed="false">
      <c r="B25" s="5" t="s">
        <v>301</v>
      </c>
      <c r="C25" s="18" t="s">
        <v>304</v>
      </c>
      <c r="D25" s="37" t="n">
        <v>11000</v>
      </c>
      <c r="E25" s="37" t="n">
        <v>8500</v>
      </c>
      <c r="F25" s="37" t="n">
        <v>7500</v>
      </c>
      <c r="G25" s="37" t="n">
        <f aca="false">SUM(D25:F25)</f>
        <v>27000</v>
      </c>
      <c r="H25" s="29" t="n">
        <f aca="false">IF($G$30=0,0,G25/$G$30)</f>
        <v>0.0083929126515387</v>
      </c>
    </row>
    <row r="26" customFormat="false" ht="25.5" hidden="false" customHeight="true" outlineLevel="0" collapsed="false">
      <c r="B26" s="5" t="s">
        <v>305</v>
      </c>
      <c r="C26" s="18" t="s">
        <v>306</v>
      </c>
      <c r="D26" s="37" t="n">
        <v>40000</v>
      </c>
      <c r="E26" s="37" t="n">
        <v>18000</v>
      </c>
      <c r="F26" s="37" t="n">
        <v>15000</v>
      </c>
      <c r="G26" s="37" t="n">
        <f aca="false">SUM(D26:F26)</f>
        <v>73000</v>
      </c>
      <c r="H26" s="29" t="n">
        <f aca="false">IF($G$30=0,0,G26/$G$30)</f>
        <v>0.0226919490208269</v>
      </c>
    </row>
    <row r="28" customFormat="false" ht="27.75" hidden="false" customHeight="true" outlineLevel="0" collapsed="false">
      <c r="B28" s="42" t="s">
        <v>307</v>
      </c>
      <c r="C28" s="42"/>
      <c r="D28" s="43" t="n">
        <f aca="false">SUM(D8:D26)</f>
        <v>958000</v>
      </c>
      <c r="E28" s="43" t="n">
        <f aca="false">SUM(E8:E26)</f>
        <v>1326500</v>
      </c>
      <c r="F28" s="43" t="n">
        <f aca="false">SUM(F8:F26)</f>
        <v>932500</v>
      </c>
      <c r="G28" s="43" t="n">
        <f aca="false">SUM(G8:G26)</f>
        <v>3217000</v>
      </c>
      <c r="H28" s="44" t="n">
        <f aca="false">IF($G$30=0,0,G28/$G$30)</f>
        <v>1</v>
      </c>
    </row>
    <row r="30" customFormat="false" ht="31.5" hidden="false" customHeight="true" outlineLevel="0" collapsed="false">
      <c r="B30" s="45" t="s">
        <v>308</v>
      </c>
      <c r="C30" s="45"/>
      <c r="D30" s="45"/>
      <c r="E30" s="45"/>
      <c r="F30" s="45"/>
      <c r="G30" s="46" t="n">
        <f aca="false">G28</f>
        <v>3217000</v>
      </c>
      <c r="H30" s="47" t="n">
        <v>1</v>
      </c>
    </row>
    <row r="32" customFormat="false" ht="21.75" hidden="false" customHeight="true" outlineLevel="0" collapsed="false">
      <c r="B32" s="4" t="s">
        <v>309</v>
      </c>
      <c r="C32" s="4"/>
      <c r="D32" s="4"/>
      <c r="E32" s="4"/>
      <c r="F32" s="4"/>
      <c r="G32" s="4"/>
      <c r="H32" s="4"/>
    </row>
    <row r="33" customFormat="false" ht="27.75" hidden="false" customHeight="true" outlineLevel="0" collapsed="false">
      <c r="B33" s="7" t="s">
        <v>310</v>
      </c>
      <c r="C33" s="7"/>
      <c r="D33" s="7" t="s">
        <v>279</v>
      </c>
      <c r="E33" s="7" t="s">
        <v>280</v>
      </c>
      <c r="F33" s="7" t="s">
        <v>281</v>
      </c>
      <c r="G33" s="7" t="s">
        <v>311</v>
      </c>
      <c r="H33" s="7" t="s">
        <v>283</v>
      </c>
    </row>
    <row r="34" customFormat="false" ht="25.5" hidden="false" customHeight="true" outlineLevel="0" collapsed="false">
      <c r="B34" s="6" t="s">
        <v>312</v>
      </c>
      <c r="C34" s="6"/>
      <c r="D34" s="37" t="n">
        <v>420000</v>
      </c>
      <c r="E34" s="37" t="n">
        <v>580000</v>
      </c>
      <c r="F34" s="37" t="n">
        <v>480000</v>
      </c>
      <c r="G34" s="37" t="n">
        <f aca="false">SUM(D34:F34)</f>
        <v>1480000</v>
      </c>
      <c r="H34" s="29" t="n">
        <f aca="false">IF($G$39=0,0,G34/$G$39)</f>
        <v>0.54014598540146</v>
      </c>
    </row>
    <row r="35" customFormat="false" ht="25.5" hidden="false" customHeight="true" outlineLevel="0" collapsed="false">
      <c r="B35" s="6" t="s">
        <v>313</v>
      </c>
      <c r="C35" s="6"/>
      <c r="D35" s="37" t="n">
        <v>280000</v>
      </c>
      <c r="E35" s="37" t="n">
        <v>320000</v>
      </c>
      <c r="F35" s="37" t="n">
        <v>220000</v>
      </c>
      <c r="G35" s="37" t="n">
        <f aca="false">SUM(D35:F35)</f>
        <v>820000</v>
      </c>
      <c r="H35" s="29" t="n">
        <f aca="false">IF($G$39=0,0,G35/$G$39)</f>
        <v>0.299270072992701</v>
      </c>
    </row>
    <row r="36" customFormat="false" ht="25.5" hidden="false" customHeight="true" outlineLevel="0" collapsed="false">
      <c r="B36" s="6" t="s">
        <v>314</v>
      </c>
      <c r="C36" s="6"/>
      <c r="D36" s="37" t="n">
        <v>95000</v>
      </c>
      <c r="E36" s="37" t="n">
        <v>75000</v>
      </c>
      <c r="F36" s="37" t="n">
        <v>0</v>
      </c>
      <c r="G36" s="37" t="n">
        <f aca="false">SUM(D36:F36)</f>
        <v>170000</v>
      </c>
      <c r="H36" s="29" t="n">
        <f aca="false">IF($G$39=0,0,G36/$G$39)</f>
        <v>0.062043795620438</v>
      </c>
    </row>
    <row r="37" customFormat="false" ht="25.5" hidden="false" customHeight="true" outlineLevel="0" collapsed="false">
      <c r="B37" s="6" t="s">
        <v>315</v>
      </c>
      <c r="C37" s="6"/>
      <c r="D37" s="37" t="n">
        <v>60000</v>
      </c>
      <c r="E37" s="37" t="n">
        <v>40000</v>
      </c>
      <c r="F37" s="37" t="n">
        <v>20000</v>
      </c>
      <c r="G37" s="37" t="n">
        <f aca="false">SUM(D37:F37)</f>
        <v>120000</v>
      </c>
      <c r="H37" s="29" t="n">
        <f aca="false">IF($G$39=0,0,G37/$G$39)</f>
        <v>0.0437956204379562</v>
      </c>
    </row>
    <row r="38" customFormat="false" ht="25.5" hidden="false" customHeight="true" outlineLevel="0" collapsed="false">
      <c r="B38" s="6" t="s">
        <v>316</v>
      </c>
      <c r="C38" s="6"/>
      <c r="D38" s="37" t="n">
        <v>0</v>
      </c>
      <c r="E38" s="37" t="n">
        <v>150000</v>
      </c>
      <c r="F38" s="37" t="n">
        <v>0</v>
      </c>
      <c r="G38" s="37" t="n">
        <f aca="false">SUM(D38:F38)</f>
        <v>150000</v>
      </c>
      <c r="H38" s="29" t="n">
        <f aca="false">IF($G$39=0,0,G38/$G$39)</f>
        <v>0.0547445255474453</v>
      </c>
    </row>
    <row r="39" customFormat="false" ht="27.75" hidden="false" customHeight="true" outlineLevel="0" collapsed="false">
      <c r="B39" s="42" t="s">
        <v>317</v>
      </c>
      <c r="C39" s="42"/>
      <c r="D39" s="43" t="n">
        <f aca="false">SUM(D34:D38)</f>
        <v>855000</v>
      </c>
      <c r="E39" s="43" t="n">
        <f aca="false">SUM(E34:E38)</f>
        <v>1165000</v>
      </c>
      <c r="F39" s="43" t="n">
        <f aca="false">SUM(F34:F38)</f>
        <v>720000</v>
      </c>
      <c r="G39" s="43" t="n">
        <f aca="false">SUM(G34:G38)</f>
        <v>2740000</v>
      </c>
      <c r="H39" s="44" t="n">
        <v>1</v>
      </c>
    </row>
    <row r="41" customFormat="false" ht="25.5" hidden="false" customHeight="true" outlineLevel="0" collapsed="false">
      <c r="B41" s="48" t="s">
        <v>318</v>
      </c>
      <c r="C41" s="48"/>
      <c r="D41" s="48"/>
      <c r="E41" s="48"/>
      <c r="F41" s="49" t="s">
        <v>319</v>
      </c>
      <c r="G41" s="50" t="n">
        <f aca="false">G39-G30</f>
        <v>-477000</v>
      </c>
      <c r="H41" s="51"/>
    </row>
  </sheetData>
  <mergeCells count="13">
    <mergeCell ref="B2:H2"/>
    <mergeCell ref="B3:H3"/>
    <mergeCell ref="B28:C28"/>
    <mergeCell ref="B30:F30"/>
    <mergeCell ref="B32:H32"/>
    <mergeCell ref="B33:C33"/>
    <mergeCell ref="B34:C34"/>
    <mergeCell ref="B35:C35"/>
    <mergeCell ref="B36:C36"/>
    <mergeCell ref="B37:C37"/>
    <mergeCell ref="B38:C38"/>
    <mergeCell ref="B39:C39"/>
    <mergeCell ref="B41:E41"/>
  </mergeCells>
  <conditionalFormatting sqref="B8:B26">
    <cfRule type="cellIs" priority="2" operator="equal" aboveAverage="0" equalAverage="0" bottom="0" percent="0" rank="0" text="" dxfId="9">
      <formula>"Marketing y ventas"</formula>
    </cfRule>
    <cfRule type="cellIs" priority="3" operator="equal" aboveAverage="0" equalAverage="0" bottom="0" percent="0" rank="0" text="" dxfId="10">
      <formula>"Internacionalización"</formula>
    </cfRule>
    <cfRule type="cellIs" priority="4" operator="equal" aboveAverage="0" equalAverage="0" bottom="0" percent="0" rank="0" text="" dxfId="11">
      <formula>"Operaciones"</formula>
    </cfRule>
    <cfRule type="cellIs" priority="5" operator="equal" aboveAverage="0" equalAverage="0" bottom="0" percent="0" rank="0" text="" dxfId="12">
      <formula>"Calidad y producto"</formula>
    </cfRule>
    <cfRule type="cellIs" priority="6" operator="equal" aboveAverage="0" equalAverage="0" bottom="0" percent="0" rank="0" text="" dxfId="13">
      <formula>"Personas"</formula>
    </cfRule>
    <cfRule type="cellIs" priority="7" operator="equal" aboveAverage="0" equalAverage="0" bottom="0" percent="0" rank="0" text="" dxfId="6">
      <formula>"Tecnología y finanzas"</formula>
    </cfRule>
  </conditionalFormatting>
  <conditionalFormatting sqref="G41">
    <cfRule type="cellIs" priority="8" operator="greaterThanOrEqual" aboveAverage="0" equalAverage="0" bottom="0" percent="0" rank="0" text="" dxfId="2">
      <formula>0</formula>
    </cfRule>
    <cfRule type="cellIs" priority="9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2026-05-29T11:07:13Z</dcterms:created>
  <dc:creator>openpyxl</dc:creator>
  <dc:description/>
  <dc:language>en-US</dc:language>
  <cp:lastModifiedBy/>
  <dcterms:modified xsi:type="dcterms:W3CDTF">2026-05-29T11:07:13Z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