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Plantillama\excel\Generador vertical\"/>
    </mc:Choice>
  </mc:AlternateContent>
  <xr:revisionPtr revIDLastSave="0" documentId="13_ncr:1_{4FA731B7-FE68-4CF2-8FE3-D56CC115BDA1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Inicio" sheetId="1" r:id="rId1"/>
    <sheet name="Objetivos" sheetId="2" r:id="rId2"/>
    <sheet name="Acciones" sheetId="3" r:id="rId3"/>
    <sheet name="Presupuesto" sheetId="4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2" i="4" l="1"/>
  <c r="E42" i="4"/>
  <c r="D42" i="4"/>
  <c r="G41" i="4"/>
  <c r="G40" i="4"/>
  <c r="G39" i="4"/>
  <c r="G38" i="4"/>
  <c r="G37" i="4"/>
  <c r="G42" i="4" s="1"/>
  <c r="F28" i="4"/>
  <c r="E28" i="4"/>
  <c r="D28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28" i="4" s="1"/>
  <c r="M40" i="3"/>
  <c r="L40" i="3"/>
  <c r="K40" i="3"/>
  <c r="J40" i="3"/>
  <c r="M38" i="3"/>
  <c r="L38" i="3"/>
  <c r="M37" i="3"/>
  <c r="L37" i="3"/>
  <c r="M36" i="3"/>
  <c r="L36" i="3"/>
  <c r="M35" i="3"/>
  <c r="L35" i="3"/>
  <c r="M34" i="3"/>
  <c r="L34" i="3"/>
  <c r="M33" i="3"/>
  <c r="L33" i="3"/>
  <c r="M32" i="3"/>
  <c r="L32" i="3"/>
  <c r="M31" i="3"/>
  <c r="L31" i="3"/>
  <c r="M30" i="3"/>
  <c r="L30" i="3"/>
  <c r="M29" i="3"/>
  <c r="L29" i="3"/>
  <c r="M28" i="3"/>
  <c r="L28" i="3"/>
  <c r="M27" i="3"/>
  <c r="L27" i="3"/>
  <c r="M26" i="3"/>
  <c r="L26" i="3"/>
  <c r="M25" i="3"/>
  <c r="L25" i="3"/>
  <c r="M24" i="3"/>
  <c r="L24" i="3"/>
  <c r="M23" i="3"/>
  <c r="L23" i="3"/>
  <c r="M22" i="3"/>
  <c r="L22" i="3"/>
  <c r="M21" i="3"/>
  <c r="L21" i="3"/>
  <c r="M20" i="3"/>
  <c r="L20" i="3"/>
  <c r="M19" i="3"/>
  <c r="L19" i="3"/>
  <c r="M18" i="3"/>
  <c r="L18" i="3"/>
  <c r="M17" i="3"/>
  <c r="L17" i="3"/>
  <c r="M16" i="3"/>
  <c r="L16" i="3"/>
  <c r="M15" i="3"/>
  <c r="L15" i="3"/>
  <c r="M14" i="3"/>
  <c r="L14" i="3"/>
  <c r="M13" i="3"/>
  <c r="L13" i="3"/>
  <c r="M12" i="3"/>
  <c r="L12" i="3"/>
  <c r="M11" i="3"/>
  <c r="L11" i="3"/>
  <c r="M10" i="3"/>
  <c r="L10" i="3"/>
  <c r="M9" i="3"/>
  <c r="L9" i="3"/>
  <c r="C7" i="3"/>
  <c r="J28" i="2"/>
  <c r="K28" i="2" s="1"/>
  <c r="J27" i="2"/>
  <c r="K27" i="2" s="1"/>
  <c r="J26" i="2"/>
  <c r="K26" i="2" s="1"/>
  <c r="J25" i="2"/>
  <c r="K25" i="2" s="1"/>
  <c r="J24" i="2"/>
  <c r="K24" i="2" s="1"/>
  <c r="J23" i="2"/>
  <c r="K23" i="2" s="1"/>
  <c r="J22" i="2"/>
  <c r="K22" i="2" s="1"/>
  <c r="J21" i="2"/>
  <c r="K21" i="2" s="1"/>
  <c r="K20" i="2"/>
  <c r="J20" i="2"/>
  <c r="J19" i="2"/>
  <c r="K19" i="2" s="1"/>
  <c r="J18" i="2"/>
  <c r="K18" i="2" s="1"/>
  <c r="J17" i="2"/>
  <c r="K17" i="2" s="1"/>
  <c r="J16" i="2"/>
  <c r="K16" i="2" s="1"/>
  <c r="J15" i="2"/>
  <c r="K15" i="2" s="1"/>
  <c r="J14" i="2"/>
  <c r="K14" i="2" s="1"/>
  <c r="J13" i="2"/>
  <c r="K13" i="2" s="1"/>
  <c r="J12" i="2"/>
  <c r="K12" i="2" s="1"/>
  <c r="J11" i="2"/>
  <c r="D19" i="1" s="1"/>
  <c r="K10" i="2"/>
  <c r="J10" i="2"/>
  <c r="J9" i="2"/>
  <c r="K9" i="2" s="1"/>
  <c r="H19" i="1"/>
  <c r="F19" i="1"/>
  <c r="B19" i="1"/>
  <c r="H26" i="4" l="1"/>
  <c r="H16" i="4"/>
  <c r="H15" i="4"/>
  <c r="H23" i="4"/>
  <c r="H13" i="4"/>
  <c r="H20" i="4"/>
  <c r="H9" i="4"/>
  <c r="B32" i="4"/>
  <c r="H25" i="4"/>
  <c r="H8" i="4"/>
  <c r="H24" i="4"/>
  <c r="H14" i="4"/>
  <c r="H22" i="4"/>
  <c r="H12" i="4"/>
  <c r="H21" i="4"/>
  <c r="H11" i="4"/>
  <c r="H10" i="4"/>
  <c r="H19" i="4"/>
  <c r="H18" i="4"/>
  <c r="H17" i="4"/>
  <c r="G44" i="4"/>
  <c r="H41" i="4"/>
  <c r="H40" i="4"/>
  <c r="H39" i="4"/>
  <c r="H38" i="4"/>
  <c r="H37" i="4"/>
  <c r="K11" i="2"/>
</calcChain>
</file>

<file path=xl/sharedStrings.xml><?xml version="1.0" encoding="utf-8"?>
<sst xmlns="http://schemas.openxmlformats.org/spreadsheetml/2006/main" count="382" uniqueCount="265">
  <si>
    <t>PLAN ESTRATÉGICO  ·  2026 – 2028</t>
  </si>
  <si>
    <t>Hoja de ruta corporativa · documento vivo, revisión trimestral</t>
  </si>
  <si>
    <t>SECTOR</t>
  </si>
  <si>
    <t>SEDE</t>
  </si>
  <si>
    <t>PLANTILLA</t>
  </si>
  <si>
    <t>ARR 2025</t>
  </si>
  <si>
    <t>Software B2B · SaaS</t>
  </si>
  <si>
    <t>Madrid, España</t>
  </si>
  <si>
    <t>78 personas</t>
  </si>
  <si>
    <t>6,8 M €</t>
  </si>
  <si>
    <t>IDENTIDAD</t>
  </si>
  <si>
    <t>Para qué existimos, hacia dónde vamos, cómo trabajamos</t>
  </si>
  <si>
    <t>MISIÓN</t>
  </si>
  <si>
    <t>VISIÓN</t>
  </si>
  <si>
    <t>VALORES</t>
  </si>
  <si>
    <t>Convertir el mantenimiento industrial en una palanca de productividad. Conectamos a operarios, supervisores y dirección con una plataforma que aprende del día a día de cada planta.</t>
  </si>
  <si>
    <t>Ser el sistema operativo del mantenimiento industrial en el sur de Europa en 2028. 1.500 plantas conectadas, 25 M€ de ARR.</t>
  </si>
  <si>
    <t>•  Foco en cliente real, no en demo
•  Simplicidad radical sobre función infinita
•  Datos como base de la decisión
•  Equipos pequeños y autónomos
•  Transparencia por defecto</t>
  </si>
  <si>
    <t>INDICADORES DEL PLAN</t>
  </si>
  <si>
    <t>Calculados en vivo desde las pestañas Objetivos, Acciones y Presupuesto</t>
  </si>
  <si>
    <t>OBJETIVOS</t>
  </si>
  <si>
    <t>CUMPLIMIENTO MEDIO</t>
  </si>
  <si>
    <t>ACCIONES EN CURSO</t>
  </si>
  <si>
    <t>PRESUPUESTO 3 AÑOS</t>
  </si>
  <si>
    <t>DIAGNÓSTICO</t>
  </si>
  <si>
    <t>Análisis DAFO · fortalezas y debilidades internas, oportunidades y amenazas del entorno</t>
  </si>
  <si>
    <t>FORTALEZAS</t>
  </si>
  <si>
    <t>OPORTUNIDADES</t>
  </si>
  <si>
    <t>F1</t>
  </si>
  <si>
    <t>Producto en producción en 220 plantas con NPS 64</t>
  </si>
  <si>
    <t>O1</t>
  </si>
  <si>
    <t>Mercado europeo CMMS crece al 11 % anual</t>
  </si>
  <si>
    <t>F2</t>
  </si>
  <si>
    <t>Stack moderno (microservicios + IA propia)</t>
  </si>
  <si>
    <t>O2</t>
  </si>
  <si>
    <t>Normativa europea de mantenimiento predictivo (Industria 5.0)</t>
  </si>
  <si>
    <t>F3</t>
  </si>
  <si>
    <t>Modelo ARR predecible · churn anual del 4,8 %</t>
  </si>
  <si>
    <t>O3</t>
  </si>
  <si>
    <t>Migración masiva desde herramientas legacy</t>
  </si>
  <si>
    <t>F4</t>
  </si>
  <si>
    <t>Equipo de ingeniería senior con experiencia en SAP PM</t>
  </si>
  <si>
    <t>O4</t>
  </si>
  <si>
    <t>Auge de gemelos digitales en plantas medianas</t>
  </si>
  <si>
    <t>DEBILIDADES</t>
  </si>
  <si>
    <t>AMENAZAS</t>
  </si>
  <si>
    <t>D1</t>
  </si>
  <si>
    <t>Concentración en sector industrial (90 % manufactura)</t>
  </si>
  <si>
    <t>A1</t>
  </si>
  <si>
    <t>Competidores americanos con financiación VC potente</t>
  </si>
  <si>
    <t>D2</t>
  </si>
  <si>
    <t>Equipo comercial limitado (4 AE) para el plan de crecimiento</t>
  </si>
  <si>
    <t>A2</t>
  </si>
  <si>
    <t>Ralentización de la inversión industrial en Alemania</t>
  </si>
  <si>
    <t>D3</t>
  </si>
  <si>
    <t>Onboarding manual con tiempo medio de 42 días</t>
  </si>
  <si>
    <t>A3</t>
  </si>
  <si>
    <t>Encarecimiento del coste de adquisición (CAC) en SaaS</t>
  </si>
  <si>
    <t>D4</t>
  </si>
  <si>
    <t>Dependencia de 3 grandes cuentas (28 % del ARR)</t>
  </si>
  <si>
    <t>A4</t>
  </si>
  <si>
    <t>Riesgo regulatorio sobre IA (AI Act europeo)</t>
  </si>
  <si>
    <t>Pestañas: Inicio · Objetivos · Acciones · Presupuesto. Edita los datos del ejemplo con los de tu organización.</t>
  </si>
  <si>
    <t>OBJETIVOS ESTRATÉGICOS</t>
  </si>
  <si>
    <t>Qué queremos conseguir entre 2026 y 2028</t>
  </si>
  <si>
    <t>Cada objetivo tiene su KPI, valor inicial, meta y % de cumplimiento calculado automáticamente</t>
  </si>
  <si>
    <t>Estado:</t>
  </si>
  <si>
    <t xml:space="preserve">  Éxito ≥ 80 %  </t>
  </si>
  <si>
    <t xml:space="preserve">  En progreso 50-79 %  </t>
  </si>
  <si>
    <t xml:space="preserve">  Crítico &lt; 50 %  </t>
  </si>
  <si>
    <t>ID</t>
  </si>
  <si>
    <t>Perspectiva</t>
  </si>
  <si>
    <t>Objetivo estratégico</t>
  </si>
  <si>
    <t>KPI</t>
  </si>
  <si>
    <t>Unidad</t>
  </si>
  <si>
    <t>V. inicial</t>
  </si>
  <si>
    <t>V. actual</t>
  </si>
  <si>
    <t>Meta</t>
  </si>
  <si>
    <t>Cumplim.</t>
  </si>
  <si>
    <t>Estado</t>
  </si>
  <si>
    <t>Responsable</t>
  </si>
  <si>
    <t>OE-01</t>
  </si>
  <si>
    <t>Crecimiento</t>
  </si>
  <si>
    <t>Multiplicar el ARR alcanzando 18 M€</t>
  </si>
  <si>
    <t>ARR anual</t>
  </si>
  <si>
    <t>€</t>
  </si>
  <si>
    <t>CEO</t>
  </si>
  <si>
    <t>OE-02</t>
  </si>
  <si>
    <t>Mejorar la retención neta de ingresos (NRR) al 115 %</t>
  </si>
  <si>
    <t>NRR</t>
  </si>
  <si>
    <t>%</t>
  </si>
  <si>
    <t>Customer Success</t>
  </si>
  <si>
    <t>OE-03</t>
  </si>
  <si>
    <t>Reducir el churn anual al 3 %</t>
  </si>
  <si>
    <t>Tasa de churn anual</t>
  </si>
  <si>
    <t>OE-04</t>
  </si>
  <si>
    <t>Cliente</t>
  </si>
  <si>
    <t>Pasar de 220 a 600 plantas activas</t>
  </si>
  <si>
    <t>Plantas activas</t>
  </si>
  <si>
    <t>ud</t>
  </si>
  <si>
    <t>Comercial</t>
  </si>
  <si>
    <t>OE-05</t>
  </si>
  <si>
    <t>Alcanzar un NPS de 70</t>
  </si>
  <si>
    <t>NPS</t>
  </si>
  <si>
    <t>pts</t>
  </si>
  <si>
    <t>OE-06</t>
  </si>
  <si>
    <t>Italia + Portugal representando el 15 % del ARR</t>
  </si>
  <si>
    <t>% ARR internacional</t>
  </si>
  <si>
    <t>Dirección Internacional</t>
  </si>
  <si>
    <t>OE-07</t>
  </si>
  <si>
    <t>Producto</t>
  </si>
  <si>
    <t>Lanzar y monetizar módulo de mantenimiento predictivo (IA)</t>
  </si>
  <si>
    <t>Clientes con módulo IA</t>
  </si>
  <si>
    <t>VP Producto</t>
  </si>
  <si>
    <t>OE-08</t>
  </si>
  <si>
    <t>Reducir el tiempo medio de implantación a 14 días</t>
  </si>
  <si>
    <t>Días de onboarding</t>
  </si>
  <si>
    <t>d</t>
  </si>
  <si>
    <t>OE-09</t>
  </si>
  <si>
    <t>Obtener certificaciones ISO 27001 y SOC2 Type II</t>
  </si>
  <si>
    <t>Certificaciones obtenidas</t>
  </si>
  <si>
    <t>CISO</t>
  </si>
  <si>
    <t>OE-10</t>
  </si>
  <si>
    <t>Equipo</t>
  </si>
  <si>
    <t>Crecer la plantilla de 78 a 140 personas con foco en perfiles senior</t>
  </si>
  <si>
    <t>Plantilla total</t>
  </si>
  <si>
    <t>personas</t>
  </si>
  <si>
    <t>People Ops</t>
  </si>
  <si>
    <t>OE-11</t>
  </si>
  <si>
    <t>Mantener un eNPS por encima de 50</t>
  </si>
  <si>
    <t>eNPS</t>
  </si>
  <si>
    <t>OE-12</t>
  </si>
  <si>
    <t>Implantar OKRs trimestrales con cobertura del 100 %</t>
  </si>
  <si>
    <t>% equipos con OKRs</t>
  </si>
  <si>
    <t>Chief of Staff</t>
  </si>
  <si>
    <t>PLAN DE ACCIÓN</t>
  </si>
  <si>
    <t>Cómo lo vamos a hacer</t>
  </si>
  <si>
    <t>Iniciativas concretas con responsable, plazo, estado y control presupuestario</t>
  </si>
  <si>
    <t>Resumen:</t>
  </si>
  <si>
    <t>Iniciativa</t>
  </si>
  <si>
    <t>OE</t>
  </si>
  <si>
    <t>Inicio</t>
  </si>
  <si>
    <t>Fin</t>
  </si>
  <si>
    <t>Avance</t>
  </si>
  <si>
    <t>Ppto.</t>
  </si>
  <si>
    <t>Gasto</t>
  </si>
  <si>
    <t>Desv.</t>
  </si>
  <si>
    <t>% gasto</t>
  </si>
  <si>
    <t>A-01</t>
  </si>
  <si>
    <t>Contratación equipo comercial (8 AE + 4 SDR)</t>
  </si>
  <si>
    <t>En curso</t>
  </si>
  <si>
    <t>A-02</t>
  </si>
  <si>
    <t>Apertura oficina comercial en Milán</t>
  </si>
  <si>
    <t>A-03</t>
  </si>
  <si>
    <t>Programa de Partners en Italia</t>
  </si>
  <si>
    <t>No iniciada</t>
  </si>
  <si>
    <t>A-04</t>
  </si>
  <si>
    <t>Campaña ABM para top-200 cuentas europeas</t>
  </si>
  <si>
    <t>Marketing</t>
  </si>
  <si>
    <t>A-05</t>
  </si>
  <si>
    <t>Desarrollo módulo IA predictiva (12 ingenieros · 18m)</t>
  </si>
  <si>
    <t>A-06</t>
  </si>
  <si>
    <t>Programa Customer Success Plus (2 nuevos CSM)</t>
  </si>
  <si>
    <t>Completada</t>
  </si>
  <si>
    <t>A-07</t>
  </si>
  <si>
    <t>Rediseño completo del onboarding (meta 14 días)</t>
  </si>
  <si>
    <t>A-08</t>
  </si>
  <si>
    <t>Certificación SOC2 Type II</t>
  </si>
  <si>
    <t>A-09</t>
  </si>
  <si>
    <t>Certificación ISO 27001</t>
  </si>
  <si>
    <t>A-10</t>
  </si>
  <si>
    <t>Migración infraestructura a multi-región UE</t>
  </si>
  <si>
    <t>DevOps</t>
  </si>
  <si>
    <t>A-11</t>
  </si>
  <si>
    <t>Programa QBR con top-30 cuentas</t>
  </si>
  <si>
    <t>A-12</t>
  </si>
  <si>
    <t>Plan de incentivos comercial (variable hasta 60 %)</t>
  </si>
  <si>
    <t>A-13</t>
  </si>
  <si>
    <t>Implantación de OKRs trimestrales</t>
  </si>
  <si>
    <t>A-14</t>
  </si>
  <si>
    <t>Programa cultural 'Lumen Days' (3 al año)</t>
  </si>
  <si>
    <t>A-15</t>
  </si>
  <si>
    <t>Career paths estructurados en ingeniería</t>
  </si>
  <si>
    <t>A-16</t>
  </si>
  <si>
    <t>Estudio UX cuantitativo en 12 plantas</t>
  </si>
  <si>
    <t>A-17</t>
  </si>
  <si>
    <t>Integración nativa con SAP S/4HANA</t>
  </si>
  <si>
    <t>En riesgo</t>
  </si>
  <si>
    <t>A-18</t>
  </si>
  <si>
    <t>Integración con Microsoft Dynamics 365</t>
  </si>
  <si>
    <t>A-19</t>
  </si>
  <si>
    <t>Plan de demand generation outbound</t>
  </si>
  <si>
    <t>A-20</t>
  </si>
  <si>
    <t>Podcast B2B 'Mantenimiento Inteligente'</t>
  </si>
  <si>
    <t>A-21</t>
  </si>
  <si>
    <t>Hannover Messe + SMM Hamburg</t>
  </si>
  <si>
    <t>A-22</t>
  </si>
  <si>
    <t>Localización completa a italiano</t>
  </si>
  <si>
    <t>A-23</t>
  </si>
  <si>
    <t>Localización completa a portugués</t>
  </si>
  <si>
    <t>A-24</t>
  </si>
  <si>
    <t>Hub de talento remoto (50 % fichajes remotos)</t>
  </si>
  <si>
    <t>A-25</t>
  </si>
  <si>
    <t>Revisión salarial competitiva (banda 2026)</t>
  </si>
  <si>
    <t>A-26</t>
  </si>
  <si>
    <t>Auditoría de seguridad continua (pentest trim.)</t>
  </si>
  <si>
    <t>A-27</t>
  </si>
  <si>
    <t>Implantación FinOps en cloud</t>
  </si>
  <si>
    <t>A-28</t>
  </si>
  <si>
    <t>Reducción OPEX cloud en 25 %</t>
  </si>
  <si>
    <t>TOTAL</t>
  </si>
  <si>
    <t>PRESUPUESTO</t>
  </si>
  <si>
    <t>Cuánto cuesta y cómo se financia</t>
  </si>
  <si>
    <t>Asignación por categoría · 2026 – 2028 (euros)</t>
  </si>
  <si>
    <t>Categoría</t>
  </si>
  <si>
    <t>Concepto / iniciativa</t>
  </si>
  <si>
    <t>2026</t>
  </si>
  <si>
    <t>2027</t>
  </si>
  <si>
    <t>2028</t>
  </si>
  <si>
    <t>Total 3 años</t>
  </si>
  <si>
    <t>% s/total</t>
  </si>
  <si>
    <t>Ventas y marketing</t>
  </si>
  <si>
    <t>Equipo comercial (AE + SDR)</t>
  </si>
  <si>
    <t>Marketing y demand generation</t>
  </si>
  <si>
    <t>Eventos y ferias (Hannover, SMM, etc.)</t>
  </si>
  <si>
    <t>Programa de partners</t>
  </si>
  <si>
    <t>Podcast y content marketing</t>
  </si>
  <si>
    <t>Producto e ingeniería</t>
  </si>
  <si>
    <t>Módulo IA predictiva</t>
  </si>
  <si>
    <t>Integraciones (SAP, Dynamics)</t>
  </si>
  <si>
    <t>Rediseño de onboarding</t>
  </si>
  <si>
    <t>Estudio UX y discovery continuo</t>
  </si>
  <si>
    <t>Infraestructura · Seg.</t>
  </si>
  <si>
    <t>Migración multi-región UE</t>
  </si>
  <si>
    <t>Certificaciones SOC2 + ISO 27001</t>
  </si>
  <si>
    <t>Pentest y auditoría continua</t>
  </si>
  <si>
    <t>Implantación FinOps y optimización cloud</t>
  </si>
  <si>
    <t>Expansión equipo CSM y Plus</t>
  </si>
  <si>
    <t>Programa QBR + materiales</t>
  </si>
  <si>
    <t>Internacionalización</t>
  </si>
  <si>
    <t>Apertura oficina Milán</t>
  </si>
  <si>
    <t>Localización italiano + portugués</t>
  </si>
  <si>
    <t>Personas</t>
  </si>
  <si>
    <t>Cultura, eventos internos y onboarding</t>
  </si>
  <si>
    <t>Career path, revisión salarial y formación</t>
  </si>
  <si>
    <t>TOTAL POR AÑO</t>
  </si>
  <si>
    <t>PRESUPUESTO TOTAL DEL PLAN</t>
  </si>
  <si>
    <t>FINANCIACIÓN</t>
  </si>
  <si>
    <t>De dónde sale el dinero</t>
  </si>
  <si>
    <t>Fuente</t>
  </si>
  <si>
    <t>Descripción</t>
  </si>
  <si>
    <t>Total</t>
  </si>
  <si>
    <t>ARR previsto</t>
  </si>
  <si>
    <t>Caja generada por crecimiento orgánico (ARR)</t>
  </si>
  <si>
    <t>Ronda Serie B</t>
  </si>
  <si>
    <t>Ampliación de capital prevista en Q2 2026</t>
  </si>
  <si>
    <t>Crédito bancario</t>
  </si>
  <si>
    <t>Línea de circulante (ICO Empresas)</t>
  </si>
  <si>
    <t>CDTI / ICEX</t>
  </si>
  <si>
    <t>Programas de innovación e internacionalización</t>
  </si>
  <si>
    <t>Bonificación I+D (deducción)</t>
  </si>
  <si>
    <t>Deducción fiscal sobre proyectos I+D+i</t>
  </si>
  <si>
    <t>TOTAL FINANCIACIÓN</t>
  </si>
  <si>
    <t>EQUILIBRIO PRESUPUESTO / FINANCIACIÓN</t>
  </si>
  <si>
    <t>EJEMPLO - LumenTech Solutions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</si>
</sst>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&quot; €&quot;"/>
    <numFmt numFmtId="166" formatCode="0&quot; d&quot;"/>
    <numFmt numFmtId="167" formatCode="#,##0&quot; €&quot;;[Red]\-#,##0&quot; €&quot;;\-"/>
  </numFmts>
  <fonts count="27" x14ac:knownFonts="1">
    <font>
      <sz val="11"/>
      <color theme="1"/>
      <name val="Calibri"/>
      <family val="2"/>
      <charset val="1"/>
    </font>
    <font>
      <b/>
      <sz val="9"/>
      <color rgb="FFE76F51"/>
      <name val="Aptos"/>
      <charset val="1"/>
    </font>
    <font>
      <b/>
      <sz val="26"/>
      <color rgb="FF1E2A4A"/>
      <name val="Aptos"/>
      <charset val="1"/>
    </font>
    <font>
      <sz val="11"/>
      <color rgb="FF6B7280"/>
      <name val="Aptos"/>
      <charset val="1"/>
    </font>
    <font>
      <b/>
      <sz val="9"/>
      <color rgb="FF6B7280"/>
      <name val="Aptos"/>
      <charset val="1"/>
    </font>
    <font>
      <b/>
      <sz val="14"/>
      <color rgb="FF1E2A4A"/>
      <name val="Aptos"/>
      <charset val="1"/>
    </font>
    <font>
      <b/>
      <sz val="10"/>
      <color rgb="FFE76F51"/>
      <name val="Aptos"/>
      <charset val="1"/>
    </font>
    <font>
      <sz val="10"/>
      <color rgb="FF1A1A1A"/>
      <name val="Aptos"/>
      <charset val="1"/>
    </font>
    <font>
      <sz val="10"/>
      <color rgb="FF6B7280"/>
      <name val="Aptos"/>
      <charset val="1"/>
    </font>
    <font>
      <b/>
      <sz val="22"/>
      <color rgb="FF1E2A4A"/>
      <name val="Aptos"/>
      <charset val="1"/>
    </font>
    <font>
      <b/>
      <sz val="10"/>
      <color rgb="FF065F46"/>
      <name val="Aptos"/>
      <charset val="1"/>
    </font>
    <font>
      <b/>
      <sz val="10"/>
      <color rgb="FF1E3A8A"/>
      <name val="Aptos"/>
      <charset val="1"/>
    </font>
    <font>
      <b/>
      <sz val="10"/>
      <color rgb="FF991B1B"/>
      <name val="Aptos"/>
      <charset val="1"/>
    </font>
    <font>
      <b/>
      <sz val="10"/>
      <color rgb="FF92400E"/>
      <name val="Aptos"/>
      <charset val="1"/>
    </font>
    <font>
      <i/>
      <sz val="9"/>
      <color rgb="FF6B7280"/>
      <name val="Aptos"/>
      <charset val="1"/>
    </font>
    <font>
      <b/>
      <sz val="9"/>
      <color rgb="FF065F46"/>
      <name val="Aptos"/>
      <charset val="1"/>
    </font>
    <font>
      <b/>
      <sz val="9"/>
      <color rgb="FF92400E"/>
      <name val="Aptos"/>
      <charset val="1"/>
    </font>
    <font>
      <b/>
      <sz val="9"/>
      <color rgb="FF991B1B"/>
      <name val="Aptos"/>
      <charset val="1"/>
    </font>
    <font>
      <b/>
      <sz val="10"/>
      <color rgb="FFFFFFFF"/>
      <name val="Aptos"/>
      <charset val="1"/>
    </font>
    <font>
      <b/>
      <sz val="10"/>
      <color rgb="FF1E2A4A"/>
      <name val="Aptos"/>
      <charset val="1"/>
    </font>
    <font>
      <b/>
      <sz val="10"/>
      <color rgb="FF1A1A1A"/>
      <name val="Aptos"/>
      <charset val="1"/>
    </font>
    <font>
      <b/>
      <sz val="11"/>
      <color rgb="FFFFFFFF"/>
      <name val="Aptos"/>
      <charset val="1"/>
    </font>
    <font>
      <b/>
      <sz val="32"/>
      <color rgb="FFFFFFFF"/>
      <name val="Aptos"/>
      <charset val="1"/>
    </font>
    <font>
      <i/>
      <sz val="10"/>
      <color rgb="FF6B7280"/>
      <name val="Aptos"/>
      <charset val="1"/>
    </font>
    <font>
      <b/>
      <sz val="12"/>
      <name val="Aptos"/>
      <charset val="1"/>
    </font>
    <font>
      <b/>
      <sz val="26"/>
      <color rgb="FF1E2A4A"/>
      <name val="Aptos"/>
      <family val="2"/>
    </font>
    <font>
      <b/>
      <sz val="20"/>
      <color rgb="FFE76F51"/>
      <name val="Aptos"/>
      <family val="2"/>
    </font>
  </fonts>
  <fills count="10">
    <fill>
      <patternFill patternType="none"/>
    </fill>
    <fill>
      <patternFill patternType="gray125"/>
    </fill>
    <fill>
      <patternFill patternType="solid">
        <fgColor rgb="FFFBE3DC"/>
        <bgColor rgb="FFFEE2E2"/>
      </patternFill>
    </fill>
    <fill>
      <patternFill patternType="solid">
        <fgColor rgb="FFFAFAFA"/>
        <bgColor rgb="FFFFFFFF"/>
      </patternFill>
    </fill>
    <fill>
      <patternFill patternType="solid">
        <fgColor rgb="FFD1FAE5"/>
        <bgColor rgb="FFDBEAFE"/>
      </patternFill>
    </fill>
    <fill>
      <patternFill patternType="solid">
        <fgColor rgb="FFDBEAFE"/>
        <bgColor rgb="FFDDE2F0"/>
      </patternFill>
    </fill>
    <fill>
      <patternFill patternType="solid">
        <fgColor rgb="FFFEE2E2"/>
        <bgColor rgb="FFFBE3DC"/>
      </patternFill>
    </fill>
    <fill>
      <patternFill patternType="solid">
        <fgColor rgb="FFFEF3C7"/>
        <bgColor rgb="FFF4E5C2"/>
      </patternFill>
    </fill>
    <fill>
      <patternFill patternType="solid">
        <fgColor rgb="FF1E2A4A"/>
        <bgColor rgb="FF003366"/>
      </patternFill>
    </fill>
    <fill>
      <patternFill patternType="solid">
        <fgColor rgb="FFE76F51"/>
        <bgColor rgb="FFFF6600"/>
      </patternFill>
    </fill>
  </fills>
  <borders count="10">
    <border>
      <left/>
      <right/>
      <top/>
      <bottom/>
      <diagonal/>
    </border>
    <border>
      <left/>
      <right/>
      <top/>
      <bottom style="medium">
        <color rgb="FFE76F51"/>
      </bottom>
      <diagonal/>
    </border>
    <border>
      <left/>
      <right/>
      <top style="medium">
        <color rgb="FFE76F51"/>
      </top>
      <bottom/>
      <diagonal/>
    </border>
    <border>
      <left/>
      <right/>
      <top/>
      <bottom style="thin">
        <color rgb="FFE5E7EB"/>
      </bottom>
      <diagonal/>
    </border>
    <border>
      <left/>
      <right/>
      <top/>
      <bottom style="thin">
        <color rgb="FF1E2A4A"/>
      </bottom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 style="thin">
        <color rgb="FFE5E7EB"/>
      </left>
      <right style="thin">
        <color rgb="FFE5E7EB"/>
      </right>
      <top style="medium">
        <color rgb="FFE76F51"/>
      </top>
      <bottom/>
      <diagonal/>
    </border>
    <border>
      <left style="thin">
        <color rgb="FFE5E7EB"/>
      </left>
      <right style="thin">
        <color rgb="FFE5E7EB"/>
      </right>
      <top/>
      <bottom style="thin">
        <color rgb="FFE5E7EB"/>
      </bottom>
      <diagonal/>
    </border>
    <border>
      <left style="thin">
        <color rgb="FF1E2A4A"/>
      </left>
      <right style="thin">
        <color rgb="FF1E2A4A"/>
      </right>
      <top style="thin">
        <color rgb="FF1E2A4A"/>
      </top>
      <bottom style="thin">
        <color rgb="FF1E2A4A"/>
      </bottom>
      <diagonal/>
    </border>
    <border>
      <left/>
      <right/>
      <top style="medium">
        <color rgb="FFE76F51"/>
      </top>
      <bottom style="thin">
        <color rgb="FFE5E7EB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1" fillId="5" borderId="5" xfId="0" applyFont="1" applyFill="1" applyBorder="1" applyAlignment="1">
      <alignment horizontal="left" vertical="center" indent="1"/>
    </xf>
    <xf numFmtId="0" fontId="10" fillId="4" borderId="5" xfId="0" applyFont="1" applyFill="1" applyBorder="1" applyAlignment="1">
      <alignment horizontal="left" vertical="center" indent="1"/>
    </xf>
    <xf numFmtId="165" fontId="9" fillId="3" borderId="7" xfId="0" applyNumberFormat="1" applyFont="1" applyFill="1" applyBorder="1" applyAlignment="1">
      <alignment horizontal="left" vertical="center" indent="2"/>
    </xf>
    <xf numFmtId="164" fontId="9" fillId="3" borderId="7" xfId="0" applyNumberFormat="1" applyFont="1" applyFill="1" applyBorder="1" applyAlignment="1">
      <alignment horizontal="left" vertical="center" indent="2"/>
    </xf>
    <xf numFmtId="1" fontId="9" fillId="3" borderId="7" xfId="0" applyNumberFormat="1" applyFont="1" applyFill="1" applyBorder="1" applyAlignment="1">
      <alignment horizontal="left" vertical="center" indent="2"/>
    </xf>
    <xf numFmtId="0" fontId="8" fillId="3" borderId="6" xfId="0" applyFont="1" applyFill="1" applyBorder="1" applyAlignment="1">
      <alignment horizontal="left" vertical="center" indent="2"/>
    </xf>
    <xf numFmtId="0" fontId="7" fillId="3" borderId="5" xfId="0" applyFont="1" applyFill="1" applyBorder="1" applyAlignment="1">
      <alignment horizontal="left" vertical="top" wrapText="1" indent="1"/>
    </xf>
    <xf numFmtId="0" fontId="6" fillId="2" borderId="5" xfId="0" applyFont="1" applyFill="1" applyBorder="1" applyAlignment="1">
      <alignment horizontal="left" vertical="center" indent="1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left" vertical="center" inden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1" xfId="0" applyBorder="1"/>
    <xf numFmtId="0" fontId="10" fillId="3" borderId="5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5" fillId="4" borderId="0" xfId="0" applyFont="1" applyFill="1" applyAlignment="1">
      <alignment horizontal="center" vertical="center"/>
    </xf>
    <xf numFmtId="0" fontId="16" fillId="7" borderId="0" xfId="0" applyFont="1" applyFill="1" applyAlignment="1">
      <alignment horizontal="center" vertical="center"/>
    </xf>
    <xf numFmtId="0" fontId="17" fillId="6" borderId="0" xfId="0" applyFont="1" applyFill="1" applyAlignment="1">
      <alignment horizontal="center" vertical="center"/>
    </xf>
    <xf numFmtId="0" fontId="18" fillId="8" borderId="8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left" vertical="center" indent="1"/>
    </xf>
    <xf numFmtId="0" fontId="7" fillId="0" borderId="5" xfId="0" applyFont="1" applyBorder="1" applyAlignment="1">
      <alignment horizontal="left" vertical="center" wrapText="1" indent="1"/>
    </xf>
    <xf numFmtId="0" fontId="7" fillId="0" borderId="5" xfId="0" applyFont="1" applyBorder="1" applyAlignment="1">
      <alignment horizontal="center" vertical="center"/>
    </xf>
    <xf numFmtId="165" fontId="7" fillId="0" borderId="5" xfId="0" applyNumberFormat="1" applyFont="1" applyBorder="1" applyAlignment="1">
      <alignment horizontal="right" vertical="center"/>
    </xf>
    <xf numFmtId="164" fontId="19" fillId="0" borderId="5" xfId="0" applyNumberFormat="1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indent="1"/>
    </xf>
    <xf numFmtId="164" fontId="7" fillId="0" borderId="5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/>
    </xf>
    <xf numFmtId="1" fontId="7" fillId="0" borderId="5" xfId="0" applyNumberFormat="1" applyFont="1" applyBorder="1" applyAlignment="1">
      <alignment horizontal="right" vertical="center"/>
    </xf>
    <xf numFmtId="166" fontId="7" fillId="0" borderId="5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14" fontId="7" fillId="0" borderId="5" xfId="0" applyNumberFormat="1" applyFont="1" applyBorder="1" applyAlignment="1">
      <alignment horizontal="center" vertical="center"/>
    </xf>
    <xf numFmtId="9" fontId="20" fillId="0" borderId="5" xfId="0" applyNumberFormat="1" applyFont="1" applyBorder="1" applyAlignment="1">
      <alignment horizontal="center" vertical="center"/>
    </xf>
    <xf numFmtId="167" fontId="20" fillId="0" borderId="5" xfId="0" applyNumberFormat="1" applyFont="1" applyBorder="1" applyAlignment="1">
      <alignment horizontal="right" vertical="center"/>
    </xf>
    <xf numFmtId="165" fontId="21" fillId="8" borderId="8" xfId="0" applyNumberFormat="1" applyFont="1" applyFill="1" applyBorder="1" applyAlignment="1">
      <alignment horizontal="right" vertical="center"/>
    </xf>
    <xf numFmtId="167" fontId="21" fillId="8" borderId="8" xfId="0" applyNumberFormat="1" applyFont="1" applyFill="1" applyBorder="1" applyAlignment="1">
      <alignment horizontal="right" vertical="center"/>
    </xf>
    <xf numFmtId="9" fontId="21" fillId="8" borderId="8" xfId="0" applyNumberFormat="1" applyFont="1" applyFill="1" applyBorder="1" applyAlignment="1">
      <alignment horizontal="center" vertical="center"/>
    </xf>
    <xf numFmtId="167" fontId="7" fillId="0" borderId="5" xfId="0" applyNumberFormat="1" applyFont="1" applyBorder="1" applyAlignment="1">
      <alignment horizontal="right" vertical="center"/>
    </xf>
    <xf numFmtId="164" fontId="21" fillId="8" borderId="8" xfId="0" applyNumberFormat="1" applyFont="1" applyFill="1" applyBorder="1" applyAlignment="1">
      <alignment horizontal="center" vertical="center"/>
    </xf>
    <xf numFmtId="0" fontId="23" fillId="0" borderId="5" xfId="0" applyFont="1" applyBorder="1" applyAlignment="1">
      <alignment horizontal="left" vertical="center" wrapText="1" indent="1"/>
    </xf>
    <xf numFmtId="167" fontId="24" fillId="3" borderId="9" xfId="0" applyNumberFormat="1" applyFont="1" applyFill="1" applyBorder="1" applyAlignment="1">
      <alignment horizontal="right" vertical="center"/>
    </xf>
    <xf numFmtId="0" fontId="0" fillId="3" borderId="9" xfId="0" applyFill="1" applyBorder="1"/>
    <xf numFmtId="0" fontId="7" fillId="3" borderId="5" xfId="0" applyFont="1" applyFill="1" applyBorder="1" applyAlignment="1">
      <alignment horizontal="left" vertical="center" wrapText="1" indent="1"/>
    </xf>
    <xf numFmtId="0" fontId="12" fillId="6" borderId="5" xfId="0" applyFont="1" applyFill="1" applyBorder="1" applyAlignment="1">
      <alignment horizontal="left" vertical="center" indent="1"/>
    </xf>
    <xf numFmtId="0" fontId="13" fillId="7" borderId="5" xfId="0" applyFont="1" applyFill="1" applyBorder="1" applyAlignment="1">
      <alignment horizontal="left" vertical="center" indent="1"/>
    </xf>
    <xf numFmtId="0" fontId="14" fillId="0" borderId="0" xfId="0" applyFont="1"/>
    <xf numFmtId="0" fontId="19" fillId="0" borderId="0" xfId="0" applyFont="1" applyAlignment="1">
      <alignment horizontal="left" vertical="center"/>
    </xf>
    <xf numFmtId="0" fontId="21" fillId="8" borderId="8" xfId="0" applyFont="1" applyFill="1" applyBorder="1" applyAlignment="1">
      <alignment horizontal="center" vertical="center"/>
    </xf>
    <xf numFmtId="0" fontId="18" fillId="9" borderId="0" xfId="0" applyFont="1" applyFill="1" applyAlignment="1">
      <alignment horizontal="left" vertical="center" indent="2"/>
    </xf>
    <xf numFmtId="165" fontId="22" fillId="8" borderId="0" xfId="0" applyNumberFormat="1" applyFont="1" applyFill="1" applyAlignment="1">
      <alignment horizontal="center" vertical="center"/>
    </xf>
    <xf numFmtId="0" fontId="19" fillId="3" borderId="9" xfId="0" applyFont="1" applyFill="1" applyBorder="1" applyAlignment="1">
      <alignment horizontal="left" vertical="center" indent="2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</cellXfs>
  <cellStyles count="1">
    <cellStyle name="Standard" xfId="0" builtinId="0"/>
  </cellStyles>
  <dxfs count="21">
    <dxf>
      <font>
        <b/>
        <sz val="12"/>
        <color rgb="FF991B1B"/>
        <name val="Aptos"/>
        <charset val="1"/>
      </font>
      <fill>
        <patternFill>
          <bgColor rgb="FFFEE2E2"/>
        </patternFill>
      </fill>
    </dxf>
    <dxf>
      <font>
        <b/>
        <sz val="12"/>
        <color rgb="FF065F46"/>
        <name val="Aptos"/>
        <charset val="1"/>
      </font>
      <fill>
        <patternFill>
          <bgColor rgb="FFD1FAE5"/>
        </patternFill>
      </fill>
    </dxf>
    <dxf>
      <font>
        <b/>
        <sz val="10"/>
        <color rgb="FF1E2A4A"/>
        <name val="Aptos"/>
        <charset val="1"/>
      </font>
      <fill>
        <patternFill>
          <bgColor rgb="FFFEF3C7"/>
        </patternFill>
      </fill>
    </dxf>
    <dxf>
      <font>
        <b/>
        <sz val="10"/>
        <color rgb="FF1E2A4A"/>
        <name val="Aptos"/>
        <charset val="1"/>
      </font>
      <fill>
        <patternFill>
          <bgColor rgb="FFF4E5C2"/>
        </patternFill>
      </fill>
    </dxf>
    <dxf>
      <font>
        <b/>
        <sz val="10"/>
        <color rgb="FF1E2A4A"/>
        <name val="Aptos"/>
        <charset val="1"/>
      </font>
      <fill>
        <patternFill>
          <bgColor rgb="FFD1FAE5"/>
        </patternFill>
      </fill>
    </dxf>
    <dxf>
      <font>
        <b/>
        <sz val="10"/>
        <color rgb="FF1E2A4A"/>
        <name val="Aptos"/>
        <charset val="1"/>
      </font>
      <fill>
        <patternFill>
          <bgColor rgb="FFF3E8FF"/>
        </patternFill>
      </fill>
    </dxf>
    <dxf>
      <font>
        <b/>
        <sz val="10"/>
        <color rgb="FF1E2A4A"/>
        <name val="Aptos"/>
        <charset val="1"/>
      </font>
      <fill>
        <patternFill>
          <bgColor rgb="FFDDE2F0"/>
        </patternFill>
      </fill>
    </dxf>
    <dxf>
      <font>
        <b/>
        <sz val="10"/>
        <color rgb="FF1E2A4A"/>
        <name val="Aptos"/>
        <charset val="1"/>
      </font>
      <fill>
        <patternFill>
          <bgColor rgb="FFFBE3DC"/>
        </patternFill>
      </fill>
    </dxf>
    <dxf>
      <font>
        <b/>
        <sz val="10"/>
        <color rgb="FF065F46"/>
        <name val="Aptos"/>
        <charset val="1"/>
      </font>
      <fill>
        <patternFill>
          <bgColor rgb="FFD1FAE5"/>
        </patternFill>
      </fill>
    </dxf>
    <dxf>
      <font>
        <b/>
        <sz val="10"/>
        <color rgb="FF991B1B"/>
        <name val="Aptos"/>
        <charset val="1"/>
      </font>
      <fill>
        <patternFill>
          <bgColor rgb="FFFEE2E2"/>
        </patternFill>
      </fill>
    </dxf>
    <dxf>
      <font>
        <b/>
        <sz val="10"/>
        <color rgb="FF6B7280"/>
        <name val="Aptos"/>
        <charset val="1"/>
      </font>
      <fill>
        <patternFill>
          <bgColor rgb="FFF2F2F4"/>
        </patternFill>
      </fill>
    </dxf>
    <dxf>
      <font>
        <b/>
        <sz val="10"/>
        <color rgb="FF991B1B"/>
        <name val="Aptos"/>
        <charset val="1"/>
      </font>
      <fill>
        <patternFill>
          <bgColor rgb="FFFEE2E2"/>
        </patternFill>
      </fill>
    </dxf>
    <dxf>
      <font>
        <b/>
        <sz val="10"/>
        <color rgb="FF1E3A8A"/>
        <name val="Aptos"/>
        <charset val="1"/>
      </font>
      <fill>
        <patternFill>
          <bgColor rgb="FFDBEAFE"/>
        </patternFill>
      </fill>
    </dxf>
    <dxf>
      <font>
        <b/>
        <sz val="10"/>
        <color rgb="FF065F46"/>
        <name val="Aptos"/>
        <charset val="1"/>
      </font>
      <fill>
        <patternFill>
          <bgColor rgb="FFD1FAE5"/>
        </patternFill>
      </fill>
    </dxf>
    <dxf>
      <font>
        <b/>
        <sz val="10"/>
        <color rgb="FF991B1B"/>
        <name val="Aptos"/>
        <charset val="1"/>
      </font>
      <fill>
        <patternFill>
          <bgColor rgb="FFFEE2E2"/>
        </patternFill>
      </fill>
    </dxf>
    <dxf>
      <font>
        <b/>
        <sz val="10"/>
        <color rgb="FF92400E"/>
        <name val="Aptos"/>
        <charset val="1"/>
      </font>
      <fill>
        <patternFill>
          <bgColor rgb="FFFEF3C7"/>
        </patternFill>
      </fill>
    </dxf>
    <dxf>
      <font>
        <b/>
        <sz val="10"/>
        <color rgb="FF065F46"/>
        <name val="Aptos"/>
        <charset val="1"/>
      </font>
      <fill>
        <patternFill>
          <bgColor rgb="FFD1FAE5"/>
        </patternFill>
      </fill>
    </dxf>
    <dxf>
      <font>
        <b/>
        <sz val="10"/>
        <color rgb="FF1E2A4A"/>
        <name val="Aptos"/>
        <charset val="1"/>
      </font>
      <fill>
        <patternFill>
          <bgColor rgb="FFECFDF5"/>
        </patternFill>
      </fill>
    </dxf>
    <dxf>
      <font>
        <b/>
        <sz val="10"/>
        <color rgb="FF1E2A4A"/>
        <name val="Aptos"/>
        <charset val="1"/>
      </font>
      <fill>
        <patternFill>
          <bgColor rgb="FFF3E8FF"/>
        </patternFill>
      </fill>
    </dxf>
    <dxf>
      <font>
        <b/>
        <sz val="10"/>
        <color rgb="FF1E2A4A"/>
        <name val="Aptos"/>
        <charset val="1"/>
      </font>
      <fill>
        <patternFill>
          <bgColor rgb="FFFEF3C7"/>
        </patternFill>
      </fill>
    </dxf>
    <dxf>
      <font>
        <b/>
        <sz val="10"/>
        <color rgb="FF1E2A4A"/>
        <name val="Aptos"/>
        <charset val="1"/>
      </font>
      <fill>
        <patternFill>
          <bgColor rgb="FFEFF6FF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AFAFA"/>
      <rgbColor rgb="FFFF00FF"/>
      <rgbColor rgb="FF00FFFF"/>
      <rgbColor rgb="FF991B1B"/>
      <rgbColor rgb="FF008000"/>
      <rgbColor rgb="FF000080"/>
      <rgbColor rgb="FF808000"/>
      <rgbColor rgb="FF800080"/>
      <rgbColor rgb="FF065F46"/>
      <rgbColor rgb="FFE5E7EB"/>
      <rgbColor rgb="FF808080"/>
      <rgbColor rgb="FF9999FF"/>
      <rgbColor rgb="FF993366"/>
      <rgbColor rgb="FFFEF3C7"/>
      <rgbColor rgb="FFECFDF5"/>
      <rgbColor rgb="FF660066"/>
      <rgbColor rgb="FFE76F51"/>
      <rgbColor rgb="FF0066CC"/>
      <rgbColor rgb="FFDDE2F0"/>
      <rgbColor rgb="FF000080"/>
      <rgbColor rgb="FFFF00FF"/>
      <rgbColor rgb="FFEFF6FF"/>
      <rgbColor rgb="FF00FFFF"/>
      <rgbColor rgb="FF800080"/>
      <rgbColor rgb="FF800000"/>
      <rgbColor rgb="FF008080"/>
      <rgbColor rgb="FF0000FF"/>
      <rgbColor rgb="FF00CCFF"/>
      <rgbColor rgb="FFDBEAFE"/>
      <rgbColor rgb="FFD1FAE5"/>
      <rgbColor rgb="FFFBE3DC"/>
      <rgbColor rgb="FFF3E8FF"/>
      <rgbColor rgb="FFFEE2E2"/>
      <rgbColor rgb="FFF2F2F4"/>
      <rgbColor rgb="FFF4E5C2"/>
      <rgbColor rgb="FF3366FF"/>
      <rgbColor rgb="FF33CCCC"/>
      <rgbColor rgb="FF99CC00"/>
      <rgbColor rgb="FFFFCC00"/>
      <rgbColor rgb="FFFF9900"/>
      <rgbColor rgb="FFFF6600"/>
      <rgbColor rgb="FF6B7280"/>
      <rgbColor rgb="FF969696"/>
      <rgbColor rgb="FF003366"/>
      <rgbColor rgb="FF339966"/>
      <rgbColor rgb="FF003300"/>
      <rgbColor rgb="FF1A1A1A"/>
      <rgbColor rgb="FF92400E"/>
      <rgbColor rgb="FF993366"/>
      <rgbColor rgb="FF1E3A8A"/>
      <rgbColor rgb="FF1E2A4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35"/>
  <sheetViews>
    <sheetView showGridLines="0" tabSelected="1" zoomScaleNormal="100" workbookViewId="0">
      <selection activeCell="A30" sqref="A30:XFD33"/>
    </sheetView>
  </sheetViews>
  <sheetFormatPr baseColWidth="10" defaultColWidth="8.7109375" defaultRowHeight="15" x14ac:dyDescent="0.25"/>
  <cols>
    <col min="1" max="1" width="2" customWidth="1"/>
    <col min="2" max="9" width="20" customWidth="1"/>
    <col min="10" max="10" width="2" customWidth="1"/>
  </cols>
  <sheetData>
    <row r="1" spans="2:9" ht="13.5" customHeight="1" x14ac:dyDescent="0.25"/>
    <row r="2" spans="2:9" ht="26.25" x14ac:dyDescent="0.25">
      <c r="B2" s="59" t="s">
        <v>0</v>
      </c>
      <c r="C2" s="59"/>
      <c r="D2" s="59"/>
      <c r="E2" s="59"/>
      <c r="F2" s="59"/>
      <c r="G2" s="59"/>
      <c r="H2" s="59"/>
      <c r="I2" s="59"/>
    </row>
    <row r="3" spans="2:9" ht="37.5" customHeight="1" x14ac:dyDescent="0.25">
      <c r="B3" s="58" t="s">
        <v>264</v>
      </c>
      <c r="C3" s="13"/>
      <c r="D3" s="13"/>
      <c r="E3" s="13"/>
      <c r="F3" s="13"/>
      <c r="G3" s="13"/>
      <c r="H3" s="13"/>
      <c r="I3" s="13"/>
    </row>
    <row r="4" spans="2:9" x14ac:dyDescent="0.25">
      <c r="B4" s="12" t="s">
        <v>1</v>
      </c>
      <c r="C4" s="12"/>
      <c r="D4" s="12"/>
      <c r="E4" s="12"/>
      <c r="F4" s="12"/>
      <c r="G4" s="12"/>
      <c r="H4" s="12"/>
      <c r="I4" s="12"/>
    </row>
    <row r="5" spans="2:9" ht="6" customHeight="1" x14ac:dyDescent="0.25">
      <c r="B5" s="15"/>
      <c r="C5" s="15"/>
      <c r="D5" s="15"/>
      <c r="E5" s="15"/>
      <c r="F5" s="15"/>
      <c r="G5" s="15"/>
      <c r="H5" s="15"/>
      <c r="I5" s="15"/>
    </row>
    <row r="6" spans="2:9" ht="13.5" customHeight="1" x14ac:dyDescent="0.25"/>
    <row r="7" spans="2:9" ht="21.75" customHeight="1" x14ac:dyDescent="0.25">
      <c r="B7" s="11" t="s">
        <v>2</v>
      </c>
      <c r="C7" s="11"/>
      <c r="D7" s="11" t="s">
        <v>3</v>
      </c>
      <c r="E7" s="11"/>
      <c r="F7" s="11" t="s">
        <v>4</v>
      </c>
      <c r="G7" s="11"/>
      <c r="H7" s="11" t="s">
        <v>5</v>
      </c>
      <c r="I7" s="11"/>
    </row>
    <row r="8" spans="2:9" ht="30" customHeight="1" x14ac:dyDescent="0.25">
      <c r="B8" s="10" t="s">
        <v>6</v>
      </c>
      <c r="C8" s="10"/>
      <c r="D8" s="10" t="s">
        <v>7</v>
      </c>
      <c r="E8" s="10"/>
      <c r="F8" s="10" t="s">
        <v>8</v>
      </c>
      <c r="G8" s="10"/>
      <c r="H8" s="10" t="s">
        <v>9</v>
      </c>
      <c r="I8" s="10"/>
    </row>
    <row r="10" spans="2:9" x14ac:dyDescent="0.25">
      <c r="B10" s="14" t="s">
        <v>10</v>
      </c>
    </row>
    <row r="11" spans="2:9" ht="3.75" customHeight="1" x14ac:dyDescent="0.25"/>
    <row r="12" spans="2:9" ht="25.5" customHeight="1" x14ac:dyDescent="0.25">
      <c r="B12" s="9" t="s">
        <v>11</v>
      </c>
      <c r="C12" s="9"/>
      <c r="D12" s="9"/>
      <c r="E12" s="9"/>
      <c r="F12" s="9"/>
      <c r="G12" s="9"/>
      <c r="H12" s="9"/>
      <c r="I12" s="9"/>
    </row>
    <row r="13" spans="2:9" ht="24" customHeight="1" x14ac:dyDescent="0.25">
      <c r="B13" s="8" t="s">
        <v>12</v>
      </c>
      <c r="C13" s="8"/>
      <c r="D13" s="8"/>
      <c r="E13" s="8" t="s">
        <v>13</v>
      </c>
      <c r="F13" s="8"/>
      <c r="G13" s="8" t="s">
        <v>14</v>
      </c>
      <c r="H13" s="8"/>
      <c r="I13" s="8"/>
    </row>
    <row r="14" spans="2:9" ht="73.5" customHeight="1" x14ac:dyDescent="0.25">
      <c r="B14" s="7" t="s">
        <v>15</v>
      </c>
      <c r="C14" s="7"/>
      <c r="D14" s="7"/>
      <c r="E14" s="7" t="s">
        <v>16</v>
      </c>
      <c r="F14" s="7"/>
      <c r="G14" s="7" t="s">
        <v>17</v>
      </c>
      <c r="H14" s="7"/>
      <c r="I14" s="7"/>
    </row>
    <row r="16" spans="2:9" x14ac:dyDescent="0.25">
      <c r="B16" s="14" t="s">
        <v>18</v>
      </c>
    </row>
    <row r="17" spans="2:9" ht="25.5" customHeight="1" x14ac:dyDescent="0.25">
      <c r="B17" s="9" t="s">
        <v>19</v>
      </c>
      <c r="C17" s="9"/>
      <c r="D17" s="9"/>
      <c r="E17" s="9"/>
      <c r="F17" s="9"/>
      <c r="G17" s="9"/>
      <c r="H17" s="9"/>
      <c r="I17" s="9"/>
    </row>
    <row r="18" spans="2:9" ht="25.5" customHeight="1" x14ac:dyDescent="0.25">
      <c r="B18" s="6" t="s">
        <v>20</v>
      </c>
      <c r="C18" s="6"/>
      <c r="D18" s="6" t="s">
        <v>21</v>
      </c>
      <c r="E18" s="6"/>
      <c r="F18" s="6" t="s">
        <v>22</v>
      </c>
      <c r="G18" s="6"/>
      <c r="H18" s="6" t="s">
        <v>23</v>
      </c>
      <c r="I18" s="6"/>
    </row>
    <row r="19" spans="2:9" ht="34.5" customHeight="1" x14ac:dyDescent="0.25">
      <c r="B19" s="5">
        <f>COUNTA(Objetivos!B9:B28)</f>
        <v>12</v>
      </c>
      <c r="C19" s="5"/>
      <c r="D19" s="4">
        <f>IFERROR(AVERAGE(Objetivos!J9:J28),0)</f>
        <v>0.54746528663124594</v>
      </c>
      <c r="E19" s="4"/>
      <c r="F19" s="5">
        <f>COUNTIF(Acciones!F9:F38,"En curso")</f>
        <v>16</v>
      </c>
      <c r="G19" s="5"/>
      <c r="H19" s="3">
        <f>SUM(Presupuesto!D8:F26)</f>
        <v>5224000</v>
      </c>
      <c r="I19" s="3"/>
    </row>
    <row r="20" spans="2:9" ht="24" customHeight="1" x14ac:dyDescent="0.25"/>
    <row r="21" spans="2:9" x14ac:dyDescent="0.25">
      <c r="B21" s="14" t="s">
        <v>24</v>
      </c>
    </row>
    <row r="22" spans="2:9" ht="25.5" customHeight="1" x14ac:dyDescent="0.25">
      <c r="B22" s="9" t="s">
        <v>25</v>
      </c>
      <c r="C22" s="9"/>
      <c r="D22" s="9"/>
      <c r="E22" s="9"/>
      <c r="F22" s="9"/>
      <c r="G22" s="9"/>
      <c r="H22" s="9"/>
      <c r="I22" s="9"/>
    </row>
    <row r="23" spans="2:9" ht="25.5" customHeight="1" x14ac:dyDescent="0.25">
      <c r="B23" s="2" t="s">
        <v>26</v>
      </c>
      <c r="C23" s="2"/>
      <c r="D23" s="2"/>
      <c r="E23" s="2"/>
      <c r="F23" s="1" t="s">
        <v>27</v>
      </c>
      <c r="G23" s="1"/>
      <c r="H23" s="1"/>
      <c r="I23" s="1"/>
    </row>
    <row r="24" spans="2:9" ht="21" customHeight="1" x14ac:dyDescent="0.25">
      <c r="B24" s="16" t="s">
        <v>28</v>
      </c>
      <c r="C24" s="49" t="s">
        <v>29</v>
      </c>
      <c r="D24" s="49"/>
      <c r="E24" s="49"/>
      <c r="F24" s="17" t="s">
        <v>30</v>
      </c>
      <c r="G24" s="49" t="s">
        <v>31</v>
      </c>
      <c r="H24" s="49"/>
      <c r="I24" s="49"/>
    </row>
    <row r="25" spans="2:9" ht="21" customHeight="1" x14ac:dyDescent="0.25">
      <c r="B25" s="16" t="s">
        <v>32</v>
      </c>
      <c r="C25" s="49" t="s">
        <v>33</v>
      </c>
      <c r="D25" s="49"/>
      <c r="E25" s="49"/>
      <c r="F25" s="17" t="s">
        <v>34</v>
      </c>
      <c r="G25" s="49" t="s">
        <v>35</v>
      </c>
      <c r="H25" s="49"/>
      <c r="I25" s="49"/>
    </row>
    <row r="26" spans="2:9" ht="21" customHeight="1" x14ac:dyDescent="0.25">
      <c r="B26" s="16" t="s">
        <v>36</v>
      </c>
      <c r="C26" s="49" t="s">
        <v>37</v>
      </c>
      <c r="D26" s="49"/>
      <c r="E26" s="49"/>
      <c r="F26" s="17" t="s">
        <v>38</v>
      </c>
      <c r="G26" s="49" t="s">
        <v>39</v>
      </c>
      <c r="H26" s="49"/>
      <c r="I26" s="49"/>
    </row>
    <row r="27" spans="2:9" ht="21" customHeight="1" x14ac:dyDescent="0.25">
      <c r="B27" s="16" t="s">
        <v>40</v>
      </c>
      <c r="C27" s="49" t="s">
        <v>41</v>
      </c>
      <c r="D27" s="49"/>
      <c r="E27" s="49"/>
      <c r="F27" s="17" t="s">
        <v>42</v>
      </c>
      <c r="G27" s="49" t="s">
        <v>43</v>
      </c>
      <c r="H27" s="49"/>
      <c r="I27" s="49"/>
    </row>
    <row r="28" spans="2:9" ht="7.5" customHeight="1" x14ac:dyDescent="0.25"/>
    <row r="29" spans="2:9" ht="25.5" customHeight="1" x14ac:dyDescent="0.25">
      <c r="B29" s="50" t="s">
        <v>44</v>
      </c>
      <c r="C29" s="50"/>
      <c r="D29" s="50"/>
      <c r="E29" s="50"/>
      <c r="F29" s="51" t="s">
        <v>45</v>
      </c>
      <c r="G29" s="51"/>
      <c r="H29" s="51"/>
      <c r="I29" s="51"/>
    </row>
    <row r="30" spans="2:9" ht="23.25" customHeight="1" x14ac:dyDescent="0.25">
      <c r="B30" s="18" t="s">
        <v>46</v>
      </c>
      <c r="C30" s="49" t="s">
        <v>47</v>
      </c>
      <c r="D30" s="49"/>
      <c r="E30" s="49"/>
      <c r="F30" s="19" t="s">
        <v>48</v>
      </c>
      <c r="G30" s="49" t="s">
        <v>49</v>
      </c>
      <c r="H30" s="49"/>
      <c r="I30" s="49"/>
    </row>
    <row r="31" spans="2:9" ht="23.25" customHeight="1" x14ac:dyDescent="0.25">
      <c r="B31" s="18" t="s">
        <v>50</v>
      </c>
      <c r="C31" s="49" t="s">
        <v>51</v>
      </c>
      <c r="D31" s="49"/>
      <c r="E31" s="49"/>
      <c r="F31" s="19" t="s">
        <v>52</v>
      </c>
      <c r="G31" s="49" t="s">
        <v>53</v>
      </c>
      <c r="H31" s="49"/>
      <c r="I31" s="49"/>
    </row>
    <row r="32" spans="2:9" ht="23.25" customHeight="1" x14ac:dyDescent="0.25">
      <c r="B32" s="18" t="s">
        <v>54</v>
      </c>
      <c r="C32" s="49" t="s">
        <v>55</v>
      </c>
      <c r="D32" s="49"/>
      <c r="E32" s="49"/>
      <c r="F32" s="19" t="s">
        <v>56</v>
      </c>
      <c r="G32" s="49" t="s">
        <v>57</v>
      </c>
      <c r="H32" s="49"/>
      <c r="I32" s="49"/>
    </row>
    <row r="33" spans="2:9" ht="23.25" customHeight="1" x14ac:dyDescent="0.25">
      <c r="B33" s="18" t="s">
        <v>58</v>
      </c>
      <c r="C33" s="49" t="s">
        <v>59</v>
      </c>
      <c r="D33" s="49"/>
      <c r="E33" s="49"/>
      <c r="F33" s="19" t="s">
        <v>60</v>
      </c>
      <c r="G33" s="49" t="s">
        <v>61</v>
      </c>
      <c r="H33" s="49"/>
      <c r="I33" s="49"/>
    </row>
    <row r="35" spans="2:9" ht="15.75" customHeight="1" x14ac:dyDescent="0.25">
      <c r="B35" s="52" t="s">
        <v>62</v>
      </c>
      <c r="C35" s="52"/>
      <c r="D35" s="52"/>
      <c r="E35" s="52"/>
      <c r="F35" s="52"/>
      <c r="G35" s="52"/>
      <c r="H35" s="52"/>
      <c r="I35" s="52"/>
    </row>
  </sheetData>
  <mergeCells count="49">
    <mergeCell ref="C33:E33"/>
    <mergeCell ref="G33:I33"/>
    <mergeCell ref="B35:I35"/>
    <mergeCell ref="C30:E30"/>
    <mergeCell ref="G30:I30"/>
    <mergeCell ref="C31:E31"/>
    <mergeCell ref="G31:I31"/>
    <mergeCell ref="C32:E32"/>
    <mergeCell ref="G32:I32"/>
    <mergeCell ref="C26:E26"/>
    <mergeCell ref="G26:I26"/>
    <mergeCell ref="C27:E27"/>
    <mergeCell ref="G27:I27"/>
    <mergeCell ref="B29:E29"/>
    <mergeCell ref="F29:I29"/>
    <mergeCell ref="B23:E23"/>
    <mergeCell ref="F23:I23"/>
    <mergeCell ref="C24:E24"/>
    <mergeCell ref="G24:I24"/>
    <mergeCell ref="C25:E25"/>
    <mergeCell ref="G25:I25"/>
    <mergeCell ref="B19:C19"/>
    <mergeCell ref="D19:E19"/>
    <mergeCell ref="F19:G19"/>
    <mergeCell ref="H19:I19"/>
    <mergeCell ref="B22:I22"/>
    <mergeCell ref="B17:I17"/>
    <mergeCell ref="B18:C18"/>
    <mergeCell ref="D18:E18"/>
    <mergeCell ref="F18:G18"/>
    <mergeCell ref="H18:I18"/>
    <mergeCell ref="B13:D13"/>
    <mergeCell ref="E13:F13"/>
    <mergeCell ref="G13:I13"/>
    <mergeCell ref="B14:D14"/>
    <mergeCell ref="E14:F14"/>
    <mergeCell ref="G14:I14"/>
    <mergeCell ref="B8:C8"/>
    <mergeCell ref="D8:E8"/>
    <mergeCell ref="F8:G8"/>
    <mergeCell ref="H8:I8"/>
    <mergeCell ref="B12:I12"/>
    <mergeCell ref="B2:I2"/>
    <mergeCell ref="B3:I3"/>
    <mergeCell ref="B4:I4"/>
    <mergeCell ref="B7:C7"/>
    <mergeCell ref="D7:E7"/>
    <mergeCell ref="F7:G7"/>
    <mergeCell ref="H7:I7"/>
  </mergeCells>
  <printOptions horizontalCentered="1"/>
  <pageMargins left="0.4" right="0.4" top="0.5" bottom="0.5" header="0.511811023622047" footer="0.511811023622047"/>
  <pageSetup paperSize="9" fitToHeight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L28"/>
  <sheetViews>
    <sheetView showGridLines="0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/>
    </sheetView>
  </sheetViews>
  <sheetFormatPr baseColWidth="10" defaultColWidth="8.7109375" defaultRowHeight="15" x14ac:dyDescent="0.25"/>
  <cols>
    <col min="1" max="1" width="2" customWidth="1"/>
    <col min="2" max="2" width="8" customWidth="1"/>
    <col min="3" max="3" width="16" customWidth="1"/>
    <col min="4" max="4" width="42" customWidth="1"/>
    <col min="5" max="5" width="24" customWidth="1"/>
    <col min="6" max="6" width="10" customWidth="1"/>
    <col min="7" max="10" width="13" customWidth="1"/>
    <col min="11" max="11" width="16" customWidth="1"/>
    <col min="12" max="12" width="18" customWidth="1"/>
    <col min="13" max="13" width="2" customWidth="1"/>
  </cols>
  <sheetData>
    <row r="3" spans="2:12" x14ac:dyDescent="0.25">
      <c r="B3" s="14" t="s">
        <v>63</v>
      </c>
    </row>
    <row r="4" spans="2:12" ht="37.5" customHeight="1" x14ac:dyDescent="0.25">
      <c r="B4" s="13" t="s">
        <v>64</v>
      </c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2:12" x14ac:dyDescent="0.25">
      <c r="B5" s="12" t="s">
        <v>65</v>
      </c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2:12" ht="6" customHeight="1" x14ac:dyDescent="0.25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2:12" ht="21.75" customHeight="1" x14ac:dyDescent="0.25">
      <c r="B7" s="20" t="s">
        <v>66</v>
      </c>
      <c r="C7" s="21" t="s">
        <v>67</v>
      </c>
      <c r="D7" s="22" t="s">
        <v>68</v>
      </c>
      <c r="E7" s="23" t="s">
        <v>69</v>
      </c>
    </row>
    <row r="8" spans="2:12" ht="36" customHeight="1" x14ac:dyDescent="0.25">
      <c r="B8" s="24" t="s">
        <v>70</v>
      </c>
      <c r="C8" s="24" t="s">
        <v>71</v>
      </c>
      <c r="D8" s="24" t="s">
        <v>72</v>
      </c>
      <c r="E8" s="24" t="s">
        <v>73</v>
      </c>
      <c r="F8" s="24" t="s">
        <v>74</v>
      </c>
      <c r="G8" s="24" t="s">
        <v>75</v>
      </c>
      <c r="H8" s="24" t="s">
        <v>76</v>
      </c>
      <c r="I8" s="24" t="s">
        <v>77</v>
      </c>
      <c r="J8" s="24" t="s">
        <v>78</v>
      </c>
      <c r="K8" s="24" t="s">
        <v>79</v>
      </c>
      <c r="L8" s="24" t="s">
        <v>80</v>
      </c>
    </row>
    <row r="9" spans="2:12" ht="37.5" customHeight="1" x14ac:dyDescent="0.25">
      <c r="B9" s="25" t="s">
        <v>81</v>
      </c>
      <c r="C9" s="26" t="s">
        <v>82</v>
      </c>
      <c r="D9" s="27" t="s">
        <v>83</v>
      </c>
      <c r="E9" s="27" t="s">
        <v>84</v>
      </c>
      <c r="F9" s="28" t="s">
        <v>85</v>
      </c>
      <c r="G9" s="29">
        <v>6800000</v>
      </c>
      <c r="H9" s="29">
        <v>9200000</v>
      </c>
      <c r="I9" s="29">
        <v>18000000</v>
      </c>
      <c r="J9" s="30">
        <f t="shared" ref="J9:J28" si="0">IF(OR(G9="",H9="",I9=""),"",IF(I9=G9,IF(H9&gt;=I9,1,0),(H9-G9)/(I9-G9)))</f>
        <v>0.21428571428571427</v>
      </c>
      <c r="K9" s="31" t="str">
        <f t="shared" ref="K9:K28" si="1">IF(J9="","",IF(J9&gt;=0.8,"Éxito",IF(J9&gt;=0.5,"En progreso","Crítico")))</f>
        <v>Crítico</v>
      </c>
      <c r="L9" s="32" t="s">
        <v>86</v>
      </c>
    </row>
    <row r="10" spans="2:12" ht="37.5" customHeight="1" x14ac:dyDescent="0.25">
      <c r="B10" s="25" t="s">
        <v>87</v>
      </c>
      <c r="C10" s="26" t="s">
        <v>82</v>
      </c>
      <c r="D10" s="27" t="s">
        <v>88</v>
      </c>
      <c r="E10" s="27" t="s">
        <v>89</v>
      </c>
      <c r="F10" s="28" t="s">
        <v>90</v>
      </c>
      <c r="G10" s="33">
        <v>1.02</v>
      </c>
      <c r="H10" s="33">
        <v>1.08</v>
      </c>
      <c r="I10" s="33">
        <v>1.1499999999999999</v>
      </c>
      <c r="J10" s="30">
        <f t="shared" si="0"/>
        <v>0.46153846153846234</v>
      </c>
      <c r="K10" s="31" t="str">
        <f t="shared" si="1"/>
        <v>Crítico</v>
      </c>
      <c r="L10" s="32" t="s">
        <v>91</v>
      </c>
    </row>
    <row r="11" spans="2:12" ht="37.5" customHeight="1" x14ac:dyDescent="0.25">
      <c r="B11" s="25" t="s">
        <v>92</v>
      </c>
      <c r="C11" s="26" t="s">
        <v>82</v>
      </c>
      <c r="D11" s="27" t="s">
        <v>93</v>
      </c>
      <c r="E11" s="27" t="s">
        <v>94</v>
      </c>
      <c r="F11" s="28" t="s">
        <v>90</v>
      </c>
      <c r="G11" s="33">
        <v>4.8000000000000001E-2</v>
      </c>
      <c r="H11" s="33">
        <v>4.1000000000000002E-2</v>
      </c>
      <c r="I11" s="33">
        <v>0.03</v>
      </c>
      <c r="J11" s="30">
        <f t="shared" si="0"/>
        <v>0.38888888888888878</v>
      </c>
      <c r="K11" s="31" t="str">
        <f t="shared" si="1"/>
        <v>Crítico</v>
      </c>
      <c r="L11" s="32" t="s">
        <v>91</v>
      </c>
    </row>
    <row r="12" spans="2:12" ht="37.5" customHeight="1" x14ac:dyDescent="0.25">
      <c r="B12" s="25" t="s">
        <v>95</v>
      </c>
      <c r="C12" s="26" t="s">
        <v>96</v>
      </c>
      <c r="D12" s="27" t="s">
        <v>97</v>
      </c>
      <c r="E12" s="27" t="s">
        <v>98</v>
      </c>
      <c r="F12" s="28" t="s">
        <v>99</v>
      </c>
      <c r="G12" s="34">
        <v>220</v>
      </c>
      <c r="H12" s="34">
        <v>340</v>
      </c>
      <c r="I12" s="34">
        <v>600</v>
      </c>
      <c r="J12" s="30">
        <f t="shared" si="0"/>
        <v>0.31578947368421051</v>
      </c>
      <c r="K12" s="31" t="str">
        <f t="shared" si="1"/>
        <v>Crítico</v>
      </c>
      <c r="L12" s="32" t="s">
        <v>100</v>
      </c>
    </row>
    <row r="13" spans="2:12" ht="37.5" customHeight="1" x14ac:dyDescent="0.25">
      <c r="B13" s="25" t="s">
        <v>101</v>
      </c>
      <c r="C13" s="26" t="s">
        <v>96</v>
      </c>
      <c r="D13" s="27" t="s">
        <v>102</v>
      </c>
      <c r="E13" s="27" t="s">
        <v>103</v>
      </c>
      <c r="F13" s="28" t="s">
        <v>104</v>
      </c>
      <c r="G13" s="35">
        <v>64</v>
      </c>
      <c r="H13" s="35">
        <v>68</v>
      </c>
      <c r="I13" s="35">
        <v>70</v>
      </c>
      <c r="J13" s="30">
        <f t="shared" si="0"/>
        <v>0.66666666666666663</v>
      </c>
      <c r="K13" s="31" t="str">
        <f t="shared" si="1"/>
        <v>En progreso</v>
      </c>
      <c r="L13" s="32" t="s">
        <v>91</v>
      </c>
    </row>
    <row r="14" spans="2:12" ht="37.5" customHeight="1" x14ac:dyDescent="0.25">
      <c r="B14" s="25" t="s">
        <v>105</v>
      </c>
      <c r="C14" s="26" t="s">
        <v>96</v>
      </c>
      <c r="D14" s="27" t="s">
        <v>106</v>
      </c>
      <c r="E14" s="27" t="s">
        <v>107</v>
      </c>
      <c r="F14" s="28" t="s">
        <v>90</v>
      </c>
      <c r="G14" s="33">
        <v>0.06</v>
      </c>
      <c r="H14" s="33">
        <v>0.11</v>
      </c>
      <c r="I14" s="33">
        <v>0.15</v>
      </c>
      <c r="J14" s="30">
        <f t="shared" si="0"/>
        <v>0.55555555555555558</v>
      </c>
      <c r="K14" s="31" t="str">
        <f t="shared" si="1"/>
        <v>En progreso</v>
      </c>
      <c r="L14" s="32" t="s">
        <v>108</v>
      </c>
    </row>
    <row r="15" spans="2:12" ht="37.5" customHeight="1" x14ac:dyDescent="0.25">
      <c r="B15" s="25" t="s">
        <v>109</v>
      </c>
      <c r="C15" s="26" t="s">
        <v>110</v>
      </c>
      <c r="D15" s="27" t="s">
        <v>111</v>
      </c>
      <c r="E15" s="27" t="s">
        <v>112</v>
      </c>
      <c r="F15" s="28" t="s">
        <v>99</v>
      </c>
      <c r="G15" s="34">
        <v>0</v>
      </c>
      <c r="H15" s="34">
        <v>22</v>
      </c>
      <c r="I15" s="34">
        <v>120</v>
      </c>
      <c r="J15" s="30">
        <f t="shared" si="0"/>
        <v>0.18333333333333332</v>
      </c>
      <c r="K15" s="31" t="str">
        <f t="shared" si="1"/>
        <v>Crítico</v>
      </c>
      <c r="L15" s="32" t="s">
        <v>113</v>
      </c>
    </row>
    <row r="16" spans="2:12" ht="37.5" customHeight="1" x14ac:dyDescent="0.25">
      <c r="B16" s="25" t="s">
        <v>114</v>
      </c>
      <c r="C16" s="26" t="s">
        <v>110</v>
      </c>
      <c r="D16" s="27" t="s">
        <v>115</v>
      </c>
      <c r="E16" s="27" t="s">
        <v>116</v>
      </c>
      <c r="F16" s="28" t="s">
        <v>117</v>
      </c>
      <c r="G16" s="36">
        <v>42</v>
      </c>
      <c r="H16" s="36">
        <v>26</v>
      </c>
      <c r="I16" s="36">
        <v>14</v>
      </c>
      <c r="J16" s="30">
        <f t="shared" si="0"/>
        <v>0.5714285714285714</v>
      </c>
      <c r="K16" s="31" t="str">
        <f t="shared" si="1"/>
        <v>En progreso</v>
      </c>
      <c r="L16" s="32" t="s">
        <v>113</v>
      </c>
    </row>
    <row r="17" spans="2:12" ht="37.5" customHeight="1" x14ac:dyDescent="0.25">
      <c r="B17" s="25" t="s">
        <v>118</v>
      </c>
      <c r="C17" s="26" t="s">
        <v>110</v>
      </c>
      <c r="D17" s="27" t="s">
        <v>119</v>
      </c>
      <c r="E17" s="27" t="s">
        <v>120</v>
      </c>
      <c r="F17" s="28" t="s">
        <v>99</v>
      </c>
      <c r="G17" s="34">
        <v>0</v>
      </c>
      <c r="H17" s="34">
        <v>1</v>
      </c>
      <c r="I17" s="34">
        <v>2</v>
      </c>
      <c r="J17" s="30">
        <f t="shared" si="0"/>
        <v>0.5</v>
      </c>
      <c r="K17" s="31" t="str">
        <f t="shared" si="1"/>
        <v>En progreso</v>
      </c>
      <c r="L17" s="32" t="s">
        <v>121</v>
      </c>
    </row>
    <row r="18" spans="2:12" ht="37.5" customHeight="1" x14ac:dyDescent="0.25">
      <c r="B18" s="25" t="s">
        <v>122</v>
      </c>
      <c r="C18" s="26" t="s">
        <v>123</v>
      </c>
      <c r="D18" s="27" t="s">
        <v>124</v>
      </c>
      <c r="E18" s="27" t="s">
        <v>125</v>
      </c>
      <c r="F18" s="28" t="s">
        <v>126</v>
      </c>
      <c r="G18" s="34">
        <v>78</v>
      </c>
      <c r="H18" s="34">
        <v>102</v>
      </c>
      <c r="I18" s="34">
        <v>140</v>
      </c>
      <c r="J18" s="30">
        <f t="shared" si="0"/>
        <v>0.38709677419354838</v>
      </c>
      <c r="K18" s="31" t="str">
        <f t="shared" si="1"/>
        <v>Crítico</v>
      </c>
      <c r="L18" s="32" t="s">
        <v>127</v>
      </c>
    </row>
    <row r="19" spans="2:12" ht="37.5" customHeight="1" x14ac:dyDescent="0.25">
      <c r="B19" s="25" t="s">
        <v>128</v>
      </c>
      <c r="C19" s="26" t="s">
        <v>123</v>
      </c>
      <c r="D19" s="27" t="s">
        <v>129</v>
      </c>
      <c r="E19" s="27" t="s">
        <v>130</v>
      </c>
      <c r="F19" s="28" t="s">
        <v>104</v>
      </c>
      <c r="G19" s="35">
        <v>42</v>
      </c>
      <c r="H19" s="35">
        <v>55</v>
      </c>
      <c r="I19" s="35">
        <v>50</v>
      </c>
      <c r="J19" s="30">
        <f t="shared" si="0"/>
        <v>1.625</v>
      </c>
      <c r="K19" s="31" t="str">
        <f t="shared" si="1"/>
        <v>Éxito</v>
      </c>
      <c r="L19" s="32" t="s">
        <v>127</v>
      </c>
    </row>
    <row r="20" spans="2:12" ht="37.5" customHeight="1" x14ac:dyDescent="0.25">
      <c r="B20" s="25" t="s">
        <v>131</v>
      </c>
      <c r="C20" s="26" t="s">
        <v>123</v>
      </c>
      <c r="D20" s="27" t="s">
        <v>132</v>
      </c>
      <c r="E20" s="27" t="s">
        <v>133</v>
      </c>
      <c r="F20" s="28" t="s">
        <v>90</v>
      </c>
      <c r="G20" s="33">
        <v>0</v>
      </c>
      <c r="H20" s="33">
        <v>0.7</v>
      </c>
      <c r="I20" s="33">
        <v>1</v>
      </c>
      <c r="J20" s="30">
        <f t="shared" si="0"/>
        <v>0.7</v>
      </c>
      <c r="K20" s="31" t="str">
        <f t="shared" si="1"/>
        <v>En progreso</v>
      </c>
      <c r="L20" s="32" t="s">
        <v>134</v>
      </c>
    </row>
    <row r="21" spans="2:12" ht="37.5" customHeight="1" x14ac:dyDescent="0.25">
      <c r="B21" s="25"/>
      <c r="C21" s="26"/>
      <c r="D21" s="27"/>
      <c r="E21" s="27"/>
      <c r="F21" s="28"/>
      <c r="G21" s="37"/>
      <c r="H21" s="37"/>
      <c r="I21" s="37"/>
      <c r="J21" s="30" t="str">
        <f t="shared" si="0"/>
        <v/>
      </c>
      <c r="K21" s="31" t="str">
        <f t="shared" si="1"/>
        <v/>
      </c>
      <c r="L21" s="32"/>
    </row>
    <row r="22" spans="2:12" ht="37.5" customHeight="1" x14ac:dyDescent="0.25">
      <c r="B22" s="25"/>
      <c r="C22" s="26"/>
      <c r="D22" s="27"/>
      <c r="E22" s="27"/>
      <c r="F22" s="28"/>
      <c r="G22" s="37"/>
      <c r="H22" s="37"/>
      <c r="I22" s="37"/>
      <c r="J22" s="30" t="str">
        <f t="shared" si="0"/>
        <v/>
      </c>
      <c r="K22" s="31" t="str">
        <f t="shared" si="1"/>
        <v/>
      </c>
      <c r="L22" s="32"/>
    </row>
    <row r="23" spans="2:12" ht="37.5" customHeight="1" x14ac:dyDescent="0.25">
      <c r="B23" s="25"/>
      <c r="C23" s="26"/>
      <c r="D23" s="27"/>
      <c r="E23" s="27"/>
      <c r="F23" s="28"/>
      <c r="G23" s="37"/>
      <c r="H23" s="37"/>
      <c r="I23" s="37"/>
      <c r="J23" s="30" t="str">
        <f t="shared" si="0"/>
        <v/>
      </c>
      <c r="K23" s="31" t="str">
        <f t="shared" si="1"/>
        <v/>
      </c>
      <c r="L23" s="32"/>
    </row>
    <row r="24" spans="2:12" ht="37.5" customHeight="1" x14ac:dyDescent="0.25">
      <c r="B24" s="25"/>
      <c r="C24" s="26"/>
      <c r="D24" s="27"/>
      <c r="E24" s="27"/>
      <c r="F24" s="28"/>
      <c r="G24" s="37"/>
      <c r="H24" s="37"/>
      <c r="I24" s="37"/>
      <c r="J24" s="30" t="str">
        <f t="shared" si="0"/>
        <v/>
      </c>
      <c r="K24" s="31" t="str">
        <f t="shared" si="1"/>
        <v/>
      </c>
      <c r="L24" s="32"/>
    </row>
    <row r="25" spans="2:12" ht="37.5" customHeight="1" x14ac:dyDescent="0.25">
      <c r="B25" s="25"/>
      <c r="C25" s="26"/>
      <c r="D25" s="27"/>
      <c r="E25" s="27"/>
      <c r="F25" s="28"/>
      <c r="G25" s="37"/>
      <c r="H25" s="37"/>
      <c r="I25" s="37"/>
      <c r="J25" s="30" t="str">
        <f t="shared" si="0"/>
        <v/>
      </c>
      <c r="K25" s="31" t="str">
        <f t="shared" si="1"/>
        <v/>
      </c>
      <c r="L25" s="32"/>
    </row>
    <row r="26" spans="2:12" ht="37.5" customHeight="1" x14ac:dyDescent="0.25">
      <c r="B26" s="25"/>
      <c r="C26" s="26"/>
      <c r="D26" s="27"/>
      <c r="E26" s="27"/>
      <c r="F26" s="28"/>
      <c r="G26" s="37"/>
      <c r="H26" s="37"/>
      <c r="I26" s="37"/>
      <c r="J26" s="30" t="str">
        <f t="shared" si="0"/>
        <v/>
      </c>
      <c r="K26" s="31" t="str">
        <f t="shared" si="1"/>
        <v/>
      </c>
      <c r="L26" s="32"/>
    </row>
    <row r="27" spans="2:12" ht="37.5" customHeight="1" x14ac:dyDescent="0.25">
      <c r="B27" s="25"/>
      <c r="C27" s="26"/>
      <c r="D27" s="27"/>
      <c r="E27" s="27"/>
      <c r="F27" s="28"/>
      <c r="G27" s="37"/>
      <c r="H27" s="37"/>
      <c r="I27" s="37"/>
      <c r="J27" s="30" t="str">
        <f t="shared" si="0"/>
        <v/>
      </c>
      <c r="K27" s="31" t="str">
        <f t="shared" si="1"/>
        <v/>
      </c>
      <c r="L27" s="32"/>
    </row>
    <row r="28" spans="2:12" ht="37.5" customHeight="1" x14ac:dyDescent="0.25">
      <c r="B28" s="25"/>
      <c r="C28" s="26"/>
      <c r="D28" s="27"/>
      <c r="E28" s="27"/>
      <c r="F28" s="28"/>
      <c r="G28" s="37"/>
      <c r="H28" s="37"/>
      <c r="I28" s="37"/>
      <c r="J28" s="30" t="str">
        <f t="shared" si="0"/>
        <v/>
      </c>
      <c r="K28" s="31" t="str">
        <f t="shared" si="1"/>
        <v/>
      </c>
      <c r="L28" s="32"/>
    </row>
  </sheetData>
  <mergeCells count="2">
    <mergeCell ref="B4:L4"/>
    <mergeCell ref="B5:L5"/>
  </mergeCells>
  <conditionalFormatting sqref="C9:C28">
    <cfRule type="cellIs" dxfId="20" priority="2" operator="equal">
      <formula>"Crecimiento"</formula>
    </cfRule>
    <cfRule type="cellIs" dxfId="19" priority="3" operator="equal">
      <formula>"Cliente"</formula>
    </cfRule>
    <cfRule type="cellIs" dxfId="18" priority="4" operator="equal">
      <formula>"Producto"</formula>
    </cfRule>
    <cfRule type="cellIs" dxfId="17" priority="5" operator="equal">
      <formula>"Equipo"</formula>
    </cfRule>
  </conditionalFormatting>
  <conditionalFormatting sqref="J9:J28">
    <cfRule type="dataBar" priority="9">
      <dataBar>
        <cfvo type="num" val="0"/>
        <cfvo type="num" val="1"/>
        <color rgb="FF3B4F8A"/>
      </dataBar>
      <extLst>
        <ext xmlns:x14="http://schemas.microsoft.com/office/spreadsheetml/2009/9/main" uri="{B025F937-C7B1-47D3-B67F-A62EFF666E3E}">
          <x14:id>{A894A9BB-D954-43DD-8642-6644DCB3CCAA}</x14:id>
        </ext>
      </extLst>
    </cfRule>
  </conditionalFormatting>
  <conditionalFormatting sqref="K9:K28">
    <cfRule type="cellIs" dxfId="16" priority="6" operator="equal">
      <formula>"Éxito"</formula>
    </cfRule>
    <cfRule type="cellIs" dxfId="15" priority="7" operator="equal">
      <formula>"En progreso"</formula>
    </cfRule>
    <cfRule type="cellIs" dxfId="14" priority="8" operator="equal">
      <formula>"Crítico"</formula>
    </cfRule>
  </conditionalFormatting>
  <dataValidations count="1">
    <dataValidation type="list" allowBlank="1" sqref="C9:C28" xr:uid="{00000000-0002-0000-0100-000000000000}">
      <formula1>"Crecimiento,Cliente,Producto,Equipo"</formula1>
      <formula2>0</formula2>
    </dataValidation>
  </dataValidations>
  <printOptions horizontalCentered="1"/>
  <pageMargins left="0.4" right="0.4" top="0.5" bottom="0.5" header="0.511811023622047" footer="0.511811023622047"/>
  <pageSetup paperSize="9" fitToHeight="0" orientation="landscape" horizontalDpi="300" verticalDpi="30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894A9BB-D954-43DD-8642-6644DCB3CCAA}">
            <x14:dataBar axisPosition="none">
              <x14:cfvo type="num">
                <xm:f>0</xm:f>
              </x14:cfvo>
              <x14:cfvo type="num">
                <xm:f>1</xm:f>
              </x14:cfvo>
              <x14:negativeFillColor rgb="FF3B4F8A"/>
            </x14:dataBar>
          </x14:cfRule>
          <xm:sqref>J9:J28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3:M40"/>
  <sheetViews>
    <sheetView showGridLines="0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/>
    </sheetView>
  </sheetViews>
  <sheetFormatPr baseColWidth="10" defaultColWidth="8.7109375" defaultRowHeight="15" x14ac:dyDescent="0.25"/>
  <cols>
    <col min="1" max="1" width="2" customWidth="1"/>
    <col min="2" max="2" width="8" customWidth="1"/>
    <col min="3" max="3" width="36" customWidth="1"/>
    <col min="4" max="4" width="10" customWidth="1"/>
    <col min="5" max="5" width="22" customWidth="1"/>
    <col min="6" max="6" width="14" customWidth="1"/>
    <col min="7" max="8" width="12" customWidth="1"/>
    <col min="9" max="9" width="10" customWidth="1"/>
    <col min="10" max="12" width="14" customWidth="1"/>
    <col min="13" max="13" width="10" customWidth="1"/>
    <col min="14" max="14" width="2" customWidth="1"/>
  </cols>
  <sheetData>
    <row r="3" spans="2:13" x14ac:dyDescent="0.25">
      <c r="B3" s="14" t="s">
        <v>135</v>
      </c>
    </row>
    <row r="4" spans="2:13" ht="37.5" customHeight="1" x14ac:dyDescent="0.25">
      <c r="B4" s="13" t="s">
        <v>136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x14ac:dyDescent="0.25">
      <c r="B5" s="12" t="s">
        <v>137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2:13" ht="6" customHeight="1" x14ac:dyDescent="0.25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spans="2:13" ht="21.75" customHeight="1" x14ac:dyDescent="0.25">
      <c r="B7" s="20" t="s">
        <v>138</v>
      </c>
      <c r="C7" s="53" t="str">
        <f>CONCATENATE("Total ", COUNTA(B9:B38), "  ·  Completadas ", COUNTIF(F9:F38,"Completada"), "  ·  En curso ", COUNTIF(F9:F38,"En curso"), "  ·  En riesgo ", COUNTIF(F9:F38,"En riesgo"), "  ·  No iniciadas ", COUNTIF(F9:F38,"No iniciada"))</f>
        <v>Total 28  ·  Completadas 9  ·  En curso 16  ·  En riesgo 1  ·  No iniciadas 2</v>
      </c>
      <c r="D7" s="53"/>
      <c r="E7" s="53"/>
      <c r="F7" s="53"/>
      <c r="G7" s="53"/>
      <c r="H7" s="53"/>
      <c r="I7" s="53"/>
      <c r="J7" s="53"/>
      <c r="K7" s="53"/>
      <c r="L7" s="53"/>
      <c r="M7" s="53"/>
    </row>
    <row r="8" spans="2:13" ht="31.5" customHeight="1" x14ac:dyDescent="0.25">
      <c r="B8" s="24" t="s">
        <v>70</v>
      </c>
      <c r="C8" s="24" t="s">
        <v>139</v>
      </c>
      <c r="D8" s="24" t="s">
        <v>140</v>
      </c>
      <c r="E8" s="24" t="s">
        <v>80</v>
      </c>
      <c r="F8" s="24" t="s">
        <v>79</v>
      </c>
      <c r="G8" s="24" t="s">
        <v>141</v>
      </c>
      <c r="H8" s="24" t="s">
        <v>142</v>
      </c>
      <c r="I8" s="24" t="s">
        <v>143</v>
      </c>
      <c r="J8" s="24" t="s">
        <v>144</v>
      </c>
      <c r="K8" s="24" t="s">
        <v>145</v>
      </c>
      <c r="L8" s="24" t="s">
        <v>146</v>
      </c>
      <c r="M8" s="24" t="s">
        <v>147</v>
      </c>
    </row>
    <row r="9" spans="2:13" ht="30" customHeight="1" x14ac:dyDescent="0.25">
      <c r="B9" s="25" t="s">
        <v>148</v>
      </c>
      <c r="C9" s="27" t="s">
        <v>149</v>
      </c>
      <c r="D9" s="28" t="s">
        <v>81</v>
      </c>
      <c r="E9" s="32" t="s">
        <v>127</v>
      </c>
      <c r="F9" s="31" t="s">
        <v>150</v>
      </c>
      <c r="G9" s="38">
        <v>46037</v>
      </c>
      <c r="H9" s="38">
        <v>46295</v>
      </c>
      <c r="I9" s="39">
        <v>0.5</v>
      </c>
      <c r="J9" s="29">
        <v>220000</v>
      </c>
      <c r="K9" s="29">
        <v>105000</v>
      </c>
      <c r="L9" s="40">
        <f t="shared" ref="L9:L38" si="0">IF(OR(J9="",K9=""),"",K9-J9)</f>
        <v>-115000</v>
      </c>
      <c r="M9" s="39">
        <f t="shared" ref="M9:M38" si="1">IF(OR(J9="",J9=0),"",K9/J9)</f>
        <v>0.47727272727272729</v>
      </c>
    </row>
    <row r="10" spans="2:13" ht="30" customHeight="1" x14ac:dyDescent="0.25">
      <c r="B10" s="25" t="s">
        <v>151</v>
      </c>
      <c r="C10" s="27" t="s">
        <v>152</v>
      </c>
      <c r="D10" s="28" t="s">
        <v>105</v>
      </c>
      <c r="E10" s="32" t="s">
        <v>108</v>
      </c>
      <c r="F10" s="31" t="s">
        <v>150</v>
      </c>
      <c r="G10" s="38">
        <v>46082</v>
      </c>
      <c r="H10" s="38">
        <v>46326</v>
      </c>
      <c r="I10" s="39">
        <v>0.4</v>
      </c>
      <c r="J10" s="29">
        <v>95000</v>
      </c>
      <c r="K10" s="29">
        <v>38000</v>
      </c>
      <c r="L10" s="40">
        <f t="shared" si="0"/>
        <v>-57000</v>
      </c>
      <c r="M10" s="39">
        <f t="shared" si="1"/>
        <v>0.4</v>
      </c>
    </row>
    <row r="11" spans="2:13" ht="30" customHeight="1" x14ac:dyDescent="0.25">
      <c r="B11" s="25" t="s">
        <v>153</v>
      </c>
      <c r="C11" s="27" t="s">
        <v>154</v>
      </c>
      <c r="D11" s="28" t="s">
        <v>105</v>
      </c>
      <c r="E11" s="32" t="s">
        <v>100</v>
      </c>
      <c r="F11" s="31" t="s">
        <v>155</v>
      </c>
      <c r="G11" s="38">
        <v>46174</v>
      </c>
      <c r="H11" s="38">
        <v>46568</v>
      </c>
      <c r="I11" s="39">
        <v>0</v>
      </c>
      <c r="J11" s="29">
        <v>45000</v>
      </c>
      <c r="K11" s="29">
        <v>0</v>
      </c>
      <c r="L11" s="40">
        <f t="shared" si="0"/>
        <v>-45000</v>
      </c>
      <c r="M11" s="39">
        <f t="shared" si="1"/>
        <v>0</v>
      </c>
    </row>
    <row r="12" spans="2:13" ht="30" customHeight="1" x14ac:dyDescent="0.25">
      <c r="B12" s="25" t="s">
        <v>156</v>
      </c>
      <c r="C12" s="27" t="s">
        <v>157</v>
      </c>
      <c r="D12" s="28" t="s">
        <v>95</v>
      </c>
      <c r="E12" s="32" t="s">
        <v>158</v>
      </c>
      <c r="F12" s="31" t="s">
        <v>150</v>
      </c>
      <c r="G12" s="38">
        <v>46054</v>
      </c>
      <c r="H12" s="38">
        <v>46387</v>
      </c>
      <c r="I12" s="39">
        <v>0.55000000000000004</v>
      </c>
      <c r="J12" s="29">
        <v>140000</v>
      </c>
      <c r="K12" s="29">
        <v>78000</v>
      </c>
      <c r="L12" s="40">
        <f t="shared" si="0"/>
        <v>-62000</v>
      </c>
      <c r="M12" s="39">
        <f t="shared" si="1"/>
        <v>0.55714285714285716</v>
      </c>
    </row>
    <row r="13" spans="2:13" ht="30" customHeight="1" x14ac:dyDescent="0.25">
      <c r="B13" s="25" t="s">
        <v>159</v>
      </c>
      <c r="C13" s="27" t="s">
        <v>160</v>
      </c>
      <c r="D13" s="28" t="s">
        <v>109</v>
      </c>
      <c r="E13" s="32" t="s">
        <v>113</v>
      </c>
      <c r="F13" s="31" t="s">
        <v>150</v>
      </c>
      <c r="G13" s="38">
        <v>46023</v>
      </c>
      <c r="H13" s="38">
        <v>46568</v>
      </c>
      <c r="I13" s="39">
        <v>0.35</v>
      </c>
      <c r="J13" s="29">
        <v>980000</v>
      </c>
      <c r="K13" s="29">
        <v>340000</v>
      </c>
      <c r="L13" s="40">
        <f t="shared" si="0"/>
        <v>-640000</v>
      </c>
      <c r="M13" s="39">
        <f t="shared" si="1"/>
        <v>0.34693877551020408</v>
      </c>
    </row>
    <row r="14" spans="2:13" ht="30" customHeight="1" x14ac:dyDescent="0.25">
      <c r="B14" s="25" t="s">
        <v>161</v>
      </c>
      <c r="C14" s="27" t="s">
        <v>162</v>
      </c>
      <c r="D14" s="28" t="s">
        <v>87</v>
      </c>
      <c r="E14" s="32" t="s">
        <v>91</v>
      </c>
      <c r="F14" s="31" t="s">
        <v>163</v>
      </c>
      <c r="G14" s="38">
        <v>46037</v>
      </c>
      <c r="H14" s="38">
        <v>46142</v>
      </c>
      <c r="I14" s="39">
        <v>1</v>
      </c>
      <c r="J14" s="29">
        <v>95000</v>
      </c>
      <c r="K14" s="29">
        <v>92500</v>
      </c>
      <c r="L14" s="40">
        <f t="shared" si="0"/>
        <v>-2500</v>
      </c>
      <c r="M14" s="39">
        <f t="shared" si="1"/>
        <v>0.97368421052631582</v>
      </c>
    </row>
    <row r="15" spans="2:13" ht="30" customHeight="1" x14ac:dyDescent="0.25">
      <c r="B15" s="25" t="s">
        <v>164</v>
      </c>
      <c r="C15" s="27" t="s">
        <v>165</v>
      </c>
      <c r="D15" s="28" t="s">
        <v>114</v>
      </c>
      <c r="E15" s="32" t="s">
        <v>113</v>
      </c>
      <c r="F15" s="31" t="s">
        <v>150</v>
      </c>
      <c r="G15" s="38">
        <v>46054</v>
      </c>
      <c r="H15" s="38">
        <v>46387</v>
      </c>
      <c r="I15" s="39">
        <v>0.6</v>
      </c>
      <c r="J15" s="29">
        <v>70000</v>
      </c>
      <c r="K15" s="29">
        <v>41000</v>
      </c>
      <c r="L15" s="40">
        <f t="shared" si="0"/>
        <v>-29000</v>
      </c>
      <c r="M15" s="39">
        <f t="shared" si="1"/>
        <v>0.58571428571428574</v>
      </c>
    </row>
    <row r="16" spans="2:13" ht="30" customHeight="1" x14ac:dyDescent="0.25">
      <c r="B16" s="25" t="s">
        <v>166</v>
      </c>
      <c r="C16" s="27" t="s">
        <v>167</v>
      </c>
      <c r="D16" s="28" t="s">
        <v>118</v>
      </c>
      <c r="E16" s="32" t="s">
        <v>121</v>
      </c>
      <c r="F16" s="31" t="s">
        <v>163</v>
      </c>
      <c r="G16" s="38">
        <v>46037</v>
      </c>
      <c r="H16" s="38">
        <v>46234</v>
      </c>
      <c r="I16" s="39">
        <v>1</v>
      </c>
      <c r="J16" s="29">
        <v>55000</v>
      </c>
      <c r="K16" s="29">
        <v>58200</v>
      </c>
      <c r="L16" s="40">
        <f t="shared" si="0"/>
        <v>3200</v>
      </c>
      <c r="M16" s="39">
        <f t="shared" si="1"/>
        <v>1.0581818181818181</v>
      </c>
    </row>
    <row r="17" spans="2:13" ht="30" customHeight="1" x14ac:dyDescent="0.25">
      <c r="B17" s="25" t="s">
        <v>168</v>
      </c>
      <c r="C17" s="27" t="s">
        <v>169</v>
      </c>
      <c r="D17" s="28" t="s">
        <v>118</v>
      </c>
      <c r="E17" s="32" t="s">
        <v>121</v>
      </c>
      <c r="F17" s="31" t="s">
        <v>150</v>
      </c>
      <c r="G17" s="38">
        <v>46174</v>
      </c>
      <c r="H17" s="38">
        <v>46477</v>
      </c>
      <c r="I17" s="39">
        <v>0.3</v>
      </c>
      <c r="J17" s="29">
        <v>48000</v>
      </c>
      <c r="K17" s="29">
        <v>12000</v>
      </c>
      <c r="L17" s="40">
        <f t="shared" si="0"/>
        <v>-36000</v>
      </c>
      <c r="M17" s="39">
        <f t="shared" si="1"/>
        <v>0.25</v>
      </c>
    </row>
    <row r="18" spans="2:13" ht="30" customHeight="1" x14ac:dyDescent="0.25">
      <c r="B18" s="25" t="s">
        <v>170</v>
      </c>
      <c r="C18" s="27" t="s">
        <v>171</v>
      </c>
      <c r="D18" s="28" t="s">
        <v>118</v>
      </c>
      <c r="E18" s="32" t="s">
        <v>172</v>
      </c>
      <c r="F18" s="31" t="s">
        <v>150</v>
      </c>
      <c r="G18" s="38">
        <v>46054</v>
      </c>
      <c r="H18" s="38">
        <v>46356</v>
      </c>
      <c r="I18" s="39">
        <v>0.65</v>
      </c>
      <c r="J18" s="29">
        <v>180000</v>
      </c>
      <c r="K18" s="29">
        <v>110000</v>
      </c>
      <c r="L18" s="40">
        <f t="shared" si="0"/>
        <v>-70000</v>
      </c>
      <c r="M18" s="39">
        <f t="shared" si="1"/>
        <v>0.61111111111111116</v>
      </c>
    </row>
    <row r="19" spans="2:13" ht="30" customHeight="1" x14ac:dyDescent="0.25">
      <c r="B19" s="25" t="s">
        <v>173</v>
      </c>
      <c r="C19" s="27" t="s">
        <v>174</v>
      </c>
      <c r="D19" s="28" t="s">
        <v>92</v>
      </c>
      <c r="E19" s="32" t="s">
        <v>91</v>
      </c>
      <c r="F19" s="31" t="s">
        <v>163</v>
      </c>
      <c r="G19" s="38">
        <v>46042</v>
      </c>
      <c r="H19" s="38">
        <v>46142</v>
      </c>
      <c r="I19" s="39">
        <v>1</v>
      </c>
      <c r="J19" s="29">
        <v>18000</v>
      </c>
      <c r="K19" s="29">
        <v>16800</v>
      </c>
      <c r="L19" s="40">
        <f t="shared" si="0"/>
        <v>-1200</v>
      </c>
      <c r="M19" s="39">
        <f t="shared" si="1"/>
        <v>0.93333333333333335</v>
      </c>
    </row>
    <row r="20" spans="2:13" ht="30" customHeight="1" x14ac:dyDescent="0.25">
      <c r="B20" s="25" t="s">
        <v>175</v>
      </c>
      <c r="C20" s="27" t="s">
        <v>176</v>
      </c>
      <c r="D20" s="28" t="s">
        <v>81</v>
      </c>
      <c r="E20" s="32" t="s">
        <v>127</v>
      </c>
      <c r="F20" s="31" t="s">
        <v>163</v>
      </c>
      <c r="G20" s="38">
        <v>46032</v>
      </c>
      <c r="H20" s="38">
        <v>46081</v>
      </c>
      <c r="I20" s="39">
        <v>1</v>
      </c>
      <c r="J20" s="29">
        <v>9000</v>
      </c>
      <c r="K20" s="29">
        <v>8500</v>
      </c>
      <c r="L20" s="40">
        <f t="shared" si="0"/>
        <v>-500</v>
      </c>
      <c r="M20" s="39">
        <f t="shared" si="1"/>
        <v>0.94444444444444442</v>
      </c>
    </row>
    <row r="21" spans="2:13" ht="30" customHeight="1" x14ac:dyDescent="0.25">
      <c r="B21" s="25" t="s">
        <v>177</v>
      </c>
      <c r="C21" s="27" t="s">
        <v>178</v>
      </c>
      <c r="D21" s="28" t="s">
        <v>131</v>
      </c>
      <c r="E21" s="32" t="s">
        <v>134</v>
      </c>
      <c r="F21" s="31" t="s">
        <v>150</v>
      </c>
      <c r="G21" s="38">
        <v>46037</v>
      </c>
      <c r="H21" s="38">
        <v>46387</v>
      </c>
      <c r="I21" s="39">
        <v>0.7</v>
      </c>
      <c r="J21" s="29">
        <v>22000</v>
      </c>
      <c r="K21" s="29">
        <v>11200</v>
      </c>
      <c r="L21" s="40">
        <f t="shared" si="0"/>
        <v>-10800</v>
      </c>
      <c r="M21" s="39">
        <f t="shared" si="1"/>
        <v>0.50909090909090904</v>
      </c>
    </row>
    <row r="22" spans="2:13" ht="30" customHeight="1" x14ac:dyDescent="0.25">
      <c r="B22" s="25" t="s">
        <v>179</v>
      </c>
      <c r="C22" s="27" t="s">
        <v>180</v>
      </c>
      <c r="D22" s="28" t="s">
        <v>128</v>
      </c>
      <c r="E22" s="32" t="s">
        <v>127</v>
      </c>
      <c r="F22" s="31" t="s">
        <v>150</v>
      </c>
      <c r="G22" s="38">
        <v>46054</v>
      </c>
      <c r="H22" s="38">
        <v>46387</v>
      </c>
      <c r="I22" s="39">
        <v>0.45</v>
      </c>
      <c r="J22" s="29">
        <v>35000</v>
      </c>
      <c r="K22" s="29">
        <v>18500</v>
      </c>
      <c r="L22" s="40">
        <f t="shared" si="0"/>
        <v>-16500</v>
      </c>
      <c r="M22" s="39">
        <f t="shared" si="1"/>
        <v>0.52857142857142858</v>
      </c>
    </row>
    <row r="23" spans="2:13" ht="30" customHeight="1" x14ac:dyDescent="0.25">
      <c r="B23" s="25" t="s">
        <v>181</v>
      </c>
      <c r="C23" s="27" t="s">
        <v>182</v>
      </c>
      <c r="D23" s="28" t="s">
        <v>122</v>
      </c>
      <c r="E23" s="32" t="s">
        <v>127</v>
      </c>
      <c r="F23" s="31" t="s">
        <v>163</v>
      </c>
      <c r="G23" s="38">
        <v>46032</v>
      </c>
      <c r="H23" s="38">
        <v>46203</v>
      </c>
      <c r="I23" s="39">
        <v>1</v>
      </c>
      <c r="J23" s="29">
        <v>12000</v>
      </c>
      <c r="K23" s="29">
        <v>9800</v>
      </c>
      <c r="L23" s="40">
        <f t="shared" si="0"/>
        <v>-2200</v>
      </c>
      <c r="M23" s="39">
        <f t="shared" si="1"/>
        <v>0.81666666666666665</v>
      </c>
    </row>
    <row r="24" spans="2:13" ht="30" customHeight="1" x14ac:dyDescent="0.25">
      <c r="B24" s="25" t="s">
        <v>183</v>
      </c>
      <c r="C24" s="27" t="s">
        <v>184</v>
      </c>
      <c r="D24" s="28" t="s">
        <v>101</v>
      </c>
      <c r="E24" s="32" t="s">
        <v>113</v>
      </c>
      <c r="F24" s="31" t="s">
        <v>150</v>
      </c>
      <c r="G24" s="38">
        <v>46082</v>
      </c>
      <c r="H24" s="38">
        <v>46265</v>
      </c>
      <c r="I24" s="39">
        <v>0.55000000000000004</v>
      </c>
      <c r="J24" s="29">
        <v>28000</v>
      </c>
      <c r="K24" s="29">
        <v>15600</v>
      </c>
      <c r="L24" s="40">
        <f t="shared" si="0"/>
        <v>-12400</v>
      </c>
      <c r="M24" s="39">
        <f t="shared" si="1"/>
        <v>0.55714285714285716</v>
      </c>
    </row>
    <row r="25" spans="2:13" ht="30" customHeight="1" x14ac:dyDescent="0.25">
      <c r="B25" s="25" t="s">
        <v>185</v>
      </c>
      <c r="C25" s="27" t="s">
        <v>186</v>
      </c>
      <c r="D25" s="28" t="s">
        <v>109</v>
      </c>
      <c r="E25" s="32" t="s">
        <v>113</v>
      </c>
      <c r="F25" s="31" t="s">
        <v>187</v>
      </c>
      <c r="G25" s="38">
        <v>46068</v>
      </c>
      <c r="H25" s="38">
        <v>46356</v>
      </c>
      <c r="I25" s="39">
        <v>0.25</v>
      </c>
      <c r="J25" s="29">
        <v>145000</v>
      </c>
      <c r="K25" s="29">
        <v>62000</v>
      </c>
      <c r="L25" s="40">
        <f t="shared" si="0"/>
        <v>-83000</v>
      </c>
      <c r="M25" s="39">
        <f t="shared" si="1"/>
        <v>0.42758620689655175</v>
      </c>
    </row>
    <row r="26" spans="2:13" ht="30" customHeight="1" x14ac:dyDescent="0.25">
      <c r="B26" s="25" t="s">
        <v>188</v>
      </c>
      <c r="C26" s="27" t="s">
        <v>189</v>
      </c>
      <c r="D26" s="28" t="s">
        <v>109</v>
      </c>
      <c r="E26" s="32" t="s">
        <v>113</v>
      </c>
      <c r="F26" s="31" t="s">
        <v>155</v>
      </c>
      <c r="G26" s="38">
        <v>46266</v>
      </c>
      <c r="H26" s="38">
        <v>46538</v>
      </c>
      <c r="I26" s="39">
        <v>0</v>
      </c>
      <c r="J26" s="29">
        <v>95000</v>
      </c>
      <c r="K26" s="29">
        <v>0</v>
      </c>
      <c r="L26" s="40">
        <f t="shared" si="0"/>
        <v>-95000</v>
      </c>
      <c r="M26" s="39">
        <f t="shared" si="1"/>
        <v>0</v>
      </c>
    </row>
    <row r="27" spans="2:13" ht="30" customHeight="1" x14ac:dyDescent="0.25">
      <c r="B27" s="25" t="s">
        <v>190</v>
      </c>
      <c r="C27" s="27" t="s">
        <v>191</v>
      </c>
      <c r="D27" s="28" t="s">
        <v>95</v>
      </c>
      <c r="E27" s="32" t="s">
        <v>158</v>
      </c>
      <c r="F27" s="31" t="s">
        <v>150</v>
      </c>
      <c r="G27" s="38">
        <v>46054</v>
      </c>
      <c r="H27" s="38">
        <v>46387</v>
      </c>
      <c r="I27" s="39">
        <v>0.5</v>
      </c>
      <c r="J27" s="29">
        <v>120000</v>
      </c>
      <c r="K27" s="29">
        <v>58000</v>
      </c>
      <c r="L27" s="40">
        <f t="shared" si="0"/>
        <v>-62000</v>
      </c>
      <c r="M27" s="39">
        <f t="shared" si="1"/>
        <v>0.48333333333333334</v>
      </c>
    </row>
    <row r="28" spans="2:13" ht="30" customHeight="1" x14ac:dyDescent="0.25">
      <c r="B28" s="25" t="s">
        <v>192</v>
      </c>
      <c r="C28" s="27" t="s">
        <v>193</v>
      </c>
      <c r="D28" s="28" t="s">
        <v>95</v>
      </c>
      <c r="E28" s="32" t="s">
        <v>158</v>
      </c>
      <c r="F28" s="31" t="s">
        <v>150</v>
      </c>
      <c r="G28" s="38">
        <v>46082</v>
      </c>
      <c r="H28" s="38">
        <v>46752</v>
      </c>
      <c r="I28" s="39">
        <v>0.3</v>
      </c>
      <c r="J28" s="29">
        <v>24000</v>
      </c>
      <c r="K28" s="29">
        <v>7500</v>
      </c>
      <c r="L28" s="40">
        <f t="shared" si="0"/>
        <v>-16500</v>
      </c>
      <c r="M28" s="39">
        <f t="shared" si="1"/>
        <v>0.3125</v>
      </c>
    </row>
    <row r="29" spans="2:13" ht="30" customHeight="1" x14ac:dyDescent="0.25">
      <c r="B29" s="25" t="s">
        <v>194</v>
      </c>
      <c r="C29" s="27" t="s">
        <v>195</v>
      </c>
      <c r="D29" s="28" t="s">
        <v>95</v>
      </c>
      <c r="E29" s="32" t="s">
        <v>158</v>
      </c>
      <c r="F29" s="31" t="s">
        <v>163</v>
      </c>
      <c r="G29" s="38">
        <v>46037</v>
      </c>
      <c r="H29" s="38">
        <v>46173</v>
      </c>
      <c r="I29" s="39">
        <v>1</v>
      </c>
      <c r="J29" s="29">
        <v>65000</v>
      </c>
      <c r="K29" s="29">
        <v>71500</v>
      </c>
      <c r="L29" s="40">
        <f t="shared" si="0"/>
        <v>6500</v>
      </c>
      <c r="M29" s="39">
        <f t="shared" si="1"/>
        <v>1.1000000000000001</v>
      </c>
    </row>
    <row r="30" spans="2:13" ht="30" customHeight="1" x14ac:dyDescent="0.25">
      <c r="B30" s="25" t="s">
        <v>196</v>
      </c>
      <c r="C30" s="27" t="s">
        <v>197</v>
      </c>
      <c r="D30" s="28" t="s">
        <v>105</v>
      </c>
      <c r="E30" s="32" t="s">
        <v>113</v>
      </c>
      <c r="F30" s="31" t="s">
        <v>163</v>
      </c>
      <c r="G30" s="38">
        <v>46037</v>
      </c>
      <c r="H30" s="38">
        <v>46172</v>
      </c>
      <c r="I30" s="39">
        <v>1</v>
      </c>
      <c r="J30" s="29">
        <v>38000</v>
      </c>
      <c r="K30" s="29">
        <v>36400</v>
      </c>
      <c r="L30" s="40">
        <f t="shared" si="0"/>
        <v>-1600</v>
      </c>
      <c r="M30" s="39">
        <f t="shared" si="1"/>
        <v>0.95789473684210524</v>
      </c>
    </row>
    <row r="31" spans="2:13" ht="30" customHeight="1" x14ac:dyDescent="0.25">
      <c r="B31" s="25" t="s">
        <v>198</v>
      </c>
      <c r="C31" s="27" t="s">
        <v>199</v>
      </c>
      <c r="D31" s="28" t="s">
        <v>105</v>
      </c>
      <c r="E31" s="32" t="s">
        <v>113</v>
      </c>
      <c r="F31" s="31" t="s">
        <v>150</v>
      </c>
      <c r="G31" s="38">
        <v>46174</v>
      </c>
      <c r="H31" s="38">
        <v>46356</v>
      </c>
      <c r="I31" s="39">
        <v>0.5</v>
      </c>
      <c r="J31" s="29">
        <v>38000</v>
      </c>
      <c r="K31" s="29">
        <v>19000</v>
      </c>
      <c r="L31" s="40">
        <f t="shared" si="0"/>
        <v>-19000</v>
      </c>
      <c r="M31" s="39">
        <f t="shared" si="1"/>
        <v>0.5</v>
      </c>
    </row>
    <row r="32" spans="2:13" ht="30" customHeight="1" x14ac:dyDescent="0.25">
      <c r="B32" s="25" t="s">
        <v>200</v>
      </c>
      <c r="C32" s="27" t="s">
        <v>201</v>
      </c>
      <c r="D32" s="28" t="s">
        <v>122</v>
      </c>
      <c r="E32" s="32" t="s">
        <v>127</v>
      </c>
      <c r="F32" s="31" t="s">
        <v>150</v>
      </c>
      <c r="G32" s="38">
        <v>46054</v>
      </c>
      <c r="H32" s="38">
        <v>46387</v>
      </c>
      <c r="I32" s="39">
        <v>0.65</v>
      </c>
      <c r="J32" s="29">
        <v>18000</v>
      </c>
      <c r="K32" s="29">
        <v>9500</v>
      </c>
      <c r="L32" s="40">
        <f t="shared" si="0"/>
        <v>-8500</v>
      </c>
      <c r="M32" s="39">
        <f t="shared" si="1"/>
        <v>0.52777777777777779</v>
      </c>
    </row>
    <row r="33" spans="2:13" ht="30" customHeight="1" x14ac:dyDescent="0.25">
      <c r="B33" s="25" t="s">
        <v>202</v>
      </c>
      <c r="C33" s="27" t="s">
        <v>203</v>
      </c>
      <c r="D33" s="28" t="s">
        <v>128</v>
      </c>
      <c r="E33" s="32" t="s">
        <v>127</v>
      </c>
      <c r="F33" s="31" t="s">
        <v>163</v>
      </c>
      <c r="G33" s="38">
        <v>46037</v>
      </c>
      <c r="H33" s="38">
        <v>46112</v>
      </c>
      <c r="I33" s="39">
        <v>1</v>
      </c>
      <c r="J33" s="29">
        <v>8000</v>
      </c>
      <c r="K33" s="29">
        <v>7200</v>
      </c>
      <c r="L33" s="40">
        <f t="shared" si="0"/>
        <v>-800</v>
      </c>
      <c r="M33" s="39">
        <f t="shared" si="1"/>
        <v>0.9</v>
      </c>
    </row>
    <row r="34" spans="2:13" ht="30" customHeight="1" x14ac:dyDescent="0.25">
      <c r="B34" s="25" t="s">
        <v>204</v>
      </c>
      <c r="C34" s="27" t="s">
        <v>205</v>
      </c>
      <c r="D34" s="28" t="s">
        <v>118</v>
      </c>
      <c r="E34" s="32" t="s">
        <v>121</v>
      </c>
      <c r="F34" s="31" t="s">
        <v>150</v>
      </c>
      <c r="G34" s="38">
        <v>46054</v>
      </c>
      <c r="H34" s="38">
        <v>46387</v>
      </c>
      <c r="I34" s="39">
        <v>0.45</v>
      </c>
      <c r="J34" s="29">
        <v>32000</v>
      </c>
      <c r="K34" s="29">
        <v>14500</v>
      </c>
      <c r="L34" s="40">
        <f t="shared" si="0"/>
        <v>-17500</v>
      </c>
      <c r="M34" s="39">
        <f t="shared" si="1"/>
        <v>0.453125</v>
      </c>
    </row>
    <row r="35" spans="2:13" ht="30" customHeight="1" x14ac:dyDescent="0.25">
      <c r="B35" s="25" t="s">
        <v>206</v>
      </c>
      <c r="C35" s="27" t="s">
        <v>207</v>
      </c>
      <c r="D35" s="28" t="s">
        <v>118</v>
      </c>
      <c r="E35" s="32" t="s">
        <v>172</v>
      </c>
      <c r="F35" s="31" t="s">
        <v>163</v>
      </c>
      <c r="G35" s="38">
        <v>46037</v>
      </c>
      <c r="H35" s="38">
        <v>46173</v>
      </c>
      <c r="I35" s="39">
        <v>1</v>
      </c>
      <c r="J35" s="29">
        <v>22000</v>
      </c>
      <c r="K35" s="29">
        <v>20800</v>
      </c>
      <c r="L35" s="40">
        <f t="shared" si="0"/>
        <v>-1200</v>
      </c>
      <c r="M35" s="39">
        <f t="shared" si="1"/>
        <v>0.94545454545454544</v>
      </c>
    </row>
    <row r="36" spans="2:13" ht="30" customHeight="1" x14ac:dyDescent="0.25">
      <c r="B36" s="25" t="s">
        <v>208</v>
      </c>
      <c r="C36" s="27" t="s">
        <v>209</v>
      </c>
      <c r="D36" s="28" t="s">
        <v>118</v>
      </c>
      <c r="E36" s="32" t="s">
        <v>172</v>
      </c>
      <c r="F36" s="31" t="s">
        <v>150</v>
      </c>
      <c r="G36" s="38">
        <v>46174</v>
      </c>
      <c r="H36" s="38">
        <v>46387</v>
      </c>
      <c r="I36" s="39">
        <v>0.4</v>
      </c>
      <c r="J36" s="29">
        <v>14000</v>
      </c>
      <c r="K36" s="29">
        <v>5800</v>
      </c>
      <c r="L36" s="40">
        <f t="shared" si="0"/>
        <v>-8200</v>
      </c>
      <c r="M36" s="39">
        <f t="shared" si="1"/>
        <v>0.41428571428571431</v>
      </c>
    </row>
    <row r="37" spans="2:13" ht="30" customHeight="1" x14ac:dyDescent="0.25">
      <c r="B37" s="25"/>
      <c r="C37" s="27"/>
      <c r="D37" s="28"/>
      <c r="E37" s="32"/>
      <c r="F37" s="31"/>
      <c r="G37" s="38"/>
      <c r="H37" s="38"/>
      <c r="I37" s="39"/>
      <c r="J37" s="29"/>
      <c r="K37" s="29"/>
      <c r="L37" s="40" t="str">
        <f t="shared" si="0"/>
        <v/>
      </c>
      <c r="M37" s="39" t="str">
        <f t="shared" si="1"/>
        <v/>
      </c>
    </row>
    <row r="38" spans="2:13" ht="30" customHeight="1" x14ac:dyDescent="0.25">
      <c r="B38" s="25"/>
      <c r="C38" s="27"/>
      <c r="D38" s="28"/>
      <c r="E38" s="32"/>
      <c r="F38" s="31"/>
      <c r="G38" s="38"/>
      <c r="H38" s="38"/>
      <c r="I38" s="39"/>
      <c r="J38" s="29"/>
      <c r="K38" s="29"/>
      <c r="L38" s="40" t="str">
        <f t="shared" si="0"/>
        <v/>
      </c>
      <c r="M38" s="39" t="str">
        <f t="shared" si="1"/>
        <v/>
      </c>
    </row>
    <row r="40" spans="2:13" ht="30" customHeight="1" x14ac:dyDescent="0.25">
      <c r="B40" s="54" t="s">
        <v>210</v>
      </c>
      <c r="C40" s="54"/>
      <c r="D40" s="54"/>
      <c r="E40" s="54"/>
      <c r="F40" s="54"/>
      <c r="G40" s="54"/>
      <c r="H40" s="54"/>
      <c r="I40" s="54"/>
      <c r="J40" s="41">
        <f>SUM(J9:J38)</f>
        <v>2671000</v>
      </c>
      <c r="K40" s="41">
        <f>SUM(K9:K38)</f>
        <v>1267300</v>
      </c>
      <c r="L40" s="42">
        <f>K40-J40</f>
        <v>-1403700</v>
      </c>
      <c r="M40" s="43">
        <f>IF(J40=0,0,K40/J40)</f>
        <v>0.47446649195058033</v>
      </c>
    </row>
  </sheetData>
  <mergeCells count="4">
    <mergeCell ref="B4:M4"/>
    <mergeCell ref="B5:M5"/>
    <mergeCell ref="C7:M7"/>
    <mergeCell ref="B40:I40"/>
  </mergeCells>
  <conditionalFormatting sqref="F9:F38">
    <cfRule type="cellIs" dxfId="13" priority="2" operator="equal">
      <formula>"Completada"</formula>
    </cfRule>
    <cfRule type="cellIs" dxfId="12" priority="3" operator="equal">
      <formula>"En curso"</formula>
    </cfRule>
    <cfRule type="cellIs" dxfId="11" priority="4" operator="equal">
      <formula>"En riesgo"</formula>
    </cfRule>
    <cfRule type="cellIs" dxfId="10" priority="5" operator="equal">
      <formula>"No iniciada"</formula>
    </cfRule>
  </conditionalFormatting>
  <conditionalFormatting sqref="I9:I38">
    <cfRule type="dataBar" priority="6">
      <dataBar>
        <cfvo type="num" val="0"/>
        <cfvo type="num" val="1"/>
        <color rgb="FF3B4F8A"/>
      </dataBar>
      <extLst>
        <ext xmlns:x14="http://schemas.microsoft.com/office/spreadsheetml/2009/9/main" uri="{B025F937-C7B1-47D3-B67F-A62EFF666E3E}">
          <x14:id>{1667BC21-BECE-4B72-B640-1C002F4581CA}</x14:id>
        </ext>
      </extLst>
    </cfRule>
  </conditionalFormatting>
  <conditionalFormatting sqref="L9:L38">
    <cfRule type="cellIs" dxfId="9" priority="7" operator="greaterThan">
      <formula>0</formula>
    </cfRule>
    <cfRule type="cellIs" dxfId="8" priority="8" operator="lessThan">
      <formula>0</formula>
    </cfRule>
  </conditionalFormatting>
  <dataValidations count="1">
    <dataValidation type="list" allowBlank="1" sqref="F9:F38" xr:uid="{00000000-0002-0000-0200-000000000000}">
      <formula1>"No iniciada,En curso,Completada,En riesgo"</formula1>
      <formula2>0</formula2>
    </dataValidation>
  </dataValidations>
  <printOptions horizontalCentered="1"/>
  <pageMargins left="0.4" right="0.4" top="0.5" bottom="0.5" header="0.511811023622047" footer="0.511811023622047"/>
  <pageSetup paperSize="9" fitToHeight="0" orientation="landscape" horizontalDpi="300" verticalDpi="30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667BC21-BECE-4B72-B640-1C002F4581CA}">
            <x14:dataBar axisPosition="none">
              <x14:cfvo type="num">
                <xm:f>0</xm:f>
              </x14:cfvo>
              <x14:cfvo type="num">
                <xm:f>1</xm:f>
              </x14:cfvo>
              <x14:negativeFillColor rgb="FF3B4F8A"/>
            </x14:dataBar>
          </x14:cfRule>
          <xm:sqref>I9:I38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200-000001000000}">
          <x14:formula1>
            <xm:f>Objetivos!$B$9:$B$28</xm:f>
          </x14:formula1>
          <x14:formula2>
            <xm:f>0</xm:f>
          </x14:formula2>
          <xm:sqref>D9:D38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3:H44"/>
  <sheetViews>
    <sheetView showGridLines="0" zoomScaleNormal="100" workbookViewId="0">
      <pane xSplit="3" ySplit="7" topLeftCell="D8" activePane="bottomRight" state="frozen"/>
      <selection pane="topRight" activeCell="D1" sqref="D1"/>
      <selection pane="bottomLeft" activeCell="A8" sqref="A8"/>
      <selection pane="bottomRight"/>
    </sheetView>
  </sheetViews>
  <sheetFormatPr baseColWidth="10" defaultColWidth="8.7109375" defaultRowHeight="15" x14ac:dyDescent="0.25"/>
  <cols>
    <col min="1" max="1" width="2" customWidth="1"/>
    <col min="2" max="2" width="24" customWidth="1"/>
    <col min="3" max="3" width="42" customWidth="1"/>
    <col min="4" max="6" width="16" customWidth="1"/>
    <col min="7" max="7" width="18" customWidth="1"/>
    <col min="8" max="8" width="14" customWidth="1"/>
    <col min="9" max="9" width="2" customWidth="1"/>
  </cols>
  <sheetData>
    <row r="3" spans="2:8" x14ac:dyDescent="0.25">
      <c r="B3" s="14" t="s">
        <v>211</v>
      </c>
    </row>
    <row r="4" spans="2:8" ht="37.5" customHeight="1" x14ac:dyDescent="0.25">
      <c r="B4" s="13" t="s">
        <v>212</v>
      </c>
      <c r="C4" s="13"/>
      <c r="D4" s="13"/>
      <c r="E4" s="13"/>
      <c r="F4" s="13"/>
      <c r="G4" s="13"/>
      <c r="H4" s="13"/>
    </row>
    <row r="5" spans="2:8" x14ac:dyDescent="0.25">
      <c r="B5" s="12" t="s">
        <v>213</v>
      </c>
      <c r="C5" s="12"/>
      <c r="D5" s="12"/>
      <c r="E5" s="12"/>
      <c r="F5" s="12"/>
      <c r="G5" s="12"/>
      <c r="H5" s="12"/>
    </row>
    <row r="6" spans="2:8" ht="6" customHeight="1" x14ac:dyDescent="0.25">
      <c r="B6" s="15"/>
      <c r="C6" s="15"/>
      <c r="D6" s="15"/>
      <c r="E6" s="15"/>
      <c r="F6" s="15"/>
      <c r="G6" s="15"/>
      <c r="H6" s="15"/>
    </row>
    <row r="7" spans="2:8" ht="30" customHeight="1" x14ac:dyDescent="0.25">
      <c r="B7" s="24" t="s">
        <v>214</v>
      </c>
      <c r="C7" s="24" t="s">
        <v>215</v>
      </c>
      <c r="D7" s="24" t="s">
        <v>216</v>
      </c>
      <c r="E7" s="24" t="s">
        <v>217</v>
      </c>
      <c r="F7" s="24" t="s">
        <v>218</v>
      </c>
      <c r="G7" s="24" t="s">
        <v>219</v>
      </c>
      <c r="H7" s="24" t="s">
        <v>220</v>
      </c>
    </row>
    <row r="8" spans="2:8" ht="25.5" customHeight="1" x14ac:dyDescent="0.25">
      <c r="B8" s="26" t="s">
        <v>221</v>
      </c>
      <c r="C8" s="27" t="s">
        <v>222</v>
      </c>
      <c r="D8" s="44">
        <v>220000</v>
      </c>
      <c r="E8" s="44">
        <v>280000</v>
      </c>
      <c r="F8" s="44">
        <v>320000</v>
      </c>
      <c r="G8" s="44">
        <f t="shared" ref="G8:G26" si="0">SUM(D8:F8)</f>
        <v>820000</v>
      </c>
      <c r="H8" s="30">
        <f t="shared" ref="H8:H26" si="1">IF($G$28=0,0,G8/$G$28)</f>
        <v>0.15696784073506892</v>
      </c>
    </row>
    <row r="9" spans="2:8" ht="25.5" customHeight="1" x14ac:dyDescent="0.25">
      <c r="B9" s="26" t="s">
        <v>221</v>
      </c>
      <c r="C9" s="27" t="s">
        <v>223</v>
      </c>
      <c r="D9" s="44">
        <v>140000</v>
      </c>
      <c r="E9" s="44">
        <v>180000</v>
      </c>
      <c r="F9" s="44">
        <v>200000</v>
      </c>
      <c r="G9" s="44">
        <f t="shared" si="0"/>
        <v>520000</v>
      </c>
      <c r="H9" s="30">
        <f t="shared" si="1"/>
        <v>9.9540581929555894E-2</v>
      </c>
    </row>
    <row r="10" spans="2:8" ht="25.5" customHeight="1" x14ac:dyDescent="0.25">
      <c r="B10" s="26" t="s">
        <v>221</v>
      </c>
      <c r="C10" s="27" t="s">
        <v>224</v>
      </c>
      <c r="D10" s="44">
        <v>65000</v>
      </c>
      <c r="E10" s="44">
        <v>80000</v>
      </c>
      <c r="F10" s="44">
        <v>85000</v>
      </c>
      <c r="G10" s="44">
        <f t="shared" si="0"/>
        <v>230000</v>
      </c>
      <c r="H10" s="30">
        <f t="shared" si="1"/>
        <v>4.4027565084226644E-2</v>
      </c>
    </row>
    <row r="11" spans="2:8" ht="25.5" customHeight="1" x14ac:dyDescent="0.25">
      <c r="B11" s="26" t="s">
        <v>221</v>
      </c>
      <c r="C11" s="27" t="s">
        <v>225</v>
      </c>
      <c r="D11" s="44">
        <v>45000</v>
      </c>
      <c r="E11" s="44">
        <v>90000</v>
      </c>
      <c r="F11" s="44">
        <v>120000</v>
      </c>
      <c r="G11" s="44">
        <f t="shared" si="0"/>
        <v>255000</v>
      </c>
      <c r="H11" s="30">
        <f t="shared" si="1"/>
        <v>4.8813169984686065E-2</v>
      </c>
    </row>
    <row r="12" spans="2:8" ht="25.5" customHeight="1" x14ac:dyDescent="0.25">
      <c r="B12" s="26" t="s">
        <v>221</v>
      </c>
      <c r="C12" s="27" t="s">
        <v>226</v>
      </c>
      <c r="D12" s="44">
        <v>24000</v>
      </c>
      <c r="E12" s="44">
        <v>28000</v>
      </c>
      <c r="F12" s="44">
        <v>30000</v>
      </c>
      <c r="G12" s="44">
        <f t="shared" si="0"/>
        <v>82000</v>
      </c>
      <c r="H12" s="30">
        <f t="shared" si="1"/>
        <v>1.569678407350689E-2</v>
      </c>
    </row>
    <row r="13" spans="2:8" ht="25.5" customHeight="1" x14ac:dyDescent="0.25">
      <c r="B13" s="26" t="s">
        <v>227</v>
      </c>
      <c r="C13" s="27" t="s">
        <v>228</v>
      </c>
      <c r="D13" s="44">
        <v>580000</v>
      </c>
      <c r="E13" s="44">
        <v>400000</v>
      </c>
      <c r="F13" s="44">
        <v>180000</v>
      </c>
      <c r="G13" s="44">
        <f t="shared" si="0"/>
        <v>1160000</v>
      </c>
      <c r="H13" s="30">
        <f t="shared" si="1"/>
        <v>0.222052067381317</v>
      </c>
    </row>
    <row r="14" spans="2:8" ht="25.5" customHeight="1" x14ac:dyDescent="0.25">
      <c r="B14" s="26" t="s">
        <v>227</v>
      </c>
      <c r="C14" s="27" t="s">
        <v>229</v>
      </c>
      <c r="D14" s="44">
        <v>145000</v>
      </c>
      <c r="E14" s="44">
        <v>95000</v>
      </c>
      <c r="F14" s="44">
        <v>60000</v>
      </c>
      <c r="G14" s="44">
        <f t="shared" si="0"/>
        <v>300000</v>
      </c>
      <c r="H14" s="30">
        <f t="shared" si="1"/>
        <v>5.7427258805513019E-2</v>
      </c>
    </row>
    <row r="15" spans="2:8" ht="25.5" customHeight="1" x14ac:dyDescent="0.25">
      <c r="B15" s="26" t="s">
        <v>227</v>
      </c>
      <c r="C15" s="27" t="s">
        <v>230</v>
      </c>
      <c r="D15" s="44">
        <v>70000</v>
      </c>
      <c r="E15" s="44">
        <v>35000</v>
      </c>
      <c r="F15" s="44">
        <v>15000</v>
      </c>
      <c r="G15" s="44">
        <f t="shared" si="0"/>
        <v>120000</v>
      </c>
      <c r="H15" s="30">
        <f t="shared" si="1"/>
        <v>2.2970903522205207E-2</v>
      </c>
    </row>
    <row r="16" spans="2:8" ht="25.5" customHeight="1" x14ac:dyDescent="0.25">
      <c r="B16" s="26" t="s">
        <v>227</v>
      </c>
      <c r="C16" s="27" t="s">
        <v>231</v>
      </c>
      <c r="D16" s="44">
        <v>28000</v>
      </c>
      <c r="E16" s="44">
        <v>35000</v>
      </c>
      <c r="F16" s="44">
        <v>30000</v>
      </c>
      <c r="G16" s="44">
        <f t="shared" si="0"/>
        <v>93000</v>
      </c>
      <c r="H16" s="30">
        <f t="shared" si="1"/>
        <v>1.7802450229709034E-2</v>
      </c>
    </row>
    <row r="17" spans="2:8" ht="25.5" customHeight="1" x14ac:dyDescent="0.25">
      <c r="B17" s="26" t="s">
        <v>232</v>
      </c>
      <c r="C17" s="27" t="s">
        <v>233</v>
      </c>
      <c r="D17" s="44">
        <v>180000</v>
      </c>
      <c r="E17" s="44">
        <v>90000</v>
      </c>
      <c r="F17" s="44">
        <v>40000</v>
      </c>
      <c r="G17" s="44">
        <f t="shared" si="0"/>
        <v>310000</v>
      </c>
      <c r="H17" s="30">
        <f t="shared" si="1"/>
        <v>5.9341500765696782E-2</v>
      </c>
    </row>
    <row r="18" spans="2:8" ht="25.5" customHeight="1" x14ac:dyDescent="0.25">
      <c r="B18" s="26" t="s">
        <v>232</v>
      </c>
      <c r="C18" s="27" t="s">
        <v>234</v>
      </c>
      <c r="D18" s="44">
        <v>55000</v>
      </c>
      <c r="E18" s="44">
        <v>48000</v>
      </c>
      <c r="F18" s="44">
        <v>20000</v>
      </c>
      <c r="G18" s="44">
        <f t="shared" si="0"/>
        <v>123000</v>
      </c>
      <c r="H18" s="30">
        <f t="shared" si="1"/>
        <v>2.3545176110260337E-2</v>
      </c>
    </row>
    <row r="19" spans="2:8" ht="25.5" customHeight="1" x14ac:dyDescent="0.25">
      <c r="B19" s="26" t="s">
        <v>232</v>
      </c>
      <c r="C19" s="27" t="s">
        <v>235</v>
      </c>
      <c r="D19" s="44">
        <v>32000</v>
      </c>
      <c r="E19" s="44">
        <v>35000</v>
      </c>
      <c r="F19" s="44">
        <v>35000</v>
      </c>
      <c r="G19" s="44">
        <f t="shared" si="0"/>
        <v>102000</v>
      </c>
      <c r="H19" s="30">
        <f t="shared" si="1"/>
        <v>1.9525267993874426E-2</v>
      </c>
    </row>
    <row r="20" spans="2:8" ht="25.5" customHeight="1" x14ac:dyDescent="0.25">
      <c r="B20" s="26" t="s">
        <v>232</v>
      </c>
      <c r="C20" s="27" t="s">
        <v>236</v>
      </c>
      <c r="D20" s="44">
        <v>36000</v>
      </c>
      <c r="E20" s="44">
        <v>20000</v>
      </c>
      <c r="F20" s="44">
        <v>15000</v>
      </c>
      <c r="G20" s="44">
        <f t="shared" si="0"/>
        <v>71000</v>
      </c>
      <c r="H20" s="30">
        <f t="shared" si="1"/>
        <v>1.3591117917304748E-2</v>
      </c>
    </row>
    <row r="21" spans="2:8" ht="25.5" customHeight="1" x14ac:dyDescent="0.25">
      <c r="B21" s="26" t="s">
        <v>91</v>
      </c>
      <c r="C21" s="27" t="s">
        <v>237</v>
      </c>
      <c r="D21" s="44">
        <v>95000</v>
      </c>
      <c r="E21" s="44">
        <v>130000</v>
      </c>
      <c r="F21" s="44">
        <v>145000</v>
      </c>
      <c r="G21" s="44">
        <f t="shared" si="0"/>
        <v>370000</v>
      </c>
      <c r="H21" s="30">
        <f t="shared" si="1"/>
        <v>7.0826952526799394E-2</v>
      </c>
    </row>
    <row r="22" spans="2:8" ht="25.5" customHeight="1" x14ac:dyDescent="0.25">
      <c r="B22" s="26" t="s">
        <v>91</v>
      </c>
      <c r="C22" s="27" t="s">
        <v>238</v>
      </c>
      <c r="D22" s="44">
        <v>18000</v>
      </c>
      <c r="E22" s="44">
        <v>22000</v>
      </c>
      <c r="F22" s="44">
        <v>25000</v>
      </c>
      <c r="G22" s="44">
        <f t="shared" si="0"/>
        <v>65000</v>
      </c>
      <c r="H22" s="30">
        <f t="shared" si="1"/>
        <v>1.2442572741194487E-2</v>
      </c>
    </row>
    <row r="23" spans="2:8" ht="25.5" customHeight="1" x14ac:dyDescent="0.25">
      <c r="B23" s="26" t="s">
        <v>239</v>
      </c>
      <c r="C23" s="27" t="s">
        <v>240</v>
      </c>
      <c r="D23" s="44">
        <v>95000</v>
      </c>
      <c r="E23" s="44">
        <v>85000</v>
      </c>
      <c r="F23" s="44">
        <v>60000</v>
      </c>
      <c r="G23" s="44">
        <f t="shared" si="0"/>
        <v>240000</v>
      </c>
      <c r="H23" s="30">
        <f t="shared" si="1"/>
        <v>4.5941807044410414E-2</v>
      </c>
    </row>
    <row r="24" spans="2:8" ht="25.5" customHeight="1" x14ac:dyDescent="0.25">
      <c r="B24" s="26" t="s">
        <v>239</v>
      </c>
      <c r="C24" s="27" t="s">
        <v>241</v>
      </c>
      <c r="D24" s="44">
        <v>76000</v>
      </c>
      <c r="E24" s="44">
        <v>20000</v>
      </c>
      <c r="F24" s="44">
        <v>12000</v>
      </c>
      <c r="G24" s="44">
        <f t="shared" si="0"/>
        <v>108000</v>
      </c>
      <c r="H24" s="30">
        <f t="shared" si="1"/>
        <v>2.0673813169984685E-2</v>
      </c>
    </row>
    <row r="25" spans="2:8" ht="25.5" customHeight="1" x14ac:dyDescent="0.25">
      <c r="B25" s="26" t="s">
        <v>242</v>
      </c>
      <c r="C25" s="27" t="s">
        <v>243</v>
      </c>
      <c r="D25" s="44">
        <v>47000</v>
      </c>
      <c r="E25" s="44">
        <v>55000</v>
      </c>
      <c r="F25" s="44">
        <v>58000</v>
      </c>
      <c r="G25" s="44">
        <f t="shared" si="0"/>
        <v>160000</v>
      </c>
      <c r="H25" s="30">
        <f t="shared" si="1"/>
        <v>3.0627871362940276E-2</v>
      </c>
    </row>
    <row r="26" spans="2:8" ht="25.5" customHeight="1" x14ac:dyDescent="0.25">
      <c r="B26" s="26" t="s">
        <v>242</v>
      </c>
      <c r="C26" s="27" t="s">
        <v>244</v>
      </c>
      <c r="D26" s="44">
        <v>20000</v>
      </c>
      <c r="E26" s="44">
        <v>35000</v>
      </c>
      <c r="F26" s="44">
        <v>40000</v>
      </c>
      <c r="G26" s="44">
        <f t="shared" si="0"/>
        <v>95000</v>
      </c>
      <c r="H26" s="30">
        <f t="shared" si="1"/>
        <v>1.8185298621745789E-2</v>
      </c>
    </row>
    <row r="28" spans="2:8" ht="30" customHeight="1" x14ac:dyDescent="0.25">
      <c r="B28" s="54" t="s">
        <v>245</v>
      </c>
      <c r="C28" s="54"/>
      <c r="D28" s="41">
        <f>SUM(D8:D26)</f>
        <v>1971000</v>
      </c>
      <c r="E28" s="41">
        <f>SUM(E8:E26)</f>
        <v>1763000</v>
      </c>
      <c r="F28" s="41">
        <f>SUM(F8:F26)</f>
        <v>1490000</v>
      </c>
      <c r="G28" s="41">
        <f>SUM(G8:G26)</f>
        <v>5224000</v>
      </c>
      <c r="H28" s="45">
        <v>1</v>
      </c>
    </row>
    <row r="30" spans="2:8" ht="12" customHeight="1" x14ac:dyDescent="0.25"/>
    <row r="31" spans="2:8" ht="27.75" customHeight="1" x14ac:dyDescent="0.25">
      <c r="B31" s="55" t="s">
        <v>246</v>
      </c>
      <c r="C31" s="55"/>
      <c r="D31" s="55"/>
      <c r="E31" s="55"/>
      <c r="F31" s="55"/>
      <c r="G31" s="55"/>
      <c r="H31" s="55"/>
    </row>
    <row r="32" spans="2:8" ht="63.75" customHeight="1" x14ac:dyDescent="0.25">
      <c r="B32" s="56">
        <f>G28</f>
        <v>5224000</v>
      </c>
      <c r="C32" s="56"/>
      <c r="D32" s="56"/>
      <c r="E32" s="56"/>
      <c r="F32" s="56"/>
      <c r="G32" s="56"/>
      <c r="H32" s="56"/>
    </row>
    <row r="33" spans="2:8" ht="24" customHeight="1" x14ac:dyDescent="0.25"/>
    <row r="34" spans="2:8" x14ac:dyDescent="0.25">
      <c r="B34" s="14" t="s">
        <v>247</v>
      </c>
    </row>
    <row r="35" spans="2:8" ht="25.5" customHeight="1" x14ac:dyDescent="0.25">
      <c r="B35" s="9" t="s">
        <v>248</v>
      </c>
      <c r="C35" s="9"/>
      <c r="D35" s="9"/>
      <c r="E35" s="9"/>
      <c r="F35" s="9"/>
      <c r="G35" s="9"/>
      <c r="H35" s="9"/>
    </row>
    <row r="36" spans="2:8" ht="30" customHeight="1" x14ac:dyDescent="0.25">
      <c r="B36" s="24" t="s">
        <v>249</v>
      </c>
      <c r="C36" s="24" t="s">
        <v>250</v>
      </c>
      <c r="D36" s="24" t="s">
        <v>216</v>
      </c>
      <c r="E36" s="24" t="s">
        <v>217</v>
      </c>
      <c r="F36" s="24" t="s">
        <v>218</v>
      </c>
      <c r="G36" s="24" t="s">
        <v>251</v>
      </c>
      <c r="H36" s="24" t="s">
        <v>220</v>
      </c>
    </row>
    <row r="37" spans="2:8" ht="25.5" customHeight="1" x14ac:dyDescent="0.25">
      <c r="B37" s="26" t="s">
        <v>252</v>
      </c>
      <c r="C37" s="46" t="s">
        <v>253</v>
      </c>
      <c r="D37" s="44">
        <v>850000</v>
      </c>
      <c r="E37" s="44">
        <v>1450000</v>
      </c>
      <c r="F37" s="44">
        <v>2100000</v>
      </c>
      <c r="G37" s="44">
        <f>SUM(D37:F37)</f>
        <v>4400000</v>
      </c>
      <c r="H37" s="30">
        <f>IF($G$42=0,0,G37/$G$42)</f>
        <v>0.63173007896625988</v>
      </c>
    </row>
    <row r="38" spans="2:8" ht="25.5" customHeight="1" x14ac:dyDescent="0.25">
      <c r="B38" s="26" t="s">
        <v>254</v>
      </c>
      <c r="C38" s="46" t="s">
        <v>255</v>
      </c>
      <c r="D38" s="44">
        <v>1200000</v>
      </c>
      <c r="E38" s="44">
        <v>0</v>
      </c>
      <c r="F38" s="44">
        <v>0</v>
      </c>
      <c r="G38" s="44">
        <f>SUM(D38:F38)</f>
        <v>1200000</v>
      </c>
      <c r="H38" s="30">
        <f>IF($G$42=0,0,G38/$G$42)</f>
        <v>0.1722900215362527</v>
      </c>
    </row>
    <row r="39" spans="2:8" ht="25.5" customHeight="1" x14ac:dyDescent="0.25">
      <c r="B39" s="26" t="s">
        <v>256</v>
      </c>
      <c r="C39" s="46" t="s">
        <v>257</v>
      </c>
      <c r="D39" s="44">
        <v>300000</v>
      </c>
      <c r="E39" s="44">
        <v>200000</v>
      </c>
      <c r="F39" s="44">
        <v>150000</v>
      </c>
      <c r="G39" s="44">
        <f>SUM(D39:F39)</f>
        <v>650000</v>
      </c>
      <c r="H39" s="30">
        <f>IF($G$42=0,0,G39/$G$42)</f>
        <v>9.3323761665470212E-2</v>
      </c>
    </row>
    <row r="40" spans="2:8" ht="25.5" customHeight="1" x14ac:dyDescent="0.25">
      <c r="B40" s="26" t="s">
        <v>258</v>
      </c>
      <c r="C40" s="46" t="s">
        <v>259</v>
      </c>
      <c r="D40" s="44">
        <v>180000</v>
      </c>
      <c r="E40" s="44">
        <v>140000</v>
      </c>
      <c r="F40" s="44">
        <v>60000</v>
      </c>
      <c r="G40" s="44">
        <f>SUM(D40:F40)</f>
        <v>380000</v>
      </c>
      <c r="H40" s="30">
        <f>IF($G$42=0,0,G40/$G$42)</f>
        <v>5.4558506819813356E-2</v>
      </c>
    </row>
    <row r="41" spans="2:8" ht="25.5" customHeight="1" x14ac:dyDescent="0.25">
      <c r="B41" s="26" t="s">
        <v>260</v>
      </c>
      <c r="C41" s="46" t="s">
        <v>261</v>
      </c>
      <c r="D41" s="44">
        <v>110000</v>
      </c>
      <c r="E41" s="44">
        <v>130000</v>
      </c>
      <c r="F41" s="44">
        <v>95000</v>
      </c>
      <c r="G41" s="44">
        <f>SUM(D41:F41)</f>
        <v>335000</v>
      </c>
      <c r="H41" s="30">
        <f>IF($G$42=0,0,G41/$G$42)</f>
        <v>4.8097631012203879E-2</v>
      </c>
    </row>
    <row r="42" spans="2:8" ht="30" customHeight="1" x14ac:dyDescent="0.25">
      <c r="B42" s="54" t="s">
        <v>262</v>
      </c>
      <c r="C42" s="54"/>
      <c r="D42" s="41">
        <f>SUM(D37:D41)</f>
        <v>2640000</v>
      </c>
      <c r="E42" s="41">
        <f>SUM(E37:E41)</f>
        <v>1920000</v>
      </c>
      <c r="F42" s="41">
        <f>SUM(F37:F41)</f>
        <v>2405000</v>
      </c>
      <c r="G42" s="41">
        <f>SUM(G37:G41)</f>
        <v>6965000</v>
      </c>
      <c r="H42" s="45">
        <v>1</v>
      </c>
    </row>
    <row r="44" spans="2:8" ht="36" customHeight="1" x14ac:dyDescent="0.25">
      <c r="B44" s="57" t="s">
        <v>263</v>
      </c>
      <c r="C44" s="57"/>
      <c r="D44" s="57"/>
      <c r="E44" s="57"/>
      <c r="F44" s="57"/>
      <c r="G44" s="47">
        <f>G42-G28</f>
        <v>1741000</v>
      </c>
      <c r="H44" s="48"/>
    </row>
  </sheetData>
  <mergeCells count="8">
    <mergeCell ref="B35:H35"/>
    <mergeCell ref="B42:C42"/>
    <mergeCell ref="B44:F44"/>
    <mergeCell ref="B4:H4"/>
    <mergeCell ref="B5:H5"/>
    <mergeCell ref="B28:C28"/>
    <mergeCell ref="B31:H31"/>
    <mergeCell ref="B32:H32"/>
  </mergeCells>
  <conditionalFormatting sqref="B8:B26">
    <cfRule type="cellIs" dxfId="7" priority="2" operator="equal">
      <formula>"Ventas y marketing"</formula>
    </cfRule>
    <cfRule type="cellIs" dxfId="6" priority="3" operator="equal">
      <formula>"Producto e ingeniería"</formula>
    </cfRule>
    <cfRule type="cellIs" dxfId="5" priority="4" operator="equal">
      <formula>"Infraestructura · Seg."</formula>
    </cfRule>
    <cfRule type="cellIs" dxfId="4" priority="5" operator="equal">
      <formula>"Customer Success"</formula>
    </cfRule>
    <cfRule type="cellIs" dxfId="3" priority="6" operator="equal">
      <formula>"Internacionalización"</formula>
    </cfRule>
    <cfRule type="cellIs" dxfId="2" priority="7" operator="equal">
      <formula>"Personas"</formula>
    </cfRule>
  </conditionalFormatting>
  <conditionalFormatting sqref="G44">
    <cfRule type="cellIs" dxfId="1" priority="8" operator="greaterThanOrEqual">
      <formula>0</formula>
    </cfRule>
    <cfRule type="cellIs" dxfId="0" priority="9" operator="lessThan">
      <formula>0</formula>
    </cfRule>
  </conditionalFormatting>
  <printOptions horizontalCentered="1"/>
  <pageMargins left="0.4" right="0.4" top="0.5" bottom="0.5" header="0.511811023622047" footer="0.511811023622047"/>
  <pageSetup paperSize="9"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Inicio</vt:lpstr>
      <vt:lpstr>Objetivos</vt:lpstr>
      <vt:lpstr>Acciones</vt:lpstr>
      <vt:lpstr>Presupuesto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2026-05-29T11:16:05Z</dcterms:created>
  <dcterms:modified xsi:type="dcterms:W3CDTF">2026-05-29T12:47:18Z</dcterms:modified>
  <dc:language>en-US</dc:language>
</cp:coreProperties>
</file>