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horizontal\"/>
    </mc:Choice>
  </mc:AlternateContent>
  <xr:revisionPtr revIDLastSave="0" documentId="13_ncr:1_{125171B9-89E7-453A-AC7F-B650CB2B217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Planilla" sheetId="1" r:id="rId1"/>
    <sheet name="Resumen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" i="2" l="1"/>
  <c r="A19" i="2"/>
  <c r="E18" i="2"/>
  <c r="D18" i="2"/>
  <c r="C18" i="2"/>
  <c r="B18" i="2"/>
  <c r="A18" i="2"/>
  <c r="B17" i="2"/>
  <c r="A17" i="2"/>
  <c r="F16" i="2"/>
  <c r="B16" i="2"/>
  <c r="A16" i="2"/>
  <c r="B15" i="2"/>
  <c r="A15" i="2"/>
  <c r="E14" i="2"/>
  <c r="B14" i="2"/>
  <c r="A14" i="2"/>
  <c r="B13" i="2"/>
  <c r="A13" i="2"/>
  <c r="B12" i="2"/>
  <c r="A12" i="2"/>
  <c r="F11" i="2"/>
  <c r="B11" i="2"/>
  <c r="A11" i="2"/>
  <c r="E10" i="2"/>
  <c r="B10" i="2"/>
  <c r="A10" i="2"/>
  <c r="A5" i="2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G34" i="1"/>
  <c r="AF34" i="1"/>
  <c r="AF36" i="1" s="1"/>
  <c r="AE34" i="1"/>
  <c r="AE36" i="1" s="1"/>
  <c r="AD34" i="1"/>
  <c r="AC34" i="1"/>
  <c r="AB34" i="1"/>
  <c r="AB36" i="1" s="1"/>
  <c r="AA34" i="1"/>
  <c r="AA36" i="1" s="1"/>
  <c r="Z34" i="1"/>
  <c r="Z36" i="1" s="1"/>
  <c r="Y34" i="1"/>
  <c r="X34" i="1"/>
  <c r="X36" i="1" s="1"/>
  <c r="W34" i="1"/>
  <c r="W36" i="1" s="1"/>
  <c r="V34" i="1"/>
  <c r="U34" i="1"/>
  <c r="T34" i="1"/>
  <c r="T36" i="1" s="1"/>
  <c r="S34" i="1"/>
  <c r="S36" i="1" s="1"/>
  <c r="R34" i="1"/>
  <c r="Q34" i="1"/>
  <c r="P34" i="1"/>
  <c r="O34" i="1"/>
  <c r="O36" i="1" s="1"/>
  <c r="N34" i="1"/>
  <c r="M34" i="1"/>
  <c r="L34" i="1"/>
  <c r="L36" i="1" s="1"/>
  <c r="K34" i="1"/>
  <c r="K36" i="1" s="1"/>
  <c r="J34" i="1"/>
  <c r="I34" i="1"/>
  <c r="H34" i="1"/>
  <c r="H36" i="1" s="1"/>
  <c r="G34" i="1"/>
  <c r="G36" i="1" s="1"/>
  <c r="F34" i="1"/>
  <c r="F36" i="1" s="1"/>
  <c r="E34" i="1"/>
  <c r="D34" i="1"/>
  <c r="D36" i="1" s="1"/>
  <c r="AG33" i="1"/>
  <c r="AG36" i="1" s="1"/>
  <c r="AF33" i="1"/>
  <c r="AF37" i="1" s="1"/>
  <c r="AE33" i="1"/>
  <c r="AE37" i="1" s="1"/>
  <c r="AD33" i="1"/>
  <c r="AD36" i="1" s="1"/>
  <c r="AC33" i="1"/>
  <c r="AC37" i="1" s="1"/>
  <c r="AB33" i="1"/>
  <c r="AB37" i="1" s="1"/>
  <c r="AA33" i="1"/>
  <c r="AA37" i="1" s="1"/>
  <c r="Z33" i="1"/>
  <c r="Z37" i="1" s="1"/>
  <c r="Y33" i="1"/>
  <c r="Y37" i="1" s="1"/>
  <c r="X33" i="1"/>
  <c r="X37" i="1" s="1"/>
  <c r="W33" i="1"/>
  <c r="W37" i="1" s="1"/>
  <c r="V33" i="1"/>
  <c r="V37" i="1" s="1"/>
  <c r="U33" i="1"/>
  <c r="U37" i="1" s="1"/>
  <c r="T33" i="1"/>
  <c r="T37" i="1" s="1"/>
  <c r="S33" i="1"/>
  <c r="S37" i="1" s="1"/>
  <c r="R33" i="1"/>
  <c r="R36" i="1" s="1"/>
  <c r="Q33" i="1"/>
  <c r="Q36" i="1" s="1"/>
  <c r="P33" i="1"/>
  <c r="P36" i="1" s="1"/>
  <c r="O33" i="1"/>
  <c r="O37" i="1" s="1"/>
  <c r="N33" i="1"/>
  <c r="N36" i="1" s="1"/>
  <c r="M33" i="1"/>
  <c r="M36" i="1" s="1"/>
  <c r="L33" i="1"/>
  <c r="L37" i="1" s="1"/>
  <c r="K33" i="1"/>
  <c r="K37" i="1" s="1"/>
  <c r="J33" i="1"/>
  <c r="J36" i="1" s="1"/>
  <c r="I33" i="1"/>
  <c r="I37" i="1" s="1"/>
  <c r="H33" i="1"/>
  <c r="H37" i="1" s="1"/>
  <c r="G33" i="1"/>
  <c r="G37" i="1" s="1"/>
  <c r="F33" i="1"/>
  <c r="F37" i="1" s="1"/>
  <c r="E33" i="1"/>
  <c r="E37" i="1" s="1"/>
  <c r="D33" i="1"/>
  <c r="D37" i="1" s="1"/>
  <c r="AN29" i="1"/>
  <c r="AM29" i="1"/>
  <c r="AL29" i="1"/>
  <c r="AK29" i="1"/>
  <c r="F19" i="2" s="1"/>
  <c r="AJ29" i="1"/>
  <c r="AO29" i="1" s="1"/>
  <c r="H19" i="2" s="1"/>
  <c r="AI29" i="1"/>
  <c r="AP29" i="1" s="1"/>
  <c r="G19" i="2" s="1"/>
  <c r="AH29" i="1"/>
  <c r="C19" i="2" s="1"/>
  <c r="AP28" i="1"/>
  <c r="G18" i="2" s="1"/>
  <c r="AO28" i="1"/>
  <c r="H18" i="2" s="1"/>
  <c r="AN28" i="1"/>
  <c r="AM28" i="1"/>
  <c r="AL28" i="1"/>
  <c r="AK28" i="1"/>
  <c r="F18" i="2" s="1"/>
  <c r="AJ28" i="1"/>
  <c r="AI28" i="1"/>
  <c r="AH28" i="1"/>
  <c r="AN27" i="1"/>
  <c r="AM27" i="1"/>
  <c r="AL27" i="1"/>
  <c r="AK27" i="1"/>
  <c r="F17" i="2" s="1"/>
  <c r="AJ27" i="1"/>
  <c r="E17" i="2" s="1"/>
  <c r="AI27" i="1"/>
  <c r="D17" i="2" s="1"/>
  <c r="AH27" i="1"/>
  <c r="AP27" i="1" s="1"/>
  <c r="G17" i="2" s="1"/>
  <c r="AN26" i="1"/>
  <c r="AM26" i="1"/>
  <c r="AL26" i="1"/>
  <c r="AK26" i="1"/>
  <c r="AJ26" i="1"/>
  <c r="E16" i="2" s="1"/>
  <c r="AI26" i="1"/>
  <c r="D16" i="2" s="1"/>
  <c r="AH26" i="1"/>
  <c r="C16" i="2" s="1"/>
  <c r="AN25" i="1"/>
  <c r="AM25" i="1"/>
  <c r="AL25" i="1"/>
  <c r="AK25" i="1"/>
  <c r="F15" i="2" s="1"/>
  <c r="AJ25" i="1"/>
  <c r="AO25" i="1" s="1"/>
  <c r="H15" i="2" s="1"/>
  <c r="AI25" i="1"/>
  <c r="D15" i="2" s="1"/>
  <c r="AH25" i="1"/>
  <c r="AP25" i="1" s="1"/>
  <c r="G15" i="2" s="1"/>
  <c r="AN24" i="1"/>
  <c r="AM24" i="1"/>
  <c r="AL24" i="1"/>
  <c r="AK24" i="1"/>
  <c r="F14" i="2" s="1"/>
  <c r="AJ24" i="1"/>
  <c r="AI24" i="1"/>
  <c r="D14" i="2" s="1"/>
  <c r="AH24" i="1"/>
  <c r="AO24" i="1" s="1"/>
  <c r="H14" i="2" s="1"/>
  <c r="AP23" i="1"/>
  <c r="G13" i="2" s="1"/>
  <c r="AN23" i="1"/>
  <c r="AM23" i="1"/>
  <c r="AL23" i="1"/>
  <c r="AK23" i="1"/>
  <c r="F13" i="2" s="1"/>
  <c r="AJ23" i="1"/>
  <c r="E13" i="2" s="1"/>
  <c r="AI23" i="1"/>
  <c r="D13" i="2" s="1"/>
  <c r="AH23" i="1"/>
  <c r="AO23" i="1" s="1"/>
  <c r="H13" i="2" s="1"/>
  <c r="AN22" i="1"/>
  <c r="AM22" i="1"/>
  <c r="AL22" i="1"/>
  <c r="AK22" i="1"/>
  <c r="F12" i="2" s="1"/>
  <c r="AJ22" i="1"/>
  <c r="E12" i="2" s="1"/>
  <c r="AI22" i="1"/>
  <c r="D12" i="2" s="1"/>
  <c r="AH22" i="1"/>
  <c r="AP22" i="1" s="1"/>
  <c r="G12" i="2" s="1"/>
  <c r="AN21" i="1"/>
  <c r="AO21" i="1" s="1"/>
  <c r="H11" i="2" s="1"/>
  <c r="AM21" i="1"/>
  <c r="AL21" i="1"/>
  <c r="AK21" i="1"/>
  <c r="AJ21" i="1"/>
  <c r="E11" i="2" s="1"/>
  <c r="AI21" i="1"/>
  <c r="D11" i="2" s="1"/>
  <c r="AH21" i="1"/>
  <c r="C11" i="2" s="1"/>
  <c r="AO20" i="1"/>
  <c r="AN20" i="1"/>
  <c r="AM20" i="1"/>
  <c r="AL20" i="1"/>
  <c r="AK20" i="1"/>
  <c r="F27" i="2" s="1"/>
  <c r="AJ20" i="1"/>
  <c r="F26" i="2" s="1"/>
  <c r="AI20" i="1"/>
  <c r="D10" i="2" s="1"/>
  <c r="AH20" i="1"/>
  <c r="AP20" i="1" s="1"/>
  <c r="G10" i="2" s="1"/>
  <c r="J37" i="1" l="1"/>
  <c r="E25" i="2" s="1"/>
  <c r="AD37" i="1"/>
  <c r="AP21" i="1"/>
  <c r="G11" i="2" s="1"/>
  <c r="G20" i="2" s="1"/>
  <c r="U36" i="1"/>
  <c r="C14" i="2"/>
  <c r="V36" i="1"/>
  <c r="D19" i="2"/>
  <c r="D20" i="2" s="1"/>
  <c r="E19" i="2"/>
  <c r="N37" i="1"/>
  <c r="F25" i="2" s="1"/>
  <c r="AG37" i="1"/>
  <c r="AO26" i="1"/>
  <c r="H16" i="2" s="1"/>
  <c r="E36" i="1"/>
  <c r="Y36" i="1"/>
  <c r="C12" i="2"/>
  <c r="C17" i="2"/>
  <c r="M37" i="1"/>
  <c r="AP26" i="1"/>
  <c r="G16" i="2" s="1"/>
  <c r="P37" i="1"/>
  <c r="AO22" i="1"/>
  <c r="H12" i="2" s="1"/>
  <c r="I36" i="1"/>
  <c r="AC36" i="1"/>
  <c r="C10" i="2"/>
  <c r="C15" i="2"/>
  <c r="AP24" i="1"/>
  <c r="G14" i="2" s="1"/>
  <c r="R37" i="1"/>
  <c r="Q37" i="1"/>
  <c r="E15" i="2"/>
  <c r="E20" i="2" s="1"/>
  <c r="F10" i="2"/>
  <c r="F20" i="2" s="1"/>
  <c r="C13" i="2"/>
  <c r="AO27" i="1"/>
  <c r="H17" i="2" s="1"/>
  <c r="H10" i="2"/>
  <c r="E26" i="2"/>
  <c r="E27" i="2"/>
  <c r="F28" i="2" l="1"/>
  <c r="C20" i="2"/>
  <c r="H20" i="2"/>
  <c r="G5" i="2"/>
  <c r="E28" i="2"/>
  <c r="E5" i="2"/>
</calcChain>
</file>

<file path=xl/sharedStrings.xml><?xml version="1.0" encoding="utf-8"?>
<sst xmlns="http://schemas.openxmlformats.org/spreadsheetml/2006/main" count="453" uniqueCount="104">
  <si>
    <t>CUADRANTE MENSUAL DE TURNOS DE ENFERMERÍA</t>
  </si>
  <si>
    <t>Planificación de turnos · Gestión de cobertura · Cómputo de horas</t>
  </si>
  <si>
    <t>Centro sanitario:</t>
  </si>
  <si>
    <t>Servicio / Unidad:</t>
  </si>
  <si>
    <t>Mes:</t>
  </si>
  <si>
    <t>Año:</t>
  </si>
  <si>
    <t>Responsable:</t>
  </si>
  <si>
    <t>Hospital Universitario Virgen de la Esperanza</t>
  </si>
  <si>
    <t>UCI – Cuidados Intensivos</t>
  </si>
  <si>
    <t>Junio</t>
  </si>
  <si>
    <t>Dirección de Enfermería</t>
  </si>
  <si>
    <t>LEYENDA Y CONFIGURACIÓN DE TURNOS</t>
  </si>
  <si>
    <t>Cód.</t>
  </si>
  <si>
    <t>Turno</t>
  </si>
  <si>
    <t>Horario</t>
  </si>
  <si>
    <t>Horas</t>
  </si>
  <si>
    <t>Notas</t>
  </si>
  <si>
    <t>M</t>
  </si>
  <si>
    <t>Mañana</t>
  </si>
  <si>
    <t>07:00 - 15:00</t>
  </si>
  <si>
    <t>Turno diurno principal</t>
  </si>
  <si>
    <t>T</t>
  </si>
  <si>
    <t>Tarde</t>
  </si>
  <si>
    <t>15:00 - 23:00</t>
  </si>
  <si>
    <t>Turno vespertino</t>
  </si>
  <si>
    <t>N</t>
  </si>
  <si>
    <t>Noche</t>
  </si>
  <si>
    <t>23:00 - 07:00</t>
  </si>
  <si>
    <t>Turno nocturno (máx. 2 semanas consec.)</t>
  </si>
  <si>
    <t>L</t>
  </si>
  <si>
    <t>Libre</t>
  </si>
  <si>
    <t>Descanso</t>
  </si>
  <si>
    <t>Día de descanso semanal</t>
  </si>
  <si>
    <t>V</t>
  </si>
  <si>
    <t>Vacaciones</t>
  </si>
  <si>
    <t>—</t>
  </si>
  <si>
    <t>Vacaciones programadas</t>
  </si>
  <si>
    <t>B</t>
  </si>
  <si>
    <t>Baja / IT</t>
  </si>
  <si>
    <t>Incapacidad temporal / IT</t>
  </si>
  <si>
    <t>F</t>
  </si>
  <si>
    <t>Formación</t>
  </si>
  <si>
    <t>Variable</t>
  </si>
  <si>
    <t>Formación, congreso o permiso</t>
  </si>
  <si>
    <t>CUADRANTE DE TURNOS  ·  Asignación diaria por profesional</t>
  </si>
  <si>
    <t>Nº</t>
  </si>
  <si>
    <t>Personal</t>
  </si>
  <si>
    <t>Categoría</t>
  </si>
  <si>
    <t>X</t>
  </si>
  <si>
    <t>J</t>
  </si>
  <si>
    <t>S</t>
  </si>
  <si>
    <t>D</t>
  </si>
  <si>
    <t>Días</t>
  </si>
  <si>
    <t>Laura Fernández Ruiz</t>
  </si>
  <si>
    <t>Supervisora</t>
  </si>
  <si>
    <t>Carlos Domínguez Vega</t>
  </si>
  <si>
    <t>Enfermero</t>
  </si>
  <si>
    <t>María José Sánchez Herrero</t>
  </si>
  <si>
    <t>Enfermera</t>
  </si>
  <si>
    <t>Andrés Castaño Molina</t>
  </si>
  <si>
    <t>Patricia Lozano Vidal</t>
  </si>
  <si>
    <t>Javier Ortega Bermejo</t>
  </si>
  <si>
    <t>Sandra Peña Aguilar</t>
  </si>
  <si>
    <t>Roberto Iglesias Marín</t>
  </si>
  <si>
    <t>TCAE</t>
  </si>
  <si>
    <t>Cristina Vázquez Soto</t>
  </si>
  <si>
    <t>Daniel Ramírez Pinto</t>
  </si>
  <si>
    <t>COBERTURA DIARIA  ·  Personal asignado por turno y verificación de mínimos</t>
  </si>
  <si>
    <t>Mínimo</t>
  </si>
  <si>
    <t>Mañana (M)</t>
  </si>
  <si>
    <t>Tarde (T)</t>
  </si>
  <si>
    <t>Noche (N)</t>
  </si>
  <si>
    <t>Total presentes</t>
  </si>
  <si>
    <t>Estado cobertura</t>
  </si>
  <si>
    <t>RESUMEN MENSUAL Y VERIFICACIÓN DE CUMPLIMIENTO</t>
  </si>
  <si>
    <t>Junio 2026  ·  UCI – Cuidados Intensivos</t>
  </si>
  <si>
    <t>Profesionales en plantilla</t>
  </si>
  <si>
    <t>Días del mes</t>
  </si>
  <si>
    <t>Horas totales planificadas</t>
  </si>
  <si>
    <t>Días con cobertura completa</t>
  </si>
  <si>
    <t>DISTRIBUCIÓN DE TURNOS Y HORAS POR PROFESIONAL</t>
  </si>
  <si>
    <t>Mañanas</t>
  </si>
  <si>
    <t>Tardes</t>
  </si>
  <si>
    <t>Noches</t>
  </si>
  <si>
    <t>Libres / Vac.</t>
  </si>
  <si>
    <t>Días trab.</t>
  </si>
  <si>
    <t>Horas mes</t>
  </si>
  <si>
    <t>TOTAL EQUIPO</t>
  </si>
  <si>
    <t>VERIFICACIÓN DE CUMPLIMIENTO NORMATIVO Y ORGANIZATIVO</t>
  </si>
  <si>
    <t>Criterio</t>
  </si>
  <si>
    <t>Estado</t>
  </si>
  <si>
    <t>Detalle</t>
  </si>
  <si>
    <t>Cobertura diaria mínima cumplida en todo el mes</t>
  </si>
  <si>
    <t>Ningún profesional supera 10 noches al mes</t>
  </si>
  <si>
    <t>Mínimo de 6 días de descanso (L + V) por profesional al mes</t>
  </si>
  <si>
    <t>Horas máximas por profesional ≤ 175 h/mes</t>
  </si>
  <si>
    <t>INSTRUCCIONES DE USO</t>
  </si>
  <si>
    <t>1.  Acceda a la hoja «Planilla» y modifique los datos de cabecera (centro, servicio, mes y año).</t>
  </si>
  <si>
    <t>2.  Sustituya la lista de profesionales en las columnas «Personal» y «Categoría» por la plantilla real.</t>
  </si>
  <si>
    <t>3.  En cada celda del cuadrante encontrará un desplegable con los códigos válidos: M, T, N, L, V, B y F.</t>
  </si>
  <si>
    <t>4.  Los colores y las horas se asignan automáticamente al introducir el código correspondiente.</t>
  </si>
  <si>
    <t>5.  Las horas por turno son editables en la sección «Leyenda»: cualquier cambio se propaga al cálculo.</t>
  </si>
  <si>
    <t>6.  La fila inferior verifica la cobertura diaria mínima. ✓ verde = cumple. ✗ rojo = revisar.</t>
  </si>
  <si>
    <t>7.  Esta hoja «Resumen» se actualiza sola y resume cumplimiento, distribución y carga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</si>
</sst>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h&quot;"/>
  </numFmts>
  <fonts count="31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i/>
      <sz val="10"/>
      <color rgb="FFFFFFFF"/>
      <name val="Calibri"/>
      <charset val="1"/>
    </font>
    <font>
      <b/>
      <sz val="9"/>
      <color rgb="FF37474F"/>
      <name val="Calibri"/>
      <charset val="1"/>
    </font>
    <font>
      <b/>
      <sz val="11"/>
      <color rgb="FF1A237E"/>
      <name val="Calibri"/>
      <charset val="1"/>
    </font>
    <font>
      <b/>
      <sz val="11"/>
      <color rgb="FFFFFFFF"/>
      <name val="Calibri"/>
      <charset val="1"/>
    </font>
    <font>
      <b/>
      <sz val="10"/>
      <color rgb="FFFFFFFF"/>
      <name val="Calibri"/>
      <charset val="1"/>
    </font>
    <font>
      <b/>
      <sz val="12"/>
      <color rgb="FF0D47A1"/>
      <name val="Calibri"/>
      <charset val="1"/>
    </font>
    <font>
      <sz val="10"/>
      <color rgb="FF37474F"/>
      <name val="Calibri"/>
      <charset val="1"/>
    </font>
    <font>
      <b/>
      <sz val="10"/>
      <color rgb="FF37474F"/>
      <name val="Calibri"/>
      <charset val="1"/>
    </font>
    <font>
      <i/>
      <sz val="9"/>
      <color rgb="FF607D8B"/>
      <name val="Calibri"/>
      <charset val="1"/>
    </font>
    <font>
      <b/>
      <sz val="12"/>
      <color rgb="FFE65100"/>
      <name val="Calibri"/>
      <charset val="1"/>
    </font>
    <font>
      <b/>
      <sz val="12"/>
      <color rgb="FFFFFFFF"/>
      <name val="Calibri"/>
      <charset val="1"/>
    </font>
    <font>
      <b/>
      <sz val="12"/>
      <color rgb="FF455A64"/>
      <name val="Calibri"/>
      <charset val="1"/>
    </font>
    <font>
      <b/>
      <sz val="12"/>
      <color rgb="FF1B5E20"/>
      <name val="Calibri"/>
      <charset val="1"/>
    </font>
    <font>
      <b/>
      <sz val="12"/>
      <color rgb="FFB71C1C"/>
      <name val="Calibri"/>
      <charset val="1"/>
    </font>
    <font>
      <b/>
      <sz val="12"/>
      <color rgb="FFF57F17"/>
      <name val="Calibri"/>
      <charset val="1"/>
    </font>
    <font>
      <b/>
      <sz val="9"/>
      <color rgb="FFFFFFFF"/>
      <name val="Calibri"/>
      <charset val="1"/>
    </font>
    <font>
      <b/>
      <sz val="9"/>
      <color rgb="FFE65100"/>
      <name val="Calibri"/>
      <charset val="1"/>
    </font>
    <font>
      <b/>
      <sz val="10"/>
      <color rgb="FF607D8B"/>
      <name val="Calibri"/>
      <charset val="1"/>
    </font>
    <font>
      <sz val="10"/>
      <color rgb="FF0D47A1"/>
      <name val="Calibri"/>
      <charset val="1"/>
    </font>
    <font>
      <b/>
      <sz val="10"/>
      <color rgb="FF0D47A1"/>
      <name val="Calibri"/>
      <charset val="1"/>
    </font>
    <font>
      <sz val="10"/>
      <color rgb="FFE65100"/>
      <name val="Calibri"/>
      <charset val="1"/>
    </font>
    <font>
      <b/>
      <sz val="10"/>
      <color rgb="FFE65100"/>
      <name val="Calibri"/>
      <charset val="1"/>
    </font>
    <font>
      <sz val="10"/>
      <color rgb="FFFFFFFF"/>
      <name val="Calibri"/>
      <charset val="1"/>
    </font>
    <font>
      <b/>
      <sz val="10"/>
      <color rgb="FF1A237E"/>
      <name val="Calibri"/>
      <charset val="1"/>
    </font>
    <font>
      <b/>
      <sz val="11"/>
      <color rgb="FF37474F"/>
      <name val="Calibri"/>
      <charset val="1"/>
    </font>
    <font>
      <i/>
      <sz val="11"/>
      <color rgb="FFFFFFFF"/>
      <name val="Calibri"/>
      <charset val="1"/>
    </font>
    <font>
      <b/>
      <sz val="9"/>
      <color rgb="FF607D8B"/>
      <name val="Calibri"/>
      <charset val="1"/>
    </font>
    <font>
      <b/>
      <sz val="18"/>
      <color rgb="FF1A237E"/>
      <name val="Calibri"/>
      <charset val="1"/>
    </font>
    <font>
      <b/>
      <sz val="9"/>
      <color rgb="FFFFFFFF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1A237E"/>
        <bgColor rgb="FF311B92"/>
      </patternFill>
    </fill>
    <fill>
      <patternFill patternType="solid">
        <fgColor rgb="FF3949AB"/>
        <bgColor rgb="FF0D47A1"/>
      </patternFill>
    </fill>
    <fill>
      <patternFill patternType="solid">
        <fgColor rgb="FFE8EAF6"/>
        <bgColor rgb="FFECEFF1"/>
      </patternFill>
    </fill>
    <fill>
      <patternFill patternType="solid">
        <fgColor rgb="FF37474F"/>
        <bgColor rgb="FF455A64"/>
      </patternFill>
    </fill>
    <fill>
      <patternFill patternType="solid">
        <fgColor rgb="FF607D8B"/>
        <bgColor rgb="FF455A64"/>
      </patternFill>
    </fill>
    <fill>
      <patternFill patternType="solid">
        <fgColor rgb="FFE3F2FD"/>
        <bgColor rgb="FFECEFF1"/>
      </patternFill>
    </fill>
    <fill>
      <patternFill patternType="solid">
        <fgColor rgb="FFFFF3E0"/>
        <bgColor rgb="FFFFEBEE"/>
      </patternFill>
    </fill>
    <fill>
      <patternFill patternType="solid">
        <fgColor rgb="FF311B92"/>
        <bgColor rgb="FF1A237E"/>
      </patternFill>
    </fill>
    <fill>
      <patternFill patternType="solid">
        <fgColor rgb="FFECEFF1"/>
        <bgColor rgb="FFE8EAF6"/>
      </patternFill>
    </fill>
    <fill>
      <patternFill patternType="solid">
        <fgColor rgb="FFE8F5E9"/>
        <bgColor rgb="FFECEFF1"/>
      </patternFill>
    </fill>
    <fill>
      <patternFill patternType="solid">
        <fgColor rgb="FFFFEBEE"/>
        <bgColor rgb="FFFFF3E0"/>
      </patternFill>
    </fill>
    <fill>
      <patternFill patternType="solid">
        <fgColor rgb="FFFFF9C4"/>
        <bgColor rgb="FFFFF3E0"/>
      </patternFill>
    </fill>
    <fill>
      <patternFill patternType="solid">
        <fgColor rgb="FFF5F7FA"/>
        <bgColor rgb="FFFFFFFF"/>
      </patternFill>
    </fill>
    <fill>
      <patternFill patternType="solid">
        <fgColor rgb="FFFFFFFF"/>
        <bgColor rgb="FFF5F7FA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3949AB"/>
      </bottom>
      <diagonal/>
    </border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 style="thin">
        <color rgb="FFB0BEC5"/>
      </bottom>
      <diagonal/>
    </border>
    <border>
      <left style="thin">
        <color rgb="FFB0BEC5"/>
      </left>
      <right/>
      <top style="thin">
        <color rgb="FFB0BEC5"/>
      </top>
      <bottom/>
      <diagonal/>
    </border>
    <border>
      <left style="thin">
        <color rgb="FFB0BEC5"/>
      </left>
      <right/>
      <top/>
      <bottom style="thin">
        <color rgb="FFB0BEC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1" fontId="17" fillId="6" borderId="2" xfId="0" applyNumberFormat="1" applyFont="1" applyFill="1" applyBorder="1" applyAlignment="1">
      <alignment horizontal="center" vertical="center" wrapText="1"/>
    </xf>
    <xf numFmtId="1" fontId="18" fillId="8" borderId="2" xfId="0" applyNumberFormat="1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left" vertical="center" wrapText="1" indent="1"/>
    </xf>
    <xf numFmtId="0" fontId="10" fillId="14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0" fillId="10" borderId="2" xfId="0" applyFill="1" applyBorder="1"/>
    <xf numFmtId="0" fontId="20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center" vertical="center" wrapText="1"/>
    </xf>
    <xf numFmtId="164" fontId="25" fillId="14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indent="1"/>
    </xf>
    <xf numFmtId="0" fontId="6" fillId="5" borderId="3" xfId="0" applyFont="1" applyFill="1" applyBorder="1" applyAlignment="1">
      <alignment horizontal="left" vertical="center" wrapText="1" indent="1"/>
    </xf>
    <xf numFmtId="0" fontId="20" fillId="7" borderId="3" xfId="0" applyFont="1" applyFill="1" applyBorder="1" applyAlignment="1">
      <alignment horizontal="left" vertical="center" wrapText="1" indent="1"/>
    </xf>
    <xf numFmtId="0" fontId="22" fillId="8" borderId="3" xfId="0" applyFont="1" applyFill="1" applyBorder="1" applyAlignment="1">
      <alignment horizontal="left" vertical="center" wrapText="1" indent="1"/>
    </xf>
    <xf numFmtId="0" fontId="24" fillId="9" borderId="3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indent="1"/>
    </xf>
    <xf numFmtId="0" fontId="1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30" fillId="6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8" fillId="14" borderId="0" xfId="0" applyFont="1" applyFill="1" applyAlignment="1">
      <alignment horizontal="left" vertical="center" wrapText="1" indent="1"/>
    </xf>
    <xf numFmtId="0" fontId="8" fillId="15" borderId="0" xfId="0" applyFont="1" applyFill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0" fontId="8" fillId="14" borderId="3" xfId="0" applyFont="1" applyFill="1" applyBorder="1" applyAlignment="1">
      <alignment horizontal="left" vertical="center" wrapText="1" indent="1"/>
    </xf>
    <xf numFmtId="0" fontId="10" fillId="14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1" fontId="29" fillId="4" borderId="5" xfId="0" applyNumberFormat="1" applyFont="1" applyFill="1" applyBorder="1" applyAlignment="1">
      <alignment horizontal="center" vertical="center" wrapText="1"/>
    </xf>
    <xf numFmtId="164" fontId="29" fillId="4" borderId="5" xfId="0" applyNumberFormat="1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Standard" xfId="0" builtinId="0"/>
  </cellStyles>
  <dxfs count="11">
    <dxf>
      <font>
        <b/>
        <sz val="10"/>
        <color rgb="FFB71C1C"/>
        <name val="Calibri"/>
        <charset val="1"/>
      </font>
      <fill>
        <patternFill>
          <bgColor rgb="FFFFCDD2"/>
        </patternFill>
      </fill>
    </dxf>
    <dxf>
      <font>
        <b/>
        <sz val="10"/>
        <color rgb="FF1B5E20"/>
        <name val="Calibri"/>
        <charset val="1"/>
      </font>
      <fill>
        <patternFill>
          <bgColor rgb="FFC8E6C9"/>
        </patternFill>
      </fill>
    </dxf>
    <dxf>
      <font>
        <b/>
        <sz val="11"/>
        <color rgb="FFB71C1C"/>
        <name val="Calibri"/>
        <charset val="1"/>
      </font>
      <fill>
        <patternFill>
          <bgColor rgb="FFFFCDD2"/>
        </patternFill>
      </fill>
    </dxf>
    <dxf>
      <font>
        <b/>
        <sz val="11"/>
        <color rgb="FF1B5E20"/>
        <name val="Calibri"/>
        <charset val="1"/>
      </font>
      <fill>
        <patternFill>
          <bgColor rgb="FFC8E6C9"/>
        </patternFill>
      </fill>
    </dxf>
    <dxf>
      <font>
        <b/>
        <sz val="10"/>
        <color rgb="FFF57F17"/>
        <name val="Calibri"/>
        <charset val="1"/>
      </font>
      <fill>
        <patternFill>
          <bgColor rgb="FFFFF9C4"/>
        </patternFill>
      </fill>
    </dxf>
    <dxf>
      <font>
        <b/>
        <sz val="10"/>
        <color rgb="FFB71C1C"/>
        <name val="Calibri"/>
        <charset val="1"/>
      </font>
      <fill>
        <patternFill>
          <bgColor rgb="FFFFEBEE"/>
        </patternFill>
      </fill>
    </dxf>
    <dxf>
      <font>
        <b/>
        <sz val="10"/>
        <color rgb="FF1B5E20"/>
        <name val="Calibri"/>
        <charset val="1"/>
      </font>
      <fill>
        <patternFill>
          <bgColor rgb="FFE8F5E9"/>
        </patternFill>
      </fill>
    </dxf>
    <dxf>
      <font>
        <b/>
        <sz val="10"/>
        <color rgb="FF455A64"/>
        <name val="Calibri"/>
        <charset val="1"/>
      </font>
      <fill>
        <patternFill>
          <bgColor rgb="FFECEFF1"/>
        </patternFill>
      </fill>
    </dxf>
    <dxf>
      <font>
        <b/>
        <sz val="10"/>
        <color rgb="FFFFFFFF"/>
        <name val="Calibri"/>
        <charset val="1"/>
      </font>
      <fill>
        <patternFill>
          <bgColor rgb="FF311B92"/>
        </patternFill>
      </fill>
    </dxf>
    <dxf>
      <font>
        <b/>
        <sz val="10"/>
        <color rgb="FFE65100"/>
        <name val="Calibri"/>
        <charset val="1"/>
      </font>
      <fill>
        <patternFill>
          <bgColor rgb="FFFFF3E0"/>
        </patternFill>
      </fill>
    </dxf>
    <dxf>
      <font>
        <b/>
        <sz val="10"/>
        <color rgb="FF0D47A1"/>
        <name val="Calibri"/>
        <charset val="1"/>
      </font>
      <fill>
        <patternFill>
          <bgColor rgb="FFE3F2F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311B92"/>
      <rgbColor rgb="FF808000"/>
      <rgbColor rgb="FF800080"/>
      <rgbColor rgb="FF008080"/>
      <rgbColor rgb="FFB0BEC5"/>
      <rgbColor rgb="FF607D8B"/>
      <rgbColor rgb="FF9999FF"/>
      <rgbColor rgb="FF993366"/>
      <rgbColor rgb="FFFFF9C4"/>
      <rgbColor rgb="FFE3F2FD"/>
      <rgbColor rgb="FF660066"/>
      <rgbColor rgb="FFFF8080"/>
      <rgbColor rgb="FF0D47A1"/>
      <rgbColor rgb="FFE8EA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3E0"/>
      <rgbColor rgb="FFECEFF1"/>
      <rgbColor rgb="FFFFEBEE"/>
      <rgbColor rgb="FFF5F7FA"/>
      <rgbColor rgb="FFFFCDD2"/>
      <rgbColor rgb="FF3366FF"/>
      <rgbColor rgb="FF33CCCC"/>
      <rgbColor rgb="FF99CC00"/>
      <rgbColor rgb="FFFFCC00"/>
      <rgbColor rgb="FFF57F17"/>
      <rgbColor rgb="FFE65100"/>
      <rgbColor rgb="FF455A64"/>
      <rgbColor rgb="FF969696"/>
      <rgbColor rgb="FF1A237E"/>
      <rgbColor rgb="FF339966"/>
      <rgbColor rgb="FF003300"/>
      <rgbColor rgb="FF333300"/>
      <rgbColor rgb="FFB71C1C"/>
      <rgbColor rgb="FF993366"/>
      <rgbColor rgb="FF3949AB"/>
      <rgbColor rgb="FF3747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7"/>
  <sheetViews>
    <sheetView showGridLines="0" tabSelected="1" zoomScaleNormal="100" workbookViewId="0">
      <pane xSplit="3" topLeftCell="D1" activePane="topRight" state="frozen"/>
      <selection activeCell="A20" sqref="A20"/>
      <selection pane="topRight" activeCell="Z10" sqref="Z10"/>
    </sheetView>
  </sheetViews>
  <sheetFormatPr baseColWidth="10" defaultColWidth="8.7109375" defaultRowHeight="15" x14ac:dyDescent="0.25"/>
  <cols>
    <col min="1" max="1" width="4.42578125" customWidth="1"/>
    <col min="2" max="2" width="30" customWidth="1"/>
    <col min="3" max="3" width="14" customWidth="1"/>
    <col min="4" max="8" width="4.140625" customWidth="1"/>
    <col min="9" max="9" width="5" customWidth="1"/>
    <col min="10" max="33" width="4.140625" customWidth="1"/>
    <col min="34" max="40" width="5.5703125" customWidth="1"/>
    <col min="41" max="41" width="9" customWidth="1"/>
    <col min="42" max="42" width="7" customWidth="1"/>
  </cols>
  <sheetData>
    <row r="1" spans="1:42" ht="31.5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</row>
    <row r="2" spans="1:42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</row>
    <row r="3" spans="1:42" ht="5.25" customHeight="1" x14ac:dyDescent="0.25"/>
    <row r="4" spans="1:42" x14ac:dyDescent="0.25">
      <c r="A4" s="64" t="s">
        <v>2</v>
      </c>
      <c r="B4" s="64"/>
      <c r="C4" s="64"/>
      <c r="D4" s="64"/>
      <c r="E4" s="64"/>
      <c r="F4" s="64"/>
      <c r="G4" s="64" t="s">
        <v>3</v>
      </c>
      <c r="H4" s="64"/>
      <c r="I4" s="64"/>
      <c r="J4" s="64"/>
      <c r="K4" s="64"/>
      <c r="L4" s="64"/>
      <c r="M4" s="64" t="s">
        <v>4</v>
      </c>
      <c r="N4" s="64"/>
      <c r="O4" s="64"/>
      <c r="P4" s="64"/>
      <c r="Q4" s="64"/>
      <c r="R4" s="64"/>
      <c r="S4" s="64" t="s">
        <v>5</v>
      </c>
      <c r="T4" s="64"/>
      <c r="U4" s="64"/>
      <c r="V4" s="64"/>
      <c r="W4" s="64"/>
      <c r="X4" s="64"/>
      <c r="Y4" s="64" t="s">
        <v>6</v>
      </c>
      <c r="Z4" s="64"/>
      <c r="AA4" s="64"/>
      <c r="AB4" s="64"/>
      <c r="AC4" s="64"/>
      <c r="AD4" s="64"/>
    </row>
    <row r="5" spans="1:42" ht="21.75" customHeight="1" x14ac:dyDescent="0.25">
      <c r="A5" s="62" t="s">
        <v>7</v>
      </c>
      <c r="B5" s="62"/>
      <c r="C5" s="62"/>
      <c r="D5" s="62"/>
      <c r="E5" s="62"/>
      <c r="F5" s="62"/>
      <c r="G5" s="62" t="s">
        <v>8</v>
      </c>
      <c r="H5" s="62"/>
      <c r="I5" s="62"/>
      <c r="J5" s="62"/>
      <c r="K5" s="62"/>
      <c r="L5" s="62"/>
      <c r="M5" s="62" t="s">
        <v>9</v>
      </c>
      <c r="N5" s="62"/>
      <c r="O5" s="62"/>
      <c r="P5" s="62"/>
      <c r="Q5" s="62"/>
      <c r="R5" s="62"/>
      <c r="S5" s="62">
        <v>2026</v>
      </c>
      <c r="T5" s="62"/>
      <c r="U5" s="62"/>
      <c r="V5" s="62"/>
      <c r="W5" s="62"/>
      <c r="X5" s="62"/>
      <c r="Y5" s="62" t="s">
        <v>10</v>
      </c>
      <c r="Z5" s="62"/>
      <c r="AA5" s="62"/>
      <c r="AB5" s="62"/>
      <c r="AC5" s="62"/>
      <c r="AD5" s="62"/>
    </row>
    <row r="7" spans="1:42" x14ac:dyDescent="0.25">
      <c r="A7" s="61" t="s">
        <v>11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42" ht="24" x14ac:dyDescent="0.25">
      <c r="A8" s="46" t="s">
        <v>12</v>
      </c>
      <c r="B8" s="60" t="s">
        <v>13</v>
      </c>
      <c r="C8" s="60"/>
      <c r="D8" s="60"/>
      <c r="E8" s="60" t="s">
        <v>14</v>
      </c>
      <c r="F8" s="60"/>
      <c r="G8" s="60"/>
      <c r="H8" s="60"/>
      <c r="I8" s="46" t="s">
        <v>15</v>
      </c>
      <c r="J8" s="60" t="s">
        <v>16</v>
      </c>
      <c r="K8" s="60"/>
      <c r="L8" s="60"/>
      <c r="M8" s="60"/>
      <c r="N8" s="60"/>
      <c r="O8" s="60"/>
      <c r="P8" s="60"/>
      <c r="Q8" s="60"/>
    </row>
    <row r="9" spans="1:42" ht="15.75" x14ac:dyDescent="0.25">
      <c r="A9" s="38" t="s">
        <v>17</v>
      </c>
      <c r="B9" s="57" t="s">
        <v>18</v>
      </c>
      <c r="C9" s="57"/>
      <c r="D9" s="57"/>
      <c r="E9" s="58" t="s">
        <v>19</v>
      </c>
      <c r="F9" s="58"/>
      <c r="G9" s="58"/>
      <c r="H9" s="58"/>
      <c r="I9" s="39">
        <v>8</v>
      </c>
      <c r="J9" s="59" t="s">
        <v>20</v>
      </c>
      <c r="K9" s="59"/>
      <c r="L9" s="59"/>
      <c r="M9" s="59"/>
      <c r="N9" s="59"/>
      <c r="O9" s="59"/>
      <c r="P9" s="59"/>
      <c r="Q9" s="59"/>
      <c r="R9" s="37"/>
    </row>
    <row r="10" spans="1:42" ht="15.75" x14ac:dyDescent="0.25">
      <c r="A10" s="40" t="s">
        <v>21</v>
      </c>
      <c r="B10" s="57" t="s">
        <v>22</v>
      </c>
      <c r="C10" s="57"/>
      <c r="D10" s="57"/>
      <c r="E10" s="58" t="s">
        <v>23</v>
      </c>
      <c r="F10" s="58"/>
      <c r="G10" s="58"/>
      <c r="H10" s="58"/>
      <c r="I10" s="39">
        <v>8</v>
      </c>
      <c r="J10" s="59" t="s">
        <v>24</v>
      </c>
      <c r="K10" s="59"/>
      <c r="L10" s="59"/>
      <c r="M10" s="59" t="s">
        <v>24</v>
      </c>
      <c r="N10" s="59"/>
      <c r="O10" s="59"/>
      <c r="P10" s="59"/>
      <c r="Q10" s="59"/>
      <c r="R10" s="36"/>
    </row>
    <row r="11" spans="1:42" ht="15.75" x14ac:dyDescent="0.25">
      <c r="A11" s="41" t="s">
        <v>25</v>
      </c>
      <c r="B11" s="57" t="s">
        <v>26</v>
      </c>
      <c r="C11" s="57"/>
      <c r="D11" s="57"/>
      <c r="E11" s="58" t="s">
        <v>27</v>
      </c>
      <c r="F11" s="58"/>
      <c r="G11" s="58"/>
      <c r="H11" s="58"/>
      <c r="I11" s="39">
        <v>8</v>
      </c>
      <c r="J11" s="59" t="s">
        <v>28</v>
      </c>
      <c r="K11" s="59"/>
      <c r="L11" s="59"/>
      <c r="M11" s="59"/>
      <c r="N11" s="59"/>
      <c r="O11" s="59"/>
      <c r="P11" s="59"/>
      <c r="Q11" s="59"/>
      <c r="R11" s="36"/>
    </row>
    <row r="12" spans="1:42" ht="15.75" x14ac:dyDescent="0.25">
      <c r="A12" s="42" t="s">
        <v>29</v>
      </c>
      <c r="B12" s="57" t="s">
        <v>30</v>
      </c>
      <c r="C12" s="57"/>
      <c r="D12" s="57"/>
      <c r="E12" s="58" t="s">
        <v>31</v>
      </c>
      <c r="F12" s="58"/>
      <c r="G12" s="58"/>
      <c r="H12" s="58"/>
      <c r="I12" s="39">
        <v>0</v>
      </c>
      <c r="J12" s="59" t="s">
        <v>32</v>
      </c>
      <c r="K12" s="59"/>
      <c r="L12" s="59"/>
      <c r="M12" s="59" t="s">
        <v>32</v>
      </c>
      <c r="N12" s="59"/>
      <c r="O12" s="59"/>
      <c r="P12" s="59"/>
      <c r="Q12" s="59"/>
      <c r="R12" s="36"/>
    </row>
    <row r="13" spans="1:42" ht="15.75" x14ac:dyDescent="0.25">
      <c r="A13" s="43" t="s">
        <v>33</v>
      </c>
      <c r="B13" s="57" t="s">
        <v>34</v>
      </c>
      <c r="C13" s="57"/>
      <c r="D13" s="57"/>
      <c r="E13" s="58" t="s">
        <v>35</v>
      </c>
      <c r="F13" s="58"/>
      <c r="G13" s="58"/>
      <c r="H13" s="58"/>
      <c r="I13" s="39">
        <v>0</v>
      </c>
      <c r="J13" s="59" t="s">
        <v>36</v>
      </c>
      <c r="K13" s="59"/>
      <c r="L13" s="59"/>
      <c r="M13" s="59" t="s">
        <v>36</v>
      </c>
      <c r="N13" s="59"/>
      <c r="O13" s="59"/>
      <c r="P13" s="59"/>
      <c r="Q13" s="59"/>
      <c r="R13" s="36"/>
    </row>
    <row r="14" spans="1:42" ht="15.75" x14ac:dyDescent="0.25">
      <c r="A14" s="44" t="s">
        <v>37</v>
      </c>
      <c r="B14" s="57" t="s">
        <v>38</v>
      </c>
      <c r="C14" s="57"/>
      <c r="D14" s="57"/>
      <c r="E14" s="58" t="s">
        <v>35</v>
      </c>
      <c r="F14" s="58"/>
      <c r="G14" s="58"/>
      <c r="H14" s="58"/>
      <c r="I14" s="39">
        <v>0</v>
      </c>
      <c r="J14" s="59" t="s">
        <v>39</v>
      </c>
      <c r="K14" s="59"/>
      <c r="L14" s="59"/>
      <c r="M14" s="59" t="s">
        <v>39</v>
      </c>
      <c r="N14" s="59"/>
      <c r="O14" s="59"/>
      <c r="P14" s="59"/>
      <c r="Q14" s="59"/>
      <c r="R14" s="36"/>
    </row>
    <row r="15" spans="1:42" ht="15.75" x14ac:dyDescent="0.25">
      <c r="A15" s="45" t="s">
        <v>40</v>
      </c>
      <c r="B15" s="57" t="s">
        <v>41</v>
      </c>
      <c r="C15" s="57"/>
      <c r="D15" s="57"/>
      <c r="E15" s="58" t="s">
        <v>42</v>
      </c>
      <c r="F15" s="58"/>
      <c r="G15" s="58"/>
      <c r="H15" s="58"/>
      <c r="I15" s="39">
        <v>6</v>
      </c>
      <c r="J15" s="59" t="s">
        <v>43</v>
      </c>
      <c r="K15" s="59"/>
      <c r="L15" s="59"/>
      <c r="M15" s="59" t="s">
        <v>43</v>
      </c>
      <c r="N15" s="59"/>
      <c r="O15" s="59"/>
      <c r="P15" s="59"/>
      <c r="Q15" s="59"/>
      <c r="R15" s="36"/>
    </row>
    <row r="17" spans="1:42" ht="21.75" customHeight="1" x14ac:dyDescent="0.25">
      <c r="A17" s="53" t="s">
        <v>44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</row>
    <row r="18" spans="1:42" ht="18" customHeight="1" x14ac:dyDescent="0.25">
      <c r="A18" s="54" t="s">
        <v>45</v>
      </c>
      <c r="B18" s="55" t="s">
        <v>46</v>
      </c>
      <c r="C18" s="55" t="s">
        <v>47</v>
      </c>
      <c r="D18" s="2" t="s">
        <v>29</v>
      </c>
      <c r="E18" s="2" t="s">
        <v>17</v>
      </c>
      <c r="F18" s="2" t="s">
        <v>48</v>
      </c>
      <c r="G18" s="2" t="s">
        <v>49</v>
      </c>
      <c r="H18" s="2" t="s">
        <v>33</v>
      </c>
      <c r="I18" s="3" t="s">
        <v>50</v>
      </c>
      <c r="J18" s="3" t="s">
        <v>51</v>
      </c>
      <c r="K18" s="2" t="s">
        <v>29</v>
      </c>
      <c r="L18" s="2" t="s">
        <v>17</v>
      </c>
      <c r="M18" s="2" t="s">
        <v>48</v>
      </c>
      <c r="N18" s="2" t="s">
        <v>49</v>
      </c>
      <c r="O18" s="2" t="s">
        <v>33</v>
      </c>
      <c r="P18" s="3" t="s">
        <v>50</v>
      </c>
      <c r="Q18" s="3" t="s">
        <v>51</v>
      </c>
      <c r="R18" s="2" t="s">
        <v>29</v>
      </c>
      <c r="S18" s="2" t="s">
        <v>17</v>
      </c>
      <c r="T18" s="2" t="s">
        <v>48</v>
      </c>
      <c r="U18" s="2" t="s">
        <v>49</v>
      </c>
      <c r="V18" s="2" t="s">
        <v>33</v>
      </c>
      <c r="W18" s="3" t="s">
        <v>50</v>
      </c>
      <c r="X18" s="3" t="s">
        <v>51</v>
      </c>
      <c r="Y18" s="2" t="s">
        <v>29</v>
      </c>
      <c r="Z18" s="2" t="s">
        <v>17</v>
      </c>
      <c r="AA18" s="2" t="s">
        <v>48</v>
      </c>
      <c r="AB18" s="2" t="s">
        <v>49</v>
      </c>
      <c r="AC18" s="2" t="s">
        <v>33</v>
      </c>
      <c r="AD18" s="3" t="s">
        <v>50</v>
      </c>
      <c r="AE18" s="3" t="s">
        <v>51</v>
      </c>
      <c r="AF18" s="2" t="s">
        <v>29</v>
      </c>
      <c r="AG18" s="2" t="s">
        <v>17</v>
      </c>
      <c r="AH18" s="56" t="s">
        <v>17</v>
      </c>
      <c r="AI18" s="56" t="s">
        <v>21</v>
      </c>
      <c r="AJ18" s="56" t="s">
        <v>25</v>
      </c>
      <c r="AK18" s="56" t="s">
        <v>29</v>
      </c>
      <c r="AL18" s="56" t="s">
        <v>33</v>
      </c>
      <c r="AM18" s="56" t="s">
        <v>37</v>
      </c>
      <c r="AN18" s="56" t="s">
        <v>40</v>
      </c>
      <c r="AO18" s="56" t="s">
        <v>15</v>
      </c>
      <c r="AP18" s="56" t="s">
        <v>52</v>
      </c>
    </row>
    <row r="19" spans="1:42" ht="18" customHeight="1" x14ac:dyDescent="0.25">
      <c r="A19" s="54"/>
      <c r="B19" s="54"/>
      <c r="C19" s="54"/>
      <c r="D19" s="4">
        <v>1</v>
      </c>
      <c r="E19" s="4">
        <v>2</v>
      </c>
      <c r="F19" s="4">
        <v>3</v>
      </c>
      <c r="G19" s="4">
        <v>4</v>
      </c>
      <c r="H19" s="4">
        <v>5</v>
      </c>
      <c r="I19" s="5">
        <v>6</v>
      </c>
      <c r="J19" s="5">
        <v>7</v>
      </c>
      <c r="K19" s="4">
        <v>8</v>
      </c>
      <c r="L19" s="4">
        <v>9</v>
      </c>
      <c r="M19" s="4">
        <v>10</v>
      </c>
      <c r="N19" s="4">
        <v>11</v>
      </c>
      <c r="O19" s="4">
        <v>12</v>
      </c>
      <c r="P19" s="5">
        <v>13</v>
      </c>
      <c r="Q19" s="5">
        <v>14</v>
      </c>
      <c r="R19" s="4">
        <v>15</v>
      </c>
      <c r="S19" s="4">
        <v>16</v>
      </c>
      <c r="T19" s="4">
        <v>17</v>
      </c>
      <c r="U19" s="4">
        <v>18</v>
      </c>
      <c r="V19" s="4">
        <v>19</v>
      </c>
      <c r="W19" s="5">
        <v>20</v>
      </c>
      <c r="X19" s="5">
        <v>21</v>
      </c>
      <c r="Y19" s="4">
        <v>22</v>
      </c>
      <c r="Z19" s="4">
        <v>23</v>
      </c>
      <c r="AA19" s="4">
        <v>24</v>
      </c>
      <c r="AB19" s="4">
        <v>25</v>
      </c>
      <c r="AC19" s="4">
        <v>26</v>
      </c>
      <c r="AD19" s="5">
        <v>27</v>
      </c>
      <c r="AE19" s="5">
        <v>28</v>
      </c>
      <c r="AF19" s="4">
        <v>29</v>
      </c>
      <c r="AG19" s="4">
        <v>30</v>
      </c>
      <c r="AH19" s="56"/>
      <c r="AI19" s="56"/>
      <c r="AJ19" s="56"/>
      <c r="AK19" s="56"/>
      <c r="AL19" s="56"/>
      <c r="AM19" s="56"/>
      <c r="AN19" s="56"/>
      <c r="AO19" s="56"/>
      <c r="AP19" s="56"/>
    </row>
    <row r="20" spans="1:42" ht="21.75" customHeight="1" x14ac:dyDescent="0.25">
      <c r="A20" s="6">
        <v>1</v>
      </c>
      <c r="B20" s="7" t="s">
        <v>53</v>
      </c>
      <c r="C20" s="8" t="s">
        <v>54</v>
      </c>
      <c r="D20" s="9" t="s">
        <v>17</v>
      </c>
      <c r="E20" s="9" t="s">
        <v>17</v>
      </c>
      <c r="F20" s="9" t="s">
        <v>21</v>
      </c>
      <c r="G20" s="9" t="s">
        <v>21</v>
      </c>
      <c r="H20" s="9" t="s">
        <v>29</v>
      </c>
      <c r="I20" s="9" t="s">
        <v>29</v>
      </c>
      <c r="J20" s="9" t="s">
        <v>17</v>
      </c>
      <c r="K20" s="9" t="s">
        <v>17</v>
      </c>
      <c r="L20" s="9" t="s">
        <v>21</v>
      </c>
      <c r="M20" s="9" t="s">
        <v>21</v>
      </c>
      <c r="N20" s="9" t="s">
        <v>29</v>
      </c>
      <c r="O20" s="9" t="s">
        <v>29</v>
      </c>
      <c r="P20" s="9" t="s">
        <v>17</v>
      </c>
      <c r="Q20" s="9" t="s">
        <v>17</v>
      </c>
      <c r="R20" s="9" t="s">
        <v>21</v>
      </c>
      <c r="S20" s="9" t="s">
        <v>21</v>
      </c>
      <c r="T20" s="9" t="s">
        <v>29</v>
      </c>
      <c r="U20" s="9" t="s">
        <v>29</v>
      </c>
      <c r="V20" s="9" t="s">
        <v>17</v>
      </c>
      <c r="W20" s="9" t="s">
        <v>17</v>
      </c>
      <c r="X20" s="9" t="s">
        <v>21</v>
      </c>
      <c r="Y20" s="9" t="s">
        <v>21</v>
      </c>
      <c r="Z20" s="9" t="s">
        <v>29</v>
      </c>
      <c r="AA20" s="9" t="s">
        <v>29</v>
      </c>
      <c r="AB20" s="9" t="s">
        <v>17</v>
      </c>
      <c r="AC20" s="9" t="s">
        <v>17</v>
      </c>
      <c r="AD20" s="9" t="s">
        <v>21</v>
      </c>
      <c r="AE20" s="9" t="s">
        <v>21</v>
      </c>
      <c r="AF20" s="9" t="s">
        <v>29</v>
      </c>
      <c r="AG20" s="9" t="s">
        <v>29</v>
      </c>
      <c r="AH20" s="10">
        <f t="shared" ref="AH20:AH29" si="0">COUNTIF(D20:AG20,"M")</f>
        <v>10</v>
      </c>
      <c r="AI20" s="10">
        <f t="shared" ref="AI20:AI29" si="1">COUNTIF(D20:AG20,"T")</f>
        <v>10</v>
      </c>
      <c r="AJ20" s="10">
        <f t="shared" ref="AJ20:AJ29" si="2">COUNTIF(D20:AG20,"N")</f>
        <v>0</v>
      </c>
      <c r="AK20" s="10">
        <f t="shared" ref="AK20:AK29" si="3">COUNTIF(D20:AG20,"L")</f>
        <v>10</v>
      </c>
      <c r="AL20" s="10">
        <f t="shared" ref="AL20:AL29" si="4">COUNTIF(D20:AG20,"V")</f>
        <v>0</v>
      </c>
      <c r="AM20" s="10">
        <f t="shared" ref="AM20:AM29" si="5">COUNTIF(D20:AG20,"B")</f>
        <v>0</v>
      </c>
      <c r="AN20" s="10">
        <f t="shared" ref="AN20:AN29" si="6">COUNTIF(D20:AG20,"F")</f>
        <v>0</v>
      </c>
      <c r="AO20" s="11">
        <f t="shared" ref="AO20:AO29" si="7">AH20*$I$9+AI20*$I$10+AJ20*$I$11+AN20*$I$15</f>
        <v>160</v>
      </c>
      <c r="AP20" s="10">
        <f t="shared" ref="AP20:AP29" si="8">AH20+AI20+AJ20+AN20</f>
        <v>20</v>
      </c>
    </row>
    <row r="21" spans="1:42" ht="21.75" customHeight="1" x14ac:dyDescent="0.25">
      <c r="A21" s="12">
        <v>2</v>
      </c>
      <c r="B21" s="13" t="s">
        <v>55</v>
      </c>
      <c r="C21" s="14" t="s">
        <v>56</v>
      </c>
      <c r="D21" s="9" t="s">
        <v>21</v>
      </c>
      <c r="E21" s="9" t="s">
        <v>21</v>
      </c>
      <c r="F21" s="9" t="s">
        <v>25</v>
      </c>
      <c r="G21" s="9" t="s">
        <v>25</v>
      </c>
      <c r="H21" s="9" t="s">
        <v>29</v>
      </c>
      <c r="I21" s="9" t="s">
        <v>17</v>
      </c>
      <c r="J21" s="9" t="s">
        <v>17</v>
      </c>
      <c r="K21" s="9" t="s">
        <v>21</v>
      </c>
      <c r="L21" s="9" t="s">
        <v>21</v>
      </c>
      <c r="M21" s="9" t="s">
        <v>25</v>
      </c>
      <c r="N21" s="9" t="s">
        <v>25</v>
      </c>
      <c r="O21" s="9" t="s">
        <v>29</v>
      </c>
      <c r="P21" s="9" t="s">
        <v>29</v>
      </c>
      <c r="Q21" s="9" t="s">
        <v>17</v>
      </c>
      <c r="R21" s="9" t="s">
        <v>17</v>
      </c>
      <c r="S21" s="9" t="s">
        <v>21</v>
      </c>
      <c r="T21" s="9" t="s">
        <v>21</v>
      </c>
      <c r="U21" s="9" t="s">
        <v>25</v>
      </c>
      <c r="V21" s="9" t="s">
        <v>25</v>
      </c>
      <c r="W21" s="9" t="s">
        <v>29</v>
      </c>
      <c r="X21" s="9" t="s">
        <v>29</v>
      </c>
      <c r="Y21" s="9" t="s">
        <v>17</v>
      </c>
      <c r="Z21" s="9" t="s">
        <v>17</v>
      </c>
      <c r="AA21" s="9" t="s">
        <v>21</v>
      </c>
      <c r="AB21" s="9" t="s">
        <v>21</v>
      </c>
      <c r="AC21" s="9" t="s">
        <v>25</v>
      </c>
      <c r="AD21" s="9" t="s">
        <v>25</v>
      </c>
      <c r="AE21" s="9" t="s">
        <v>29</v>
      </c>
      <c r="AF21" s="9" t="s">
        <v>17</v>
      </c>
      <c r="AG21" s="9" t="s">
        <v>17</v>
      </c>
      <c r="AH21" s="10">
        <f t="shared" si="0"/>
        <v>8</v>
      </c>
      <c r="AI21" s="10">
        <f t="shared" si="1"/>
        <v>8</v>
      </c>
      <c r="AJ21" s="10">
        <f t="shared" si="2"/>
        <v>8</v>
      </c>
      <c r="AK21" s="10">
        <f t="shared" si="3"/>
        <v>6</v>
      </c>
      <c r="AL21" s="10">
        <f t="shared" si="4"/>
        <v>0</v>
      </c>
      <c r="AM21" s="10">
        <f t="shared" si="5"/>
        <v>0</v>
      </c>
      <c r="AN21" s="10">
        <f t="shared" si="6"/>
        <v>0</v>
      </c>
      <c r="AO21" s="11">
        <f t="shared" si="7"/>
        <v>192</v>
      </c>
      <c r="AP21" s="10">
        <f t="shared" si="8"/>
        <v>24</v>
      </c>
    </row>
    <row r="22" spans="1:42" ht="21.75" customHeight="1" x14ac:dyDescent="0.25">
      <c r="A22" s="6">
        <v>3</v>
      </c>
      <c r="B22" s="7" t="s">
        <v>57</v>
      </c>
      <c r="C22" s="8" t="s">
        <v>58</v>
      </c>
      <c r="D22" s="9" t="s">
        <v>25</v>
      </c>
      <c r="E22" s="9" t="s">
        <v>25</v>
      </c>
      <c r="F22" s="9" t="s">
        <v>29</v>
      </c>
      <c r="G22" s="9" t="s">
        <v>29</v>
      </c>
      <c r="H22" s="9" t="s">
        <v>17</v>
      </c>
      <c r="I22" s="9" t="s">
        <v>17</v>
      </c>
      <c r="J22" s="9" t="s">
        <v>21</v>
      </c>
      <c r="K22" s="9" t="s">
        <v>21</v>
      </c>
      <c r="L22" s="9" t="s">
        <v>25</v>
      </c>
      <c r="M22" s="9" t="s">
        <v>25</v>
      </c>
      <c r="N22" s="9" t="s">
        <v>29</v>
      </c>
      <c r="O22" s="9" t="s">
        <v>29</v>
      </c>
      <c r="P22" s="9" t="s">
        <v>17</v>
      </c>
      <c r="Q22" s="9" t="s">
        <v>17</v>
      </c>
      <c r="R22" s="9" t="s">
        <v>21</v>
      </c>
      <c r="S22" s="9" t="s">
        <v>21</v>
      </c>
      <c r="T22" s="9" t="s">
        <v>25</v>
      </c>
      <c r="U22" s="9" t="s">
        <v>25</v>
      </c>
      <c r="V22" s="9" t="s">
        <v>29</v>
      </c>
      <c r="W22" s="9" t="s">
        <v>17</v>
      </c>
      <c r="X22" s="9" t="s">
        <v>17</v>
      </c>
      <c r="Y22" s="9" t="s">
        <v>21</v>
      </c>
      <c r="Z22" s="9" t="s">
        <v>21</v>
      </c>
      <c r="AA22" s="9" t="s">
        <v>25</v>
      </c>
      <c r="AB22" s="9" t="s">
        <v>25</v>
      </c>
      <c r="AC22" s="9" t="s">
        <v>29</v>
      </c>
      <c r="AD22" s="9" t="s">
        <v>29</v>
      </c>
      <c r="AE22" s="9" t="s">
        <v>17</v>
      </c>
      <c r="AF22" s="9" t="s">
        <v>17</v>
      </c>
      <c r="AG22" s="9" t="s">
        <v>21</v>
      </c>
      <c r="AH22" s="10">
        <f t="shared" si="0"/>
        <v>8</v>
      </c>
      <c r="AI22" s="10">
        <f t="shared" si="1"/>
        <v>7</v>
      </c>
      <c r="AJ22" s="10">
        <f t="shared" si="2"/>
        <v>8</v>
      </c>
      <c r="AK22" s="10">
        <f t="shared" si="3"/>
        <v>7</v>
      </c>
      <c r="AL22" s="10">
        <f t="shared" si="4"/>
        <v>0</v>
      </c>
      <c r="AM22" s="10">
        <f t="shared" si="5"/>
        <v>0</v>
      </c>
      <c r="AN22" s="10">
        <f t="shared" si="6"/>
        <v>0</v>
      </c>
      <c r="AO22" s="11">
        <f t="shared" si="7"/>
        <v>184</v>
      </c>
      <c r="AP22" s="10">
        <f t="shared" si="8"/>
        <v>23</v>
      </c>
    </row>
    <row r="23" spans="1:42" ht="21.75" customHeight="1" x14ac:dyDescent="0.25">
      <c r="A23" s="12">
        <v>4</v>
      </c>
      <c r="B23" s="13" t="s">
        <v>59</v>
      </c>
      <c r="C23" s="14" t="s">
        <v>56</v>
      </c>
      <c r="D23" s="9" t="s">
        <v>29</v>
      </c>
      <c r="E23" s="9" t="s">
        <v>17</v>
      </c>
      <c r="F23" s="9" t="s">
        <v>17</v>
      </c>
      <c r="G23" s="9" t="s">
        <v>21</v>
      </c>
      <c r="H23" s="9" t="s">
        <v>21</v>
      </c>
      <c r="I23" s="9" t="s">
        <v>25</v>
      </c>
      <c r="J23" s="9" t="s">
        <v>25</v>
      </c>
      <c r="K23" s="9" t="s">
        <v>29</v>
      </c>
      <c r="L23" s="9" t="s">
        <v>29</v>
      </c>
      <c r="M23" s="9" t="s">
        <v>17</v>
      </c>
      <c r="N23" s="9" t="s">
        <v>17</v>
      </c>
      <c r="O23" s="9" t="s">
        <v>21</v>
      </c>
      <c r="P23" s="9" t="s">
        <v>21</v>
      </c>
      <c r="Q23" s="9" t="s">
        <v>25</v>
      </c>
      <c r="R23" s="9" t="s">
        <v>25</v>
      </c>
      <c r="S23" s="9" t="s">
        <v>29</v>
      </c>
      <c r="T23" s="9" t="s">
        <v>29</v>
      </c>
      <c r="U23" s="9" t="s">
        <v>33</v>
      </c>
      <c r="V23" s="9" t="s">
        <v>33</v>
      </c>
      <c r="W23" s="9" t="s">
        <v>33</v>
      </c>
      <c r="X23" s="9" t="s">
        <v>33</v>
      </c>
      <c r="Y23" s="9" t="s">
        <v>33</v>
      </c>
      <c r="Z23" s="9" t="s">
        <v>33</v>
      </c>
      <c r="AA23" s="9" t="s">
        <v>33</v>
      </c>
      <c r="AB23" s="9" t="s">
        <v>29</v>
      </c>
      <c r="AC23" s="9" t="s">
        <v>17</v>
      </c>
      <c r="AD23" s="9" t="s">
        <v>17</v>
      </c>
      <c r="AE23" s="9" t="s">
        <v>21</v>
      </c>
      <c r="AF23" s="9" t="s">
        <v>21</v>
      </c>
      <c r="AG23" s="9" t="s">
        <v>25</v>
      </c>
      <c r="AH23" s="10">
        <f t="shared" si="0"/>
        <v>6</v>
      </c>
      <c r="AI23" s="10">
        <f t="shared" si="1"/>
        <v>6</v>
      </c>
      <c r="AJ23" s="10">
        <f t="shared" si="2"/>
        <v>5</v>
      </c>
      <c r="AK23" s="10">
        <f t="shared" si="3"/>
        <v>6</v>
      </c>
      <c r="AL23" s="10">
        <f t="shared" si="4"/>
        <v>7</v>
      </c>
      <c r="AM23" s="10">
        <f t="shared" si="5"/>
        <v>0</v>
      </c>
      <c r="AN23" s="10">
        <f t="shared" si="6"/>
        <v>0</v>
      </c>
      <c r="AO23" s="11">
        <f t="shared" si="7"/>
        <v>136</v>
      </c>
      <c r="AP23" s="10">
        <f t="shared" si="8"/>
        <v>17</v>
      </c>
    </row>
    <row r="24" spans="1:42" ht="21.75" customHeight="1" x14ac:dyDescent="0.25">
      <c r="A24" s="6">
        <v>5</v>
      </c>
      <c r="B24" s="7" t="s">
        <v>60</v>
      </c>
      <c r="C24" s="8" t="s">
        <v>58</v>
      </c>
      <c r="D24" s="9" t="s">
        <v>17</v>
      </c>
      <c r="E24" s="9" t="s">
        <v>21</v>
      </c>
      <c r="F24" s="9" t="s">
        <v>21</v>
      </c>
      <c r="G24" s="9" t="s">
        <v>25</v>
      </c>
      <c r="H24" s="9" t="s">
        <v>25</v>
      </c>
      <c r="I24" s="9" t="s">
        <v>29</v>
      </c>
      <c r="J24" s="9" t="s">
        <v>29</v>
      </c>
      <c r="K24" s="9" t="s">
        <v>17</v>
      </c>
      <c r="L24" s="9" t="s">
        <v>17</v>
      </c>
      <c r="M24" s="9" t="s">
        <v>21</v>
      </c>
      <c r="N24" s="9" t="s">
        <v>21</v>
      </c>
      <c r="O24" s="9" t="s">
        <v>25</v>
      </c>
      <c r="P24" s="9" t="s">
        <v>25</v>
      </c>
      <c r="Q24" s="9" t="s">
        <v>29</v>
      </c>
      <c r="R24" s="9" t="s">
        <v>17</v>
      </c>
      <c r="S24" s="9" t="s">
        <v>17</v>
      </c>
      <c r="T24" s="9" t="s">
        <v>21</v>
      </c>
      <c r="U24" s="9" t="s">
        <v>21</v>
      </c>
      <c r="V24" s="9" t="s">
        <v>25</v>
      </c>
      <c r="W24" s="9" t="s">
        <v>25</v>
      </c>
      <c r="X24" s="9" t="s">
        <v>29</v>
      </c>
      <c r="Y24" s="9" t="s">
        <v>29</v>
      </c>
      <c r="Z24" s="9" t="s">
        <v>17</v>
      </c>
      <c r="AA24" s="9" t="s">
        <v>17</v>
      </c>
      <c r="AB24" s="9" t="s">
        <v>21</v>
      </c>
      <c r="AC24" s="9" t="s">
        <v>21</v>
      </c>
      <c r="AD24" s="9" t="s">
        <v>25</v>
      </c>
      <c r="AE24" s="9" t="s">
        <v>25</v>
      </c>
      <c r="AF24" s="9" t="s">
        <v>29</v>
      </c>
      <c r="AG24" s="9" t="s">
        <v>29</v>
      </c>
      <c r="AH24" s="10">
        <f t="shared" si="0"/>
        <v>7</v>
      </c>
      <c r="AI24" s="10">
        <f t="shared" si="1"/>
        <v>8</v>
      </c>
      <c r="AJ24" s="10">
        <f t="shared" si="2"/>
        <v>8</v>
      </c>
      <c r="AK24" s="10">
        <f t="shared" si="3"/>
        <v>7</v>
      </c>
      <c r="AL24" s="10">
        <f t="shared" si="4"/>
        <v>0</v>
      </c>
      <c r="AM24" s="10">
        <f t="shared" si="5"/>
        <v>0</v>
      </c>
      <c r="AN24" s="10">
        <f t="shared" si="6"/>
        <v>0</v>
      </c>
      <c r="AO24" s="11">
        <f t="shared" si="7"/>
        <v>184</v>
      </c>
      <c r="AP24" s="10">
        <f t="shared" si="8"/>
        <v>23</v>
      </c>
    </row>
    <row r="25" spans="1:42" ht="21.75" customHeight="1" x14ac:dyDescent="0.25">
      <c r="A25" s="12">
        <v>6</v>
      </c>
      <c r="B25" s="13" t="s">
        <v>61</v>
      </c>
      <c r="C25" s="14" t="s">
        <v>56</v>
      </c>
      <c r="D25" s="9" t="s">
        <v>21</v>
      </c>
      <c r="E25" s="9" t="s">
        <v>25</v>
      </c>
      <c r="F25" s="9" t="s">
        <v>25</v>
      </c>
      <c r="G25" s="9" t="s">
        <v>29</v>
      </c>
      <c r="H25" s="9" t="s">
        <v>17</v>
      </c>
      <c r="I25" s="9" t="s">
        <v>17</v>
      </c>
      <c r="J25" s="9" t="s">
        <v>21</v>
      </c>
      <c r="K25" s="9" t="s">
        <v>21</v>
      </c>
      <c r="L25" s="9" t="s">
        <v>25</v>
      </c>
      <c r="M25" s="9" t="s">
        <v>25</v>
      </c>
      <c r="N25" s="9" t="s">
        <v>29</v>
      </c>
      <c r="O25" s="9" t="s">
        <v>17</v>
      </c>
      <c r="P25" s="9" t="s">
        <v>17</v>
      </c>
      <c r="Q25" s="9" t="s">
        <v>21</v>
      </c>
      <c r="R25" s="9" t="s">
        <v>21</v>
      </c>
      <c r="S25" s="9" t="s">
        <v>25</v>
      </c>
      <c r="T25" s="9" t="s">
        <v>25</v>
      </c>
      <c r="U25" s="9" t="s">
        <v>29</v>
      </c>
      <c r="V25" s="9" t="s">
        <v>29</v>
      </c>
      <c r="W25" s="9" t="s">
        <v>17</v>
      </c>
      <c r="X25" s="9" t="s">
        <v>17</v>
      </c>
      <c r="Y25" s="9" t="s">
        <v>21</v>
      </c>
      <c r="Z25" s="9" t="s">
        <v>21</v>
      </c>
      <c r="AA25" s="9" t="s">
        <v>25</v>
      </c>
      <c r="AB25" s="9" t="s">
        <v>25</v>
      </c>
      <c r="AC25" s="9" t="s">
        <v>29</v>
      </c>
      <c r="AD25" s="9" t="s">
        <v>17</v>
      </c>
      <c r="AE25" s="9" t="s">
        <v>17</v>
      </c>
      <c r="AF25" s="9" t="s">
        <v>21</v>
      </c>
      <c r="AG25" s="9" t="s">
        <v>21</v>
      </c>
      <c r="AH25" s="10">
        <f t="shared" si="0"/>
        <v>8</v>
      </c>
      <c r="AI25" s="10">
        <f t="shared" si="1"/>
        <v>9</v>
      </c>
      <c r="AJ25" s="10">
        <f t="shared" si="2"/>
        <v>8</v>
      </c>
      <c r="AK25" s="10">
        <f t="shared" si="3"/>
        <v>5</v>
      </c>
      <c r="AL25" s="10">
        <f t="shared" si="4"/>
        <v>0</v>
      </c>
      <c r="AM25" s="10">
        <f t="shared" si="5"/>
        <v>0</v>
      </c>
      <c r="AN25" s="10">
        <f t="shared" si="6"/>
        <v>0</v>
      </c>
      <c r="AO25" s="11">
        <f t="shared" si="7"/>
        <v>200</v>
      </c>
      <c r="AP25" s="10">
        <f t="shared" si="8"/>
        <v>25</v>
      </c>
    </row>
    <row r="26" spans="1:42" ht="21.75" customHeight="1" x14ac:dyDescent="0.25">
      <c r="A26" s="6">
        <v>7</v>
      </c>
      <c r="B26" s="7" t="s">
        <v>62</v>
      </c>
      <c r="C26" s="8" t="s">
        <v>58</v>
      </c>
      <c r="D26" s="9" t="s">
        <v>25</v>
      </c>
      <c r="E26" s="9" t="s">
        <v>29</v>
      </c>
      <c r="F26" s="9" t="s">
        <v>29</v>
      </c>
      <c r="G26" s="9" t="s">
        <v>17</v>
      </c>
      <c r="H26" s="9" t="s">
        <v>17</v>
      </c>
      <c r="I26" s="9" t="s">
        <v>21</v>
      </c>
      <c r="J26" s="9" t="s">
        <v>21</v>
      </c>
      <c r="K26" s="9" t="s">
        <v>25</v>
      </c>
      <c r="L26" s="9" t="s">
        <v>25</v>
      </c>
      <c r="M26" s="9" t="s">
        <v>29</v>
      </c>
      <c r="N26" s="9" t="s">
        <v>17</v>
      </c>
      <c r="O26" s="9" t="s">
        <v>17</v>
      </c>
      <c r="P26" s="9" t="s">
        <v>21</v>
      </c>
      <c r="Q26" s="9" t="s">
        <v>21</v>
      </c>
      <c r="R26" s="9" t="s">
        <v>25</v>
      </c>
      <c r="S26" s="9" t="s">
        <v>25</v>
      </c>
      <c r="T26" s="9" t="s">
        <v>29</v>
      </c>
      <c r="U26" s="9" t="s">
        <v>29</v>
      </c>
      <c r="V26" s="9" t="s">
        <v>17</v>
      </c>
      <c r="W26" s="9" t="s">
        <v>17</v>
      </c>
      <c r="X26" s="9" t="s">
        <v>21</v>
      </c>
      <c r="Y26" s="9" t="s">
        <v>21</v>
      </c>
      <c r="Z26" s="9" t="s">
        <v>25</v>
      </c>
      <c r="AA26" s="9" t="s">
        <v>25</v>
      </c>
      <c r="AB26" s="9" t="s">
        <v>29</v>
      </c>
      <c r="AC26" s="9" t="s">
        <v>17</v>
      </c>
      <c r="AD26" s="9" t="s">
        <v>17</v>
      </c>
      <c r="AE26" s="9" t="s">
        <v>21</v>
      </c>
      <c r="AF26" s="9" t="s">
        <v>21</v>
      </c>
      <c r="AG26" s="9" t="s">
        <v>25</v>
      </c>
      <c r="AH26" s="10">
        <f t="shared" si="0"/>
        <v>8</v>
      </c>
      <c r="AI26" s="10">
        <f t="shared" si="1"/>
        <v>8</v>
      </c>
      <c r="AJ26" s="10">
        <f t="shared" si="2"/>
        <v>8</v>
      </c>
      <c r="AK26" s="10">
        <f t="shared" si="3"/>
        <v>6</v>
      </c>
      <c r="AL26" s="10">
        <f t="shared" si="4"/>
        <v>0</v>
      </c>
      <c r="AM26" s="10">
        <f t="shared" si="5"/>
        <v>0</v>
      </c>
      <c r="AN26" s="10">
        <f t="shared" si="6"/>
        <v>0</v>
      </c>
      <c r="AO26" s="11">
        <f t="shared" si="7"/>
        <v>192</v>
      </c>
      <c r="AP26" s="10">
        <f t="shared" si="8"/>
        <v>24</v>
      </c>
    </row>
    <row r="27" spans="1:42" ht="21.75" customHeight="1" x14ac:dyDescent="0.25">
      <c r="A27" s="12">
        <v>8</v>
      </c>
      <c r="B27" s="13" t="s">
        <v>63</v>
      </c>
      <c r="C27" s="14" t="s">
        <v>64</v>
      </c>
      <c r="D27" s="9" t="s">
        <v>17</v>
      </c>
      <c r="E27" s="9" t="s">
        <v>17</v>
      </c>
      <c r="F27" s="9" t="s">
        <v>21</v>
      </c>
      <c r="G27" s="9" t="s">
        <v>21</v>
      </c>
      <c r="H27" s="9" t="s">
        <v>29</v>
      </c>
      <c r="I27" s="9" t="s">
        <v>29</v>
      </c>
      <c r="J27" s="9" t="s">
        <v>17</v>
      </c>
      <c r="K27" s="9" t="s">
        <v>17</v>
      </c>
      <c r="L27" s="9" t="s">
        <v>21</v>
      </c>
      <c r="M27" s="9" t="s">
        <v>21</v>
      </c>
      <c r="N27" s="9" t="s">
        <v>29</v>
      </c>
      <c r="O27" s="9" t="s">
        <v>29</v>
      </c>
      <c r="P27" s="9" t="s">
        <v>37</v>
      </c>
      <c r="Q27" s="9" t="s">
        <v>37</v>
      </c>
      <c r="R27" s="9" t="s">
        <v>37</v>
      </c>
      <c r="S27" s="9" t="s">
        <v>37</v>
      </c>
      <c r="T27" s="9" t="s">
        <v>37</v>
      </c>
      <c r="U27" s="9" t="s">
        <v>29</v>
      </c>
      <c r="V27" s="9" t="s">
        <v>17</v>
      </c>
      <c r="W27" s="9" t="s">
        <v>17</v>
      </c>
      <c r="X27" s="9" t="s">
        <v>21</v>
      </c>
      <c r="Y27" s="9" t="s">
        <v>21</v>
      </c>
      <c r="Z27" s="9" t="s">
        <v>29</v>
      </c>
      <c r="AA27" s="9" t="s">
        <v>29</v>
      </c>
      <c r="AB27" s="9" t="s">
        <v>17</v>
      </c>
      <c r="AC27" s="9" t="s">
        <v>17</v>
      </c>
      <c r="AD27" s="9" t="s">
        <v>21</v>
      </c>
      <c r="AE27" s="9" t="s">
        <v>21</v>
      </c>
      <c r="AF27" s="9" t="s">
        <v>29</v>
      </c>
      <c r="AG27" s="9" t="s">
        <v>17</v>
      </c>
      <c r="AH27" s="10">
        <f t="shared" si="0"/>
        <v>9</v>
      </c>
      <c r="AI27" s="10">
        <f t="shared" si="1"/>
        <v>8</v>
      </c>
      <c r="AJ27" s="10">
        <f t="shared" si="2"/>
        <v>0</v>
      </c>
      <c r="AK27" s="10">
        <f t="shared" si="3"/>
        <v>8</v>
      </c>
      <c r="AL27" s="10">
        <f t="shared" si="4"/>
        <v>0</v>
      </c>
      <c r="AM27" s="10">
        <f t="shared" si="5"/>
        <v>5</v>
      </c>
      <c r="AN27" s="10">
        <f t="shared" si="6"/>
        <v>0</v>
      </c>
      <c r="AO27" s="11">
        <f t="shared" si="7"/>
        <v>136</v>
      </c>
      <c r="AP27" s="10">
        <f t="shared" si="8"/>
        <v>17</v>
      </c>
    </row>
    <row r="28" spans="1:42" ht="21.75" customHeight="1" x14ac:dyDescent="0.25">
      <c r="A28" s="6">
        <v>9</v>
      </c>
      <c r="B28" s="7" t="s">
        <v>65</v>
      </c>
      <c r="C28" s="8" t="s">
        <v>64</v>
      </c>
      <c r="D28" s="9" t="s">
        <v>21</v>
      </c>
      <c r="E28" s="9" t="s">
        <v>21</v>
      </c>
      <c r="F28" s="9" t="s">
        <v>29</v>
      </c>
      <c r="G28" s="9" t="s">
        <v>17</v>
      </c>
      <c r="H28" s="9" t="s">
        <v>17</v>
      </c>
      <c r="I28" s="9" t="s">
        <v>21</v>
      </c>
      <c r="J28" s="9" t="s">
        <v>21</v>
      </c>
      <c r="K28" s="9" t="s">
        <v>29</v>
      </c>
      <c r="L28" s="9" t="s">
        <v>29</v>
      </c>
      <c r="M28" s="9" t="s">
        <v>17</v>
      </c>
      <c r="N28" s="9" t="s">
        <v>17</v>
      </c>
      <c r="O28" s="9" t="s">
        <v>21</v>
      </c>
      <c r="P28" s="9" t="s">
        <v>21</v>
      </c>
      <c r="Q28" s="9" t="s">
        <v>29</v>
      </c>
      <c r="R28" s="9" t="s">
        <v>29</v>
      </c>
      <c r="S28" s="9" t="s">
        <v>17</v>
      </c>
      <c r="T28" s="9" t="s">
        <v>17</v>
      </c>
      <c r="U28" s="9" t="s">
        <v>21</v>
      </c>
      <c r="V28" s="9" t="s">
        <v>21</v>
      </c>
      <c r="W28" s="9" t="s">
        <v>29</v>
      </c>
      <c r="X28" s="9" t="s">
        <v>17</v>
      </c>
      <c r="Y28" s="9" t="s">
        <v>17</v>
      </c>
      <c r="Z28" s="9" t="s">
        <v>21</v>
      </c>
      <c r="AA28" s="9" t="s">
        <v>21</v>
      </c>
      <c r="AB28" s="9" t="s">
        <v>29</v>
      </c>
      <c r="AC28" s="9" t="s">
        <v>29</v>
      </c>
      <c r="AD28" s="9" t="s">
        <v>17</v>
      </c>
      <c r="AE28" s="9" t="s">
        <v>17</v>
      </c>
      <c r="AF28" s="9" t="s">
        <v>21</v>
      </c>
      <c r="AG28" s="9" t="s">
        <v>21</v>
      </c>
      <c r="AH28" s="10">
        <f t="shared" si="0"/>
        <v>10</v>
      </c>
      <c r="AI28" s="10">
        <f t="shared" si="1"/>
        <v>12</v>
      </c>
      <c r="AJ28" s="10">
        <f t="shared" si="2"/>
        <v>0</v>
      </c>
      <c r="AK28" s="10">
        <f t="shared" si="3"/>
        <v>8</v>
      </c>
      <c r="AL28" s="10">
        <f t="shared" si="4"/>
        <v>0</v>
      </c>
      <c r="AM28" s="10">
        <f t="shared" si="5"/>
        <v>0</v>
      </c>
      <c r="AN28" s="10">
        <f t="shared" si="6"/>
        <v>0</v>
      </c>
      <c r="AO28" s="11">
        <f t="shared" si="7"/>
        <v>176</v>
      </c>
      <c r="AP28" s="10">
        <f t="shared" si="8"/>
        <v>22</v>
      </c>
    </row>
    <row r="29" spans="1:42" ht="21.75" customHeight="1" x14ac:dyDescent="0.25">
      <c r="A29" s="12">
        <v>10</v>
      </c>
      <c r="B29" s="13" t="s">
        <v>66</v>
      </c>
      <c r="C29" s="14" t="s">
        <v>64</v>
      </c>
      <c r="D29" s="9" t="s">
        <v>29</v>
      </c>
      <c r="E29" s="9" t="s">
        <v>29</v>
      </c>
      <c r="F29" s="9" t="s">
        <v>17</v>
      </c>
      <c r="G29" s="9" t="s">
        <v>17</v>
      </c>
      <c r="H29" s="9" t="s">
        <v>21</v>
      </c>
      <c r="I29" s="9" t="s">
        <v>21</v>
      </c>
      <c r="J29" s="9" t="s">
        <v>29</v>
      </c>
      <c r="K29" s="9" t="s">
        <v>29</v>
      </c>
      <c r="L29" s="9" t="s">
        <v>17</v>
      </c>
      <c r="M29" s="9" t="s">
        <v>17</v>
      </c>
      <c r="N29" s="9" t="s">
        <v>21</v>
      </c>
      <c r="O29" s="9" t="s">
        <v>21</v>
      </c>
      <c r="P29" s="9" t="s">
        <v>29</v>
      </c>
      <c r="Q29" s="9" t="s">
        <v>40</v>
      </c>
      <c r="R29" s="9" t="s">
        <v>40</v>
      </c>
      <c r="S29" s="9" t="s">
        <v>17</v>
      </c>
      <c r="T29" s="9" t="s">
        <v>17</v>
      </c>
      <c r="U29" s="9" t="s">
        <v>21</v>
      </c>
      <c r="V29" s="9" t="s">
        <v>21</v>
      </c>
      <c r="W29" s="9" t="s">
        <v>29</v>
      </c>
      <c r="X29" s="9" t="s">
        <v>29</v>
      </c>
      <c r="Y29" s="9" t="s">
        <v>17</v>
      </c>
      <c r="Z29" s="9" t="s">
        <v>17</v>
      </c>
      <c r="AA29" s="9" t="s">
        <v>21</v>
      </c>
      <c r="AB29" s="9" t="s">
        <v>21</v>
      </c>
      <c r="AC29" s="9" t="s">
        <v>29</v>
      </c>
      <c r="AD29" s="9" t="s">
        <v>29</v>
      </c>
      <c r="AE29" s="9" t="s">
        <v>17</v>
      </c>
      <c r="AF29" s="9" t="s">
        <v>17</v>
      </c>
      <c r="AG29" s="9" t="s">
        <v>21</v>
      </c>
      <c r="AH29" s="10">
        <f t="shared" si="0"/>
        <v>10</v>
      </c>
      <c r="AI29" s="10">
        <f t="shared" si="1"/>
        <v>9</v>
      </c>
      <c r="AJ29" s="10">
        <f t="shared" si="2"/>
        <v>0</v>
      </c>
      <c r="AK29" s="10">
        <f t="shared" si="3"/>
        <v>9</v>
      </c>
      <c r="AL29" s="10">
        <f t="shared" si="4"/>
        <v>0</v>
      </c>
      <c r="AM29" s="10">
        <f t="shared" si="5"/>
        <v>0</v>
      </c>
      <c r="AN29" s="10">
        <f t="shared" si="6"/>
        <v>2</v>
      </c>
      <c r="AO29" s="11">
        <f t="shared" si="7"/>
        <v>164</v>
      </c>
      <c r="AP29" s="10">
        <f t="shared" si="8"/>
        <v>21</v>
      </c>
    </row>
    <row r="31" spans="1:42" ht="21.75" customHeight="1" x14ac:dyDescent="0.25">
      <c r="A31" s="48" t="s">
        <v>67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</row>
    <row r="32" spans="1:42" ht="18" customHeight="1" x14ac:dyDescent="0.25">
      <c r="A32" s="49" t="s">
        <v>13</v>
      </c>
      <c r="B32" s="49"/>
      <c r="C32" s="1" t="s">
        <v>68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3">
        <v>6</v>
      </c>
      <c r="J32" s="3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3">
        <v>13</v>
      </c>
      <c r="Q32" s="3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3">
        <v>20</v>
      </c>
      <c r="X32" s="3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3">
        <v>27</v>
      </c>
      <c r="AE32" s="3">
        <v>28</v>
      </c>
      <c r="AF32" s="2">
        <v>29</v>
      </c>
      <c r="AG32" s="2">
        <v>30</v>
      </c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ht="19.5" customHeight="1" x14ac:dyDescent="0.25">
      <c r="A33" s="50" t="s">
        <v>69</v>
      </c>
      <c r="B33" s="50"/>
      <c r="C33" s="16">
        <v>2</v>
      </c>
      <c r="D33" s="17">
        <f t="shared" ref="D33:AG33" si="9">COUNTIF(D20:D29,"M")</f>
        <v>3</v>
      </c>
      <c r="E33" s="17">
        <f t="shared" si="9"/>
        <v>3</v>
      </c>
      <c r="F33" s="17">
        <f t="shared" si="9"/>
        <v>2</v>
      </c>
      <c r="G33" s="17">
        <f t="shared" si="9"/>
        <v>3</v>
      </c>
      <c r="H33" s="17">
        <f t="shared" si="9"/>
        <v>4</v>
      </c>
      <c r="I33" s="17">
        <f t="shared" si="9"/>
        <v>3</v>
      </c>
      <c r="J33" s="17">
        <f t="shared" si="9"/>
        <v>3</v>
      </c>
      <c r="K33" s="17">
        <f t="shared" si="9"/>
        <v>3</v>
      </c>
      <c r="L33" s="17">
        <f t="shared" si="9"/>
        <v>2</v>
      </c>
      <c r="M33" s="17">
        <f t="shared" si="9"/>
        <v>3</v>
      </c>
      <c r="N33" s="17">
        <f t="shared" si="9"/>
        <v>3</v>
      </c>
      <c r="O33" s="17">
        <f t="shared" si="9"/>
        <v>2</v>
      </c>
      <c r="P33" s="17">
        <f t="shared" si="9"/>
        <v>3</v>
      </c>
      <c r="Q33" s="17">
        <f t="shared" si="9"/>
        <v>3</v>
      </c>
      <c r="R33" s="17">
        <f t="shared" si="9"/>
        <v>2</v>
      </c>
      <c r="S33" s="17">
        <f t="shared" si="9"/>
        <v>3</v>
      </c>
      <c r="T33" s="17">
        <f t="shared" si="9"/>
        <v>2</v>
      </c>
      <c r="U33" s="17">
        <f t="shared" si="9"/>
        <v>0</v>
      </c>
      <c r="V33" s="17">
        <f t="shared" si="9"/>
        <v>3</v>
      </c>
      <c r="W33" s="17">
        <f t="shared" si="9"/>
        <v>5</v>
      </c>
      <c r="X33" s="17">
        <f t="shared" si="9"/>
        <v>3</v>
      </c>
      <c r="Y33" s="17">
        <f t="shared" si="9"/>
        <v>3</v>
      </c>
      <c r="Z33" s="17">
        <f t="shared" si="9"/>
        <v>3</v>
      </c>
      <c r="AA33" s="17">
        <f t="shared" si="9"/>
        <v>1</v>
      </c>
      <c r="AB33" s="17">
        <f t="shared" si="9"/>
        <v>2</v>
      </c>
      <c r="AC33" s="17">
        <f t="shared" si="9"/>
        <v>4</v>
      </c>
      <c r="AD33" s="17">
        <f t="shared" si="9"/>
        <v>4</v>
      </c>
      <c r="AE33" s="17">
        <f t="shared" si="9"/>
        <v>4</v>
      </c>
      <c r="AF33" s="17">
        <f t="shared" si="9"/>
        <v>3</v>
      </c>
      <c r="AG33" s="17">
        <f t="shared" si="9"/>
        <v>2</v>
      </c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ht="19.5" customHeight="1" x14ac:dyDescent="0.25">
      <c r="A34" s="51" t="s">
        <v>70</v>
      </c>
      <c r="B34" s="51"/>
      <c r="C34" s="18">
        <v>2</v>
      </c>
      <c r="D34" s="19">
        <f t="shared" ref="D34:AG34" si="10">COUNTIF(D20:D29,"T")</f>
        <v>3</v>
      </c>
      <c r="E34" s="19">
        <f t="shared" si="10"/>
        <v>3</v>
      </c>
      <c r="F34" s="19">
        <f t="shared" si="10"/>
        <v>3</v>
      </c>
      <c r="G34" s="19">
        <f t="shared" si="10"/>
        <v>3</v>
      </c>
      <c r="H34" s="19">
        <f t="shared" si="10"/>
        <v>2</v>
      </c>
      <c r="I34" s="19">
        <f t="shared" si="10"/>
        <v>3</v>
      </c>
      <c r="J34" s="19">
        <f t="shared" si="10"/>
        <v>4</v>
      </c>
      <c r="K34" s="19">
        <f t="shared" si="10"/>
        <v>3</v>
      </c>
      <c r="L34" s="19">
        <f t="shared" si="10"/>
        <v>3</v>
      </c>
      <c r="M34" s="19">
        <f t="shared" si="10"/>
        <v>3</v>
      </c>
      <c r="N34" s="19">
        <f t="shared" si="10"/>
        <v>2</v>
      </c>
      <c r="O34" s="19">
        <f t="shared" si="10"/>
        <v>3</v>
      </c>
      <c r="P34" s="19">
        <f t="shared" si="10"/>
        <v>3</v>
      </c>
      <c r="Q34" s="19">
        <f t="shared" si="10"/>
        <v>2</v>
      </c>
      <c r="R34" s="19">
        <f t="shared" si="10"/>
        <v>3</v>
      </c>
      <c r="S34" s="19">
        <f t="shared" si="10"/>
        <v>3</v>
      </c>
      <c r="T34" s="19">
        <f t="shared" si="10"/>
        <v>2</v>
      </c>
      <c r="U34" s="19">
        <f t="shared" si="10"/>
        <v>3</v>
      </c>
      <c r="V34" s="19">
        <f t="shared" si="10"/>
        <v>2</v>
      </c>
      <c r="W34" s="19">
        <f t="shared" si="10"/>
        <v>0</v>
      </c>
      <c r="X34" s="19">
        <f t="shared" si="10"/>
        <v>3</v>
      </c>
      <c r="Y34" s="19">
        <f t="shared" si="10"/>
        <v>5</v>
      </c>
      <c r="Z34" s="19">
        <f t="shared" si="10"/>
        <v>3</v>
      </c>
      <c r="AA34" s="19">
        <f t="shared" si="10"/>
        <v>3</v>
      </c>
      <c r="AB34" s="19">
        <f t="shared" si="10"/>
        <v>3</v>
      </c>
      <c r="AC34" s="19">
        <f t="shared" si="10"/>
        <v>1</v>
      </c>
      <c r="AD34" s="19">
        <f t="shared" si="10"/>
        <v>2</v>
      </c>
      <c r="AE34" s="19">
        <f t="shared" si="10"/>
        <v>4</v>
      </c>
      <c r="AF34" s="19">
        <f t="shared" si="10"/>
        <v>4</v>
      </c>
      <c r="AG34" s="19">
        <f t="shared" si="10"/>
        <v>4</v>
      </c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ht="19.5" customHeight="1" x14ac:dyDescent="0.25">
      <c r="A35" s="52" t="s">
        <v>71</v>
      </c>
      <c r="B35" s="52"/>
      <c r="C35" s="20">
        <v>1</v>
      </c>
      <c r="D35" s="21">
        <f t="shared" ref="D35:AG35" si="11">COUNTIF(D20:D29,"N")</f>
        <v>2</v>
      </c>
      <c r="E35" s="21">
        <f t="shared" si="11"/>
        <v>2</v>
      </c>
      <c r="F35" s="21">
        <f t="shared" si="11"/>
        <v>2</v>
      </c>
      <c r="G35" s="21">
        <f t="shared" si="11"/>
        <v>2</v>
      </c>
      <c r="H35" s="21">
        <f t="shared" si="11"/>
        <v>1</v>
      </c>
      <c r="I35" s="21">
        <f t="shared" si="11"/>
        <v>1</v>
      </c>
      <c r="J35" s="21">
        <f t="shared" si="11"/>
        <v>1</v>
      </c>
      <c r="K35" s="21">
        <f t="shared" si="11"/>
        <v>1</v>
      </c>
      <c r="L35" s="21">
        <f t="shared" si="11"/>
        <v>3</v>
      </c>
      <c r="M35" s="21">
        <f t="shared" si="11"/>
        <v>3</v>
      </c>
      <c r="N35" s="21">
        <f t="shared" si="11"/>
        <v>1</v>
      </c>
      <c r="O35" s="21">
        <f t="shared" si="11"/>
        <v>1</v>
      </c>
      <c r="P35" s="21">
        <f t="shared" si="11"/>
        <v>1</v>
      </c>
      <c r="Q35" s="21">
        <f t="shared" si="11"/>
        <v>1</v>
      </c>
      <c r="R35" s="21">
        <f t="shared" si="11"/>
        <v>2</v>
      </c>
      <c r="S35" s="21">
        <f t="shared" si="11"/>
        <v>2</v>
      </c>
      <c r="T35" s="21">
        <f t="shared" si="11"/>
        <v>2</v>
      </c>
      <c r="U35" s="21">
        <f t="shared" si="11"/>
        <v>2</v>
      </c>
      <c r="V35" s="21">
        <f t="shared" si="11"/>
        <v>2</v>
      </c>
      <c r="W35" s="21">
        <f t="shared" si="11"/>
        <v>1</v>
      </c>
      <c r="X35" s="21">
        <f t="shared" si="11"/>
        <v>0</v>
      </c>
      <c r="Y35" s="21">
        <f t="shared" si="11"/>
        <v>0</v>
      </c>
      <c r="Z35" s="21">
        <f t="shared" si="11"/>
        <v>1</v>
      </c>
      <c r="AA35" s="21">
        <f t="shared" si="11"/>
        <v>3</v>
      </c>
      <c r="AB35" s="21">
        <f t="shared" si="11"/>
        <v>2</v>
      </c>
      <c r="AC35" s="21">
        <f t="shared" si="11"/>
        <v>1</v>
      </c>
      <c r="AD35" s="21">
        <f t="shared" si="11"/>
        <v>2</v>
      </c>
      <c r="AE35" s="21">
        <f t="shared" si="11"/>
        <v>1</v>
      </c>
      <c r="AF35" s="21">
        <f t="shared" si="11"/>
        <v>0</v>
      </c>
      <c r="AG35" s="21">
        <f t="shared" si="11"/>
        <v>2</v>
      </c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ht="19.5" customHeight="1" x14ac:dyDescent="0.25">
      <c r="A36" s="47" t="s">
        <v>72</v>
      </c>
      <c r="B36" s="47"/>
      <c r="C36" s="22"/>
      <c r="D36" s="22">
        <f t="shared" ref="D36:AG36" si="12">D33+D34+D35</f>
        <v>8</v>
      </c>
      <c r="E36" s="22">
        <f t="shared" si="12"/>
        <v>8</v>
      </c>
      <c r="F36" s="22">
        <f t="shared" si="12"/>
        <v>7</v>
      </c>
      <c r="G36" s="22">
        <f t="shared" si="12"/>
        <v>8</v>
      </c>
      <c r="H36" s="22">
        <f t="shared" si="12"/>
        <v>7</v>
      </c>
      <c r="I36" s="22">
        <f t="shared" si="12"/>
        <v>7</v>
      </c>
      <c r="J36" s="22">
        <f t="shared" si="12"/>
        <v>8</v>
      </c>
      <c r="K36" s="22">
        <f t="shared" si="12"/>
        <v>7</v>
      </c>
      <c r="L36" s="22">
        <f t="shared" si="12"/>
        <v>8</v>
      </c>
      <c r="M36" s="22">
        <f t="shared" si="12"/>
        <v>9</v>
      </c>
      <c r="N36" s="22">
        <f t="shared" si="12"/>
        <v>6</v>
      </c>
      <c r="O36" s="22">
        <f t="shared" si="12"/>
        <v>6</v>
      </c>
      <c r="P36" s="22">
        <f t="shared" si="12"/>
        <v>7</v>
      </c>
      <c r="Q36" s="22">
        <f t="shared" si="12"/>
        <v>6</v>
      </c>
      <c r="R36" s="22">
        <f t="shared" si="12"/>
        <v>7</v>
      </c>
      <c r="S36" s="22">
        <f t="shared" si="12"/>
        <v>8</v>
      </c>
      <c r="T36" s="22">
        <f t="shared" si="12"/>
        <v>6</v>
      </c>
      <c r="U36" s="22">
        <f t="shared" si="12"/>
        <v>5</v>
      </c>
      <c r="V36" s="22">
        <f t="shared" si="12"/>
        <v>7</v>
      </c>
      <c r="W36" s="22">
        <f t="shared" si="12"/>
        <v>6</v>
      </c>
      <c r="X36" s="22">
        <f t="shared" si="12"/>
        <v>6</v>
      </c>
      <c r="Y36" s="22">
        <f t="shared" si="12"/>
        <v>8</v>
      </c>
      <c r="Z36" s="22">
        <f t="shared" si="12"/>
        <v>7</v>
      </c>
      <c r="AA36" s="22">
        <f t="shared" si="12"/>
        <v>7</v>
      </c>
      <c r="AB36" s="22">
        <f t="shared" si="12"/>
        <v>7</v>
      </c>
      <c r="AC36" s="22">
        <f t="shared" si="12"/>
        <v>6</v>
      </c>
      <c r="AD36" s="22">
        <f t="shared" si="12"/>
        <v>8</v>
      </c>
      <c r="AE36" s="22">
        <f t="shared" si="12"/>
        <v>9</v>
      </c>
      <c r="AF36" s="22">
        <f t="shared" si="12"/>
        <v>7</v>
      </c>
      <c r="AG36" s="22">
        <f t="shared" si="12"/>
        <v>8</v>
      </c>
      <c r="AH36" s="15"/>
      <c r="AI36" s="15"/>
      <c r="AJ36" s="15"/>
      <c r="AK36" s="15"/>
      <c r="AL36" s="15"/>
      <c r="AM36" s="15"/>
      <c r="AN36" s="15"/>
      <c r="AO36" s="15"/>
      <c r="AP36" s="15"/>
    </row>
    <row r="37" spans="1:42" ht="19.5" customHeight="1" x14ac:dyDescent="0.25">
      <c r="A37" s="47" t="s">
        <v>73</v>
      </c>
      <c r="B37" s="47"/>
      <c r="C37" s="22"/>
      <c r="D37" s="23" t="str">
        <f t="shared" ref="D37:AG37" si="13">IF(AND(D33&gt;=$C$33,D34&gt;=$C$34,D35&gt;=$C$35),"✓","✗")</f>
        <v>✓</v>
      </c>
      <c r="E37" s="23" t="str">
        <f t="shared" si="13"/>
        <v>✓</v>
      </c>
      <c r="F37" s="23" t="str">
        <f t="shared" si="13"/>
        <v>✓</v>
      </c>
      <c r="G37" s="23" t="str">
        <f t="shared" si="13"/>
        <v>✓</v>
      </c>
      <c r="H37" s="23" t="str">
        <f t="shared" si="13"/>
        <v>✓</v>
      </c>
      <c r="I37" s="23" t="str">
        <f t="shared" si="13"/>
        <v>✓</v>
      </c>
      <c r="J37" s="23" t="str">
        <f t="shared" si="13"/>
        <v>✓</v>
      </c>
      <c r="K37" s="23" t="str">
        <f t="shared" si="13"/>
        <v>✓</v>
      </c>
      <c r="L37" s="23" t="str">
        <f t="shared" si="13"/>
        <v>✓</v>
      </c>
      <c r="M37" s="23" t="str">
        <f t="shared" si="13"/>
        <v>✓</v>
      </c>
      <c r="N37" s="23" t="str">
        <f t="shared" si="13"/>
        <v>✓</v>
      </c>
      <c r="O37" s="23" t="str">
        <f t="shared" si="13"/>
        <v>✓</v>
      </c>
      <c r="P37" s="23" t="str">
        <f t="shared" si="13"/>
        <v>✓</v>
      </c>
      <c r="Q37" s="23" t="str">
        <f t="shared" si="13"/>
        <v>✓</v>
      </c>
      <c r="R37" s="23" t="str">
        <f t="shared" si="13"/>
        <v>✓</v>
      </c>
      <c r="S37" s="23" t="str">
        <f t="shared" si="13"/>
        <v>✓</v>
      </c>
      <c r="T37" s="23" t="str">
        <f t="shared" si="13"/>
        <v>✓</v>
      </c>
      <c r="U37" s="23" t="str">
        <f t="shared" si="13"/>
        <v>✗</v>
      </c>
      <c r="V37" s="23" t="str">
        <f t="shared" si="13"/>
        <v>✓</v>
      </c>
      <c r="W37" s="23" t="str">
        <f t="shared" si="13"/>
        <v>✗</v>
      </c>
      <c r="X37" s="23" t="str">
        <f t="shared" si="13"/>
        <v>✗</v>
      </c>
      <c r="Y37" s="23" t="str">
        <f t="shared" si="13"/>
        <v>✗</v>
      </c>
      <c r="Z37" s="23" t="str">
        <f t="shared" si="13"/>
        <v>✓</v>
      </c>
      <c r="AA37" s="23" t="str">
        <f t="shared" si="13"/>
        <v>✗</v>
      </c>
      <c r="AB37" s="23" t="str">
        <f t="shared" si="13"/>
        <v>✓</v>
      </c>
      <c r="AC37" s="23" t="str">
        <f t="shared" si="13"/>
        <v>✗</v>
      </c>
      <c r="AD37" s="23" t="str">
        <f t="shared" si="13"/>
        <v>✓</v>
      </c>
      <c r="AE37" s="23" t="str">
        <f t="shared" si="13"/>
        <v>✓</v>
      </c>
      <c r="AF37" s="23" t="str">
        <f t="shared" si="13"/>
        <v>✗</v>
      </c>
      <c r="AG37" s="23" t="str">
        <f t="shared" si="13"/>
        <v>✓</v>
      </c>
      <c r="AH37" s="15"/>
      <c r="AI37" s="15"/>
      <c r="AJ37" s="15"/>
      <c r="AK37" s="15"/>
      <c r="AL37" s="15"/>
      <c r="AM37" s="15"/>
      <c r="AN37" s="15"/>
      <c r="AO37" s="15"/>
      <c r="AP37" s="15"/>
    </row>
  </sheetData>
  <mergeCells count="57">
    <mergeCell ref="S5:X5"/>
    <mergeCell ref="Y5:AD5"/>
    <mergeCell ref="A1:AP1"/>
    <mergeCell ref="A2:AP2"/>
    <mergeCell ref="A4:F4"/>
    <mergeCell ref="G4:L4"/>
    <mergeCell ref="M4:R4"/>
    <mergeCell ref="S4:X4"/>
    <mergeCell ref="Y4:AD4"/>
    <mergeCell ref="A7:Q7"/>
    <mergeCell ref="J9:Q9"/>
    <mergeCell ref="A5:F5"/>
    <mergeCell ref="G5:L5"/>
    <mergeCell ref="M5:R5"/>
    <mergeCell ref="B8:D8"/>
    <mergeCell ref="E8:H8"/>
    <mergeCell ref="B9:D9"/>
    <mergeCell ref="E9:H9"/>
    <mergeCell ref="J8:Q8"/>
    <mergeCell ref="B10:D10"/>
    <mergeCell ref="E10:H10"/>
    <mergeCell ref="B11:D11"/>
    <mergeCell ref="E11:H11"/>
    <mergeCell ref="J10:Q10"/>
    <mergeCell ref="J11:Q11"/>
    <mergeCell ref="B12:D12"/>
    <mergeCell ref="E12:H12"/>
    <mergeCell ref="B13:D13"/>
    <mergeCell ref="E13:H13"/>
    <mergeCell ref="J12:Q12"/>
    <mergeCell ref="J13:Q13"/>
    <mergeCell ref="B14:D14"/>
    <mergeCell ref="E14:H14"/>
    <mergeCell ref="B15:D15"/>
    <mergeCell ref="E15:H15"/>
    <mergeCell ref="J14:Q14"/>
    <mergeCell ref="J15:Q15"/>
    <mergeCell ref="A17:AP17"/>
    <mergeCell ref="A18:A19"/>
    <mergeCell ref="B18:B19"/>
    <mergeCell ref="C18:C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36:B36"/>
    <mergeCell ref="A37:B37"/>
    <mergeCell ref="A31:AP31"/>
    <mergeCell ref="A32:B32"/>
    <mergeCell ref="A33:B33"/>
    <mergeCell ref="A34:B34"/>
    <mergeCell ref="A35:B35"/>
  </mergeCells>
  <conditionalFormatting sqref="D20:AG29">
    <cfRule type="cellIs" dxfId="10" priority="2" operator="equal">
      <formula>"M"</formula>
    </cfRule>
    <cfRule type="cellIs" dxfId="9" priority="3" operator="equal">
      <formula>"T"</formula>
    </cfRule>
    <cfRule type="cellIs" dxfId="8" priority="4" operator="equal">
      <formula>"N"</formula>
    </cfRule>
    <cfRule type="cellIs" dxfId="7" priority="5" operator="equal">
      <formula>"L"</formula>
    </cfRule>
    <cfRule type="cellIs" dxfId="6" priority="6" operator="equal">
      <formula>"V"</formula>
    </cfRule>
    <cfRule type="cellIs" dxfId="5" priority="7" operator="equal">
      <formula>"B"</formula>
    </cfRule>
    <cfRule type="cellIs" dxfId="4" priority="8" operator="equal">
      <formula>"F"</formula>
    </cfRule>
  </conditionalFormatting>
  <conditionalFormatting sqref="D36:AG36">
    <cfRule type="colorScale" priority="11">
      <colorScale>
        <cfvo type="num" val="3"/>
        <cfvo type="num" val="5"/>
        <cfvo type="num" val="8"/>
        <color rgb="FFFFCDD2"/>
        <color rgb="FFFFF9C4"/>
        <color rgb="FFC8E6C9"/>
      </colorScale>
    </cfRule>
  </conditionalFormatting>
  <conditionalFormatting sqref="D37:AG37">
    <cfRule type="cellIs" dxfId="3" priority="9" operator="equal">
      <formula>"✓"</formula>
    </cfRule>
    <cfRule type="cellIs" dxfId="2" priority="10" operator="equal">
      <formula>"✗"</formula>
    </cfRule>
  </conditionalFormatting>
  <dataValidations disablePrompts="1" count="1">
    <dataValidation type="list" allowBlank="1" showErrorMessage="1" errorTitle="Código no válido" error="Use uno de los códigos definidos en la leyenda: M, T, N, L, V, B, F" promptTitle="Asignación de turno" prompt="Seleccione un código de turno" sqref="D20:AG29" xr:uid="{00000000-0002-0000-0000-000000000000}">
      <formula1>"M,T,N,L,V,B,F"</formula1>
      <formula2>0</formula2>
    </dataValidation>
  </dataValidations>
  <printOptions horizontalCentered="1"/>
  <pageMargins left="0.4" right="0.4" top="0.5" bottom="0.5" header="0.511811023622047" footer="0.511811023622047"/>
  <pageSetup paperSize="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showGridLines="0" zoomScaleNormal="100" workbookViewId="0"/>
  </sheetViews>
  <sheetFormatPr baseColWidth="10" defaultColWidth="8.7109375" defaultRowHeight="15" x14ac:dyDescent="0.25"/>
  <cols>
    <col min="1" max="1" width="28" customWidth="1"/>
    <col min="2" max="2" width="16" customWidth="1"/>
    <col min="3" max="5" width="12" customWidth="1"/>
    <col min="6" max="6" width="16" customWidth="1"/>
    <col min="7" max="7" width="12" customWidth="1"/>
    <col min="8" max="8" width="14" customWidth="1"/>
  </cols>
  <sheetData>
    <row r="1" spans="1:8" ht="31.5" customHeight="1" x14ac:dyDescent="0.25">
      <c r="A1" s="63" t="s">
        <v>74</v>
      </c>
      <c r="B1" s="63"/>
      <c r="C1" s="63"/>
      <c r="D1" s="63"/>
      <c r="E1" s="63"/>
      <c r="F1" s="63"/>
      <c r="G1" s="63"/>
      <c r="H1" s="63"/>
    </row>
    <row r="2" spans="1:8" ht="21.75" customHeight="1" x14ac:dyDescent="0.25">
      <c r="A2" s="74" t="s">
        <v>75</v>
      </c>
      <c r="B2" s="74"/>
      <c r="C2" s="74"/>
      <c r="D2" s="74"/>
      <c r="E2" s="74"/>
      <c r="F2" s="74"/>
      <c r="G2" s="74"/>
      <c r="H2" s="74"/>
    </row>
    <row r="4" spans="1:8" ht="18" customHeight="1" x14ac:dyDescent="0.25">
      <c r="A4" s="75" t="s">
        <v>76</v>
      </c>
      <c r="B4" s="75"/>
      <c r="C4" s="75" t="s">
        <v>77</v>
      </c>
      <c r="D4" s="75"/>
      <c r="E4" s="75" t="s">
        <v>78</v>
      </c>
      <c r="F4" s="75"/>
      <c r="G4" s="75" t="s">
        <v>79</v>
      </c>
      <c r="H4" s="75"/>
    </row>
    <row r="5" spans="1:8" ht="36" customHeight="1" x14ac:dyDescent="0.25">
      <c r="A5" s="72">
        <f>COUNTA(Planilla!B20:B29)</f>
        <v>10</v>
      </c>
      <c r="B5" s="72"/>
      <c r="C5" s="72">
        <v>30</v>
      </c>
      <c r="D5" s="72"/>
      <c r="E5" s="73">
        <f>SUM(Planilla!AO20:AO29)</f>
        <v>1724</v>
      </c>
      <c r="F5" s="73"/>
      <c r="G5" s="72">
        <f>COUNTIF(Planilla!D37:AG37,"✓")</f>
        <v>23</v>
      </c>
      <c r="H5" s="72"/>
    </row>
    <row r="8" spans="1:8" ht="21.75" customHeight="1" x14ac:dyDescent="0.25">
      <c r="A8" s="48" t="s">
        <v>80</v>
      </c>
      <c r="B8" s="48"/>
      <c r="C8" s="48"/>
      <c r="D8" s="48"/>
      <c r="E8" s="48"/>
      <c r="F8" s="48"/>
      <c r="G8" s="48"/>
      <c r="H8" s="48"/>
    </row>
    <row r="9" spans="1:8" ht="21.75" customHeight="1" x14ac:dyDescent="0.25">
      <c r="A9" s="24" t="s">
        <v>46</v>
      </c>
      <c r="B9" s="24" t="s">
        <v>47</v>
      </c>
      <c r="C9" s="24" t="s">
        <v>81</v>
      </c>
      <c r="D9" s="24" t="s">
        <v>82</v>
      </c>
      <c r="E9" s="24" t="s">
        <v>83</v>
      </c>
      <c r="F9" s="24" t="s">
        <v>84</v>
      </c>
      <c r="G9" s="24" t="s">
        <v>85</v>
      </c>
      <c r="H9" s="24" t="s">
        <v>86</v>
      </c>
    </row>
    <row r="10" spans="1:8" ht="19.5" customHeight="1" x14ac:dyDescent="0.25">
      <c r="A10" s="7" t="str">
        <f>Planilla!B20</f>
        <v>Laura Fernández Ruiz</v>
      </c>
      <c r="B10" s="8" t="str">
        <f>Planilla!C20</f>
        <v>Supervisora</v>
      </c>
      <c r="C10" s="25">
        <f>Planilla!AH20</f>
        <v>10</v>
      </c>
      <c r="D10" s="25">
        <f>Planilla!AI20</f>
        <v>10</v>
      </c>
      <c r="E10" s="25">
        <f>Planilla!AJ20</f>
        <v>0</v>
      </c>
      <c r="F10" s="26">
        <f>Planilla!AK20+Planilla!AL20</f>
        <v>10</v>
      </c>
      <c r="G10" s="27">
        <f>Planilla!AP20</f>
        <v>20</v>
      </c>
      <c r="H10" s="28">
        <f>Planilla!AO20</f>
        <v>160</v>
      </c>
    </row>
    <row r="11" spans="1:8" ht="19.5" customHeight="1" x14ac:dyDescent="0.25">
      <c r="A11" s="13" t="str">
        <f>Planilla!B21</f>
        <v>Carlos Domínguez Vega</v>
      </c>
      <c r="B11" s="14" t="str">
        <f>Planilla!C21</f>
        <v>Enfermero</v>
      </c>
      <c r="C11" s="9">
        <f>Planilla!AH21</f>
        <v>8</v>
      </c>
      <c r="D11" s="9">
        <f>Planilla!AI21</f>
        <v>8</v>
      </c>
      <c r="E11" s="9">
        <f>Planilla!AJ21</f>
        <v>8</v>
      </c>
      <c r="F11" s="29">
        <f>Planilla!AK21+Planilla!AL21</f>
        <v>6</v>
      </c>
      <c r="G11" s="30">
        <f>Planilla!AP21</f>
        <v>24</v>
      </c>
      <c r="H11" s="31">
        <f>Planilla!AO21</f>
        <v>192</v>
      </c>
    </row>
    <row r="12" spans="1:8" ht="19.5" customHeight="1" x14ac:dyDescent="0.25">
      <c r="A12" s="7" t="str">
        <f>Planilla!B22</f>
        <v>María José Sánchez Herrero</v>
      </c>
      <c r="B12" s="8" t="str">
        <f>Planilla!C22</f>
        <v>Enfermera</v>
      </c>
      <c r="C12" s="25">
        <f>Planilla!AH22</f>
        <v>8</v>
      </c>
      <c r="D12" s="25">
        <f>Planilla!AI22</f>
        <v>7</v>
      </c>
      <c r="E12" s="25">
        <f>Planilla!AJ22</f>
        <v>8</v>
      </c>
      <c r="F12" s="26">
        <f>Planilla!AK22+Planilla!AL22</f>
        <v>7</v>
      </c>
      <c r="G12" s="27">
        <f>Planilla!AP22</f>
        <v>23</v>
      </c>
      <c r="H12" s="28">
        <f>Planilla!AO22</f>
        <v>184</v>
      </c>
    </row>
    <row r="13" spans="1:8" ht="19.5" customHeight="1" x14ac:dyDescent="0.25">
      <c r="A13" s="13" t="str">
        <f>Planilla!B23</f>
        <v>Andrés Castaño Molina</v>
      </c>
      <c r="B13" s="14" t="str">
        <f>Planilla!C23</f>
        <v>Enfermero</v>
      </c>
      <c r="C13" s="9">
        <f>Planilla!AH23</f>
        <v>6</v>
      </c>
      <c r="D13" s="9">
        <f>Planilla!AI23</f>
        <v>6</v>
      </c>
      <c r="E13" s="9">
        <f>Planilla!AJ23</f>
        <v>5</v>
      </c>
      <c r="F13" s="29">
        <f>Planilla!AK23+Planilla!AL23</f>
        <v>13</v>
      </c>
      <c r="G13" s="30">
        <f>Planilla!AP23</f>
        <v>17</v>
      </c>
      <c r="H13" s="31">
        <f>Planilla!AO23</f>
        <v>136</v>
      </c>
    </row>
    <row r="14" spans="1:8" ht="19.5" customHeight="1" x14ac:dyDescent="0.25">
      <c r="A14" s="7" t="str">
        <f>Planilla!B24</f>
        <v>Patricia Lozano Vidal</v>
      </c>
      <c r="B14" s="8" t="str">
        <f>Planilla!C24</f>
        <v>Enfermera</v>
      </c>
      <c r="C14" s="25">
        <f>Planilla!AH24</f>
        <v>7</v>
      </c>
      <c r="D14" s="25">
        <f>Planilla!AI24</f>
        <v>8</v>
      </c>
      <c r="E14" s="25">
        <f>Planilla!AJ24</f>
        <v>8</v>
      </c>
      <c r="F14" s="26">
        <f>Planilla!AK24+Planilla!AL24</f>
        <v>7</v>
      </c>
      <c r="G14" s="27">
        <f>Planilla!AP24</f>
        <v>23</v>
      </c>
      <c r="H14" s="28">
        <f>Planilla!AO24</f>
        <v>184</v>
      </c>
    </row>
    <row r="15" spans="1:8" ht="19.5" customHeight="1" x14ac:dyDescent="0.25">
      <c r="A15" s="13" t="str">
        <f>Planilla!B25</f>
        <v>Javier Ortega Bermejo</v>
      </c>
      <c r="B15" s="14" t="str">
        <f>Planilla!C25</f>
        <v>Enfermero</v>
      </c>
      <c r="C15" s="9">
        <f>Planilla!AH25</f>
        <v>8</v>
      </c>
      <c r="D15" s="9">
        <f>Planilla!AI25</f>
        <v>9</v>
      </c>
      <c r="E15" s="9">
        <f>Planilla!AJ25</f>
        <v>8</v>
      </c>
      <c r="F15" s="29">
        <f>Planilla!AK25+Planilla!AL25</f>
        <v>5</v>
      </c>
      <c r="G15" s="30">
        <f>Planilla!AP25</f>
        <v>25</v>
      </c>
      <c r="H15" s="31">
        <f>Planilla!AO25</f>
        <v>200</v>
      </c>
    </row>
    <row r="16" spans="1:8" ht="19.5" customHeight="1" x14ac:dyDescent="0.25">
      <c r="A16" s="7" t="str">
        <f>Planilla!B26</f>
        <v>Sandra Peña Aguilar</v>
      </c>
      <c r="B16" s="8" t="str">
        <f>Planilla!C26</f>
        <v>Enfermera</v>
      </c>
      <c r="C16" s="25">
        <f>Planilla!AH26</f>
        <v>8</v>
      </c>
      <c r="D16" s="25">
        <f>Planilla!AI26</f>
        <v>8</v>
      </c>
      <c r="E16" s="25">
        <f>Planilla!AJ26</f>
        <v>8</v>
      </c>
      <c r="F16" s="26">
        <f>Planilla!AK26+Planilla!AL26</f>
        <v>6</v>
      </c>
      <c r="G16" s="27">
        <f>Planilla!AP26</f>
        <v>24</v>
      </c>
      <c r="H16" s="28">
        <f>Planilla!AO26</f>
        <v>192</v>
      </c>
    </row>
    <row r="17" spans="1:8" ht="19.5" customHeight="1" x14ac:dyDescent="0.25">
      <c r="A17" s="13" t="str">
        <f>Planilla!B27</f>
        <v>Roberto Iglesias Marín</v>
      </c>
      <c r="B17" s="14" t="str">
        <f>Planilla!C27</f>
        <v>TCAE</v>
      </c>
      <c r="C17" s="9">
        <f>Planilla!AH27</f>
        <v>9</v>
      </c>
      <c r="D17" s="9">
        <f>Planilla!AI27</f>
        <v>8</v>
      </c>
      <c r="E17" s="9">
        <f>Planilla!AJ27</f>
        <v>0</v>
      </c>
      <c r="F17" s="29">
        <f>Planilla!AK27+Planilla!AL27</f>
        <v>8</v>
      </c>
      <c r="G17" s="30">
        <f>Planilla!AP27</f>
        <v>17</v>
      </c>
      <c r="H17" s="31">
        <f>Planilla!AO27</f>
        <v>136</v>
      </c>
    </row>
    <row r="18" spans="1:8" ht="19.5" customHeight="1" x14ac:dyDescent="0.25">
      <c r="A18" s="7" t="str">
        <f>Planilla!B28</f>
        <v>Cristina Vázquez Soto</v>
      </c>
      <c r="B18" s="8" t="str">
        <f>Planilla!C28</f>
        <v>TCAE</v>
      </c>
      <c r="C18" s="25">
        <f>Planilla!AH28</f>
        <v>10</v>
      </c>
      <c r="D18" s="25">
        <f>Planilla!AI28</f>
        <v>12</v>
      </c>
      <c r="E18" s="25">
        <f>Planilla!AJ28</f>
        <v>0</v>
      </c>
      <c r="F18" s="26">
        <f>Planilla!AK28+Planilla!AL28</f>
        <v>8</v>
      </c>
      <c r="G18" s="27">
        <f>Planilla!AP28</f>
        <v>22</v>
      </c>
      <c r="H18" s="28">
        <f>Planilla!AO28</f>
        <v>176</v>
      </c>
    </row>
    <row r="19" spans="1:8" ht="19.5" customHeight="1" x14ac:dyDescent="0.25">
      <c r="A19" s="13" t="str">
        <f>Planilla!B29</f>
        <v>Daniel Ramírez Pinto</v>
      </c>
      <c r="B19" s="14" t="str">
        <f>Planilla!C29</f>
        <v>TCAE</v>
      </c>
      <c r="C19" s="9">
        <f>Planilla!AH29</f>
        <v>10</v>
      </c>
      <c r="D19" s="9">
        <f>Planilla!AI29</f>
        <v>9</v>
      </c>
      <c r="E19" s="9">
        <f>Planilla!AJ29</f>
        <v>0</v>
      </c>
      <c r="F19" s="29">
        <f>Planilla!AK29+Planilla!AL29</f>
        <v>9</v>
      </c>
      <c r="G19" s="30">
        <f>Planilla!AP29</f>
        <v>21</v>
      </c>
      <c r="H19" s="31">
        <f>Planilla!AO29</f>
        <v>164</v>
      </c>
    </row>
    <row r="20" spans="1:8" ht="24" customHeight="1" x14ac:dyDescent="0.25">
      <c r="A20" s="32" t="s">
        <v>87</v>
      </c>
      <c r="B20" s="33"/>
      <c r="C20" s="34">
        <f t="shared" ref="C20:H20" si="0">SUM(C10:C19)</f>
        <v>84</v>
      </c>
      <c r="D20" s="34">
        <f t="shared" si="0"/>
        <v>85</v>
      </c>
      <c r="E20" s="34">
        <f t="shared" si="0"/>
        <v>45</v>
      </c>
      <c r="F20" s="34">
        <f t="shared" si="0"/>
        <v>79</v>
      </c>
      <c r="G20" s="34">
        <f t="shared" si="0"/>
        <v>216</v>
      </c>
      <c r="H20" s="35">
        <f t="shared" si="0"/>
        <v>1724</v>
      </c>
    </row>
    <row r="23" spans="1:8" ht="21.75" customHeight="1" x14ac:dyDescent="0.25">
      <c r="A23" s="48" t="s">
        <v>88</v>
      </c>
      <c r="B23" s="48"/>
      <c r="C23" s="48"/>
      <c r="D23" s="48"/>
      <c r="E23" s="48"/>
      <c r="F23" s="48"/>
      <c r="G23" s="48"/>
      <c r="H23" s="48"/>
    </row>
    <row r="24" spans="1:8" ht="21.75" customHeight="1" x14ac:dyDescent="0.25">
      <c r="A24" s="71" t="s">
        <v>89</v>
      </c>
      <c r="B24" s="71"/>
      <c r="C24" s="71"/>
      <c r="D24" s="71"/>
      <c r="E24" s="24" t="s">
        <v>90</v>
      </c>
      <c r="F24" s="71" t="s">
        <v>91</v>
      </c>
      <c r="G24" s="71"/>
      <c r="H24" s="71"/>
    </row>
    <row r="25" spans="1:8" ht="19.5" customHeight="1" x14ac:dyDescent="0.25">
      <c r="A25" s="69" t="s">
        <v>92</v>
      </c>
      <c r="B25" s="69"/>
      <c r="C25" s="69"/>
      <c r="D25" s="69"/>
      <c r="E25" s="9" t="str">
        <f>IF(COUNTIF(Planilla!D37:AG37,"✗")=0,"CUMPLE","REVISAR")</f>
        <v>REVISAR</v>
      </c>
      <c r="F25" s="70" t="str">
        <f>"Días con incidencia de cobertura: "&amp;COUNTIF(Planilla!D37:AG37,"✗")&amp;" de 30"</f>
        <v>Días con incidencia de cobertura: 7 de 30</v>
      </c>
      <c r="G25" s="70"/>
      <c r="H25" s="70"/>
    </row>
    <row r="26" spans="1:8" ht="19.5" customHeight="1" x14ac:dyDescent="0.25">
      <c r="A26" s="67" t="s">
        <v>93</v>
      </c>
      <c r="B26" s="67"/>
      <c r="C26" s="67"/>
      <c r="D26" s="67"/>
      <c r="E26" s="9" t="str">
        <f>IF(MAX(Planilla!AJ20:AJ29)&lt;=10,"CUMPLE","REVISAR")</f>
        <v>CUMPLE</v>
      </c>
      <c r="F26" s="68" t="str">
        <f>"Máximo de noches asignadas: "&amp;MAX(Planilla!AJ20:AJ29)&amp;" (umbral: 10)"</f>
        <v>Máximo de noches asignadas: 8 (umbral: 10)</v>
      </c>
      <c r="G26" s="68"/>
      <c r="H26" s="68"/>
    </row>
    <row r="27" spans="1:8" ht="19.5" customHeight="1" x14ac:dyDescent="0.25">
      <c r="A27" s="69" t="s">
        <v>94</v>
      </c>
      <c r="B27" s="69"/>
      <c r="C27" s="69"/>
      <c r="D27" s="69"/>
      <c r="E27" s="9" t="str">
        <f>IF(SUMPRODUCT(--((Planilla!AK20:AK29+Planilla!AL20:AL29)&lt;6))=0,"CUMPLE","REVISAR")</f>
        <v>REVISAR</v>
      </c>
      <c r="F27" s="70" t="str">
        <f>"Mínimo de descansos detectado: "&amp;MIN(Planilla!AK20+Planilla!AL20,Planilla!AK21+Planilla!AL21,Planilla!AK22+Planilla!AL22,Planilla!AK23+Planilla!AL23,Planilla!AK24+Planilla!AL24,Planilla!AK25+Planilla!AL25,Planilla!AK26+Planilla!AL26,Planilla!AK27+Planilla!AL27,Planilla!AK28+Planilla!AL28,Planilla!AK29+Planilla!AL29)&amp;" días"</f>
        <v>Mínimo de descansos detectado: 5 días</v>
      </c>
      <c r="G27" s="70"/>
      <c r="H27" s="70"/>
    </row>
    <row r="28" spans="1:8" ht="19.5" customHeight="1" x14ac:dyDescent="0.25">
      <c r="A28" s="67" t="s">
        <v>95</v>
      </c>
      <c r="B28" s="67"/>
      <c r="C28" s="67"/>
      <c r="D28" s="67"/>
      <c r="E28" s="9" t="str">
        <f>IF(MAX(Planilla!AO20:AO29)&lt;=175,"CUMPLE","REVISAR")</f>
        <v>REVISAR</v>
      </c>
      <c r="F28" s="68" t="str">
        <f>"Carga máxima detectada: "&amp;MAX(Planilla!AO20:AO29)&amp;" h"</f>
        <v>Carga máxima detectada: 200 h</v>
      </c>
      <c r="G28" s="68"/>
      <c r="H28" s="68"/>
    </row>
    <row r="30" spans="1:8" ht="21.75" customHeight="1" x14ac:dyDescent="0.25">
      <c r="A30" s="48" t="s">
        <v>96</v>
      </c>
      <c r="B30" s="48"/>
      <c r="C30" s="48"/>
      <c r="D30" s="48"/>
      <c r="E30" s="48"/>
      <c r="F30" s="48"/>
      <c r="G30" s="48"/>
      <c r="H30" s="48"/>
    </row>
    <row r="31" spans="1:8" ht="19.5" customHeight="1" x14ac:dyDescent="0.25">
      <c r="A31" s="65" t="s">
        <v>97</v>
      </c>
      <c r="B31" s="65"/>
      <c r="C31" s="65"/>
      <c r="D31" s="65"/>
      <c r="E31" s="65"/>
      <c r="F31" s="65"/>
      <c r="G31" s="65"/>
      <c r="H31" s="65"/>
    </row>
    <row r="32" spans="1:8" ht="19.5" customHeight="1" x14ac:dyDescent="0.25">
      <c r="A32" s="66" t="s">
        <v>98</v>
      </c>
      <c r="B32" s="66"/>
      <c r="C32" s="66"/>
      <c r="D32" s="66"/>
      <c r="E32" s="66"/>
      <c r="F32" s="66"/>
      <c r="G32" s="66"/>
      <c r="H32" s="66"/>
    </row>
    <row r="33" spans="1:8" ht="19.5" customHeight="1" x14ac:dyDescent="0.25">
      <c r="A33" s="65" t="s">
        <v>99</v>
      </c>
      <c r="B33" s="65"/>
      <c r="C33" s="65"/>
      <c r="D33" s="65"/>
      <c r="E33" s="65"/>
      <c r="F33" s="65"/>
      <c r="G33" s="65"/>
      <c r="H33" s="65"/>
    </row>
    <row r="34" spans="1:8" ht="19.5" customHeight="1" x14ac:dyDescent="0.25">
      <c r="A34" s="66" t="s">
        <v>100</v>
      </c>
      <c r="B34" s="66"/>
      <c r="C34" s="66"/>
      <c r="D34" s="66"/>
      <c r="E34" s="66"/>
      <c r="F34" s="66"/>
      <c r="G34" s="66"/>
      <c r="H34" s="66"/>
    </row>
    <row r="35" spans="1:8" ht="19.5" customHeight="1" x14ac:dyDescent="0.25">
      <c r="A35" s="65" t="s">
        <v>101</v>
      </c>
      <c r="B35" s="65"/>
      <c r="C35" s="65"/>
      <c r="D35" s="65"/>
      <c r="E35" s="65"/>
      <c r="F35" s="65"/>
      <c r="G35" s="65"/>
      <c r="H35" s="65"/>
    </row>
    <row r="36" spans="1:8" ht="19.5" customHeight="1" x14ac:dyDescent="0.25">
      <c r="A36" s="66" t="s">
        <v>102</v>
      </c>
      <c r="B36" s="66"/>
      <c r="C36" s="66"/>
      <c r="D36" s="66"/>
      <c r="E36" s="66"/>
      <c r="F36" s="66"/>
      <c r="G36" s="66"/>
      <c r="H36" s="66"/>
    </row>
    <row r="37" spans="1:8" ht="19.5" customHeight="1" x14ac:dyDescent="0.25">
      <c r="A37" s="65" t="s">
        <v>103</v>
      </c>
      <c r="B37" s="65"/>
      <c r="C37" s="65"/>
      <c r="D37" s="65"/>
      <c r="E37" s="65"/>
      <c r="F37" s="65"/>
      <c r="G37" s="65"/>
      <c r="H37" s="65"/>
    </row>
  </sheetData>
  <mergeCells count="30">
    <mergeCell ref="A1:H1"/>
    <mergeCell ref="A2:H2"/>
    <mergeCell ref="A4:B4"/>
    <mergeCell ref="C4:D4"/>
    <mergeCell ref="E4:F4"/>
    <mergeCell ref="G4:H4"/>
    <mergeCell ref="A5:B5"/>
    <mergeCell ref="C5:D5"/>
    <mergeCell ref="E5:F5"/>
    <mergeCell ref="G5:H5"/>
    <mergeCell ref="A8:H8"/>
    <mergeCell ref="A23:H23"/>
    <mergeCell ref="A24:D24"/>
    <mergeCell ref="F24:H24"/>
    <mergeCell ref="A25:D25"/>
    <mergeCell ref="F25:H25"/>
    <mergeCell ref="A26:D26"/>
    <mergeCell ref="F26:H26"/>
    <mergeCell ref="A27:D27"/>
    <mergeCell ref="F27:H27"/>
    <mergeCell ref="A28:D28"/>
    <mergeCell ref="F28:H28"/>
    <mergeCell ref="A35:H35"/>
    <mergeCell ref="A36:H36"/>
    <mergeCell ref="A37:H37"/>
    <mergeCell ref="A30:H30"/>
    <mergeCell ref="A31:H31"/>
    <mergeCell ref="A32:H32"/>
    <mergeCell ref="A33:H33"/>
    <mergeCell ref="A34:H34"/>
  </mergeCells>
  <conditionalFormatting sqref="E25:E28">
    <cfRule type="cellIs" dxfId="1" priority="2" operator="equal">
      <formula>"CUMPLE"</formula>
    </cfRule>
    <cfRule type="cellIs" dxfId="0" priority="3" operator="equal">
      <formula>"REVISAR"</formula>
    </cfRule>
  </conditionalFormatting>
  <pageMargins left="0.75" right="0.75" top="1" bottom="1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Planilla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2026-05-29T12:58:57Z</dcterms:created>
  <dcterms:modified xsi:type="dcterms:W3CDTF">2026-05-29T13:04:06Z</dcterms:modified>
  <dc:language>en-US</dc:language>
</cp:coreProperties>
</file>