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arketing\"/>
    </mc:Choice>
  </mc:AlternateContent>
  <xr:revisionPtr revIDLastSave="0" documentId="8_{6A40A2E2-5457-4150-9CBC-383C39AACD26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01_Resumen" sheetId="1" r:id="rId1"/>
    <sheet name="02_Estrategia" sheetId="2" r:id="rId2"/>
    <sheet name="03_Plan_Anual" sheetId="3" r:id="rId3"/>
    <sheet name="04_Seguimiento" sheetId="4" r:id="rId4"/>
  </sheets>
  <calcPr calcId="191029" forceFullCalc="1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03" i="4" l="1"/>
  <c r="N103" i="4"/>
  <c r="M103" i="4"/>
  <c r="L103" i="4"/>
  <c r="K103" i="4"/>
  <c r="J103" i="4"/>
  <c r="O102" i="4"/>
  <c r="N102" i="4"/>
  <c r="M102" i="4"/>
  <c r="L102" i="4"/>
  <c r="K102" i="4"/>
  <c r="J102" i="4"/>
  <c r="O101" i="4"/>
  <c r="N101" i="4"/>
  <c r="M101" i="4"/>
  <c r="L101" i="4"/>
  <c r="K101" i="4"/>
  <c r="J101" i="4"/>
  <c r="O100" i="4"/>
  <c r="N100" i="4"/>
  <c r="M100" i="4"/>
  <c r="L100" i="4"/>
  <c r="K100" i="4"/>
  <c r="J100" i="4"/>
  <c r="O99" i="4"/>
  <c r="N99" i="4"/>
  <c r="M99" i="4"/>
  <c r="L99" i="4"/>
  <c r="K99" i="4"/>
  <c r="J99" i="4"/>
  <c r="O98" i="4"/>
  <c r="N98" i="4"/>
  <c r="M98" i="4"/>
  <c r="L98" i="4"/>
  <c r="K98" i="4"/>
  <c r="J98" i="4"/>
  <c r="O97" i="4"/>
  <c r="N97" i="4"/>
  <c r="M97" i="4"/>
  <c r="L97" i="4"/>
  <c r="K97" i="4"/>
  <c r="J97" i="4"/>
  <c r="O96" i="4"/>
  <c r="N96" i="4"/>
  <c r="M96" i="4"/>
  <c r="L96" i="4"/>
  <c r="K96" i="4"/>
  <c r="J96" i="4"/>
  <c r="O95" i="4"/>
  <c r="N95" i="4"/>
  <c r="M95" i="4"/>
  <c r="L95" i="4"/>
  <c r="K95" i="4"/>
  <c r="J95" i="4"/>
  <c r="O94" i="4"/>
  <c r="N94" i="4"/>
  <c r="M94" i="4"/>
  <c r="L94" i="4"/>
  <c r="K94" i="4"/>
  <c r="J94" i="4"/>
  <c r="O93" i="4"/>
  <c r="N93" i="4"/>
  <c r="M93" i="4"/>
  <c r="L93" i="4"/>
  <c r="K93" i="4"/>
  <c r="J93" i="4"/>
  <c r="O92" i="4"/>
  <c r="N92" i="4"/>
  <c r="M92" i="4"/>
  <c r="L92" i="4"/>
  <c r="K92" i="4"/>
  <c r="J92" i="4"/>
  <c r="O91" i="4"/>
  <c r="N91" i="4"/>
  <c r="M91" i="4"/>
  <c r="L91" i="4"/>
  <c r="K91" i="4"/>
  <c r="J91" i="4"/>
  <c r="O90" i="4"/>
  <c r="N90" i="4"/>
  <c r="M90" i="4"/>
  <c r="L90" i="4"/>
  <c r="K90" i="4"/>
  <c r="J90" i="4"/>
  <c r="O89" i="4"/>
  <c r="N89" i="4"/>
  <c r="M89" i="4"/>
  <c r="L89" i="4"/>
  <c r="K89" i="4"/>
  <c r="J89" i="4"/>
  <c r="O88" i="4"/>
  <c r="N88" i="4"/>
  <c r="M88" i="4"/>
  <c r="L88" i="4"/>
  <c r="K88" i="4"/>
  <c r="J88" i="4"/>
  <c r="O87" i="4"/>
  <c r="N87" i="4"/>
  <c r="M87" i="4"/>
  <c r="L87" i="4"/>
  <c r="K87" i="4"/>
  <c r="J87" i="4"/>
  <c r="O86" i="4"/>
  <c r="N86" i="4"/>
  <c r="M86" i="4"/>
  <c r="L86" i="4"/>
  <c r="K86" i="4"/>
  <c r="J86" i="4"/>
  <c r="O85" i="4"/>
  <c r="N85" i="4"/>
  <c r="M85" i="4"/>
  <c r="L85" i="4"/>
  <c r="K85" i="4"/>
  <c r="J85" i="4"/>
  <c r="O84" i="4"/>
  <c r="N84" i="4"/>
  <c r="M84" i="4"/>
  <c r="L84" i="4"/>
  <c r="K84" i="4"/>
  <c r="J84" i="4"/>
  <c r="O83" i="4"/>
  <c r="N83" i="4"/>
  <c r="M83" i="4"/>
  <c r="L83" i="4"/>
  <c r="K83" i="4"/>
  <c r="J83" i="4"/>
  <c r="O82" i="4"/>
  <c r="N82" i="4"/>
  <c r="M82" i="4"/>
  <c r="L82" i="4"/>
  <c r="K82" i="4"/>
  <c r="J82" i="4"/>
  <c r="O81" i="4"/>
  <c r="N81" i="4"/>
  <c r="M81" i="4"/>
  <c r="L81" i="4"/>
  <c r="K81" i="4"/>
  <c r="J81" i="4"/>
  <c r="O80" i="4"/>
  <c r="N80" i="4"/>
  <c r="M80" i="4"/>
  <c r="L80" i="4"/>
  <c r="K80" i="4"/>
  <c r="J80" i="4"/>
  <c r="O79" i="4"/>
  <c r="N79" i="4"/>
  <c r="M79" i="4"/>
  <c r="L79" i="4"/>
  <c r="K79" i="4"/>
  <c r="J79" i="4"/>
  <c r="O78" i="4"/>
  <c r="N78" i="4"/>
  <c r="M78" i="4"/>
  <c r="L78" i="4"/>
  <c r="K78" i="4"/>
  <c r="J78" i="4"/>
  <c r="O77" i="4"/>
  <c r="N77" i="4"/>
  <c r="M77" i="4"/>
  <c r="L77" i="4"/>
  <c r="K77" i="4"/>
  <c r="J77" i="4"/>
  <c r="O76" i="4"/>
  <c r="N76" i="4"/>
  <c r="M76" i="4"/>
  <c r="L76" i="4"/>
  <c r="K76" i="4"/>
  <c r="J76" i="4"/>
  <c r="O75" i="4"/>
  <c r="N75" i="4"/>
  <c r="M75" i="4"/>
  <c r="L75" i="4"/>
  <c r="K75" i="4"/>
  <c r="J75" i="4"/>
  <c r="O74" i="4"/>
  <c r="N74" i="4"/>
  <c r="M74" i="4"/>
  <c r="L74" i="4"/>
  <c r="K74" i="4"/>
  <c r="J74" i="4"/>
  <c r="O73" i="4"/>
  <c r="N73" i="4"/>
  <c r="M73" i="4"/>
  <c r="L73" i="4"/>
  <c r="K73" i="4"/>
  <c r="J73" i="4"/>
  <c r="O72" i="4"/>
  <c r="N72" i="4"/>
  <c r="M72" i="4"/>
  <c r="L72" i="4"/>
  <c r="K72" i="4"/>
  <c r="J72" i="4"/>
  <c r="O71" i="4"/>
  <c r="N71" i="4"/>
  <c r="M71" i="4"/>
  <c r="L71" i="4"/>
  <c r="K71" i="4"/>
  <c r="J71" i="4"/>
  <c r="O70" i="4"/>
  <c r="N70" i="4"/>
  <c r="M70" i="4"/>
  <c r="L70" i="4"/>
  <c r="K70" i="4"/>
  <c r="J70" i="4"/>
  <c r="O69" i="4"/>
  <c r="N69" i="4"/>
  <c r="M69" i="4"/>
  <c r="L69" i="4"/>
  <c r="K69" i="4"/>
  <c r="J69" i="4"/>
  <c r="O68" i="4"/>
  <c r="N68" i="4"/>
  <c r="M68" i="4"/>
  <c r="L68" i="4"/>
  <c r="K68" i="4"/>
  <c r="J68" i="4"/>
  <c r="O67" i="4"/>
  <c r="N67" i="4"/>
  <c r="M67" i="4"/>
  <c r="L67" i="4"/>
  <c r="K67" i="4"/>
  <c r="J67" i="4"/>
  <c r="O66" i="4"/>
  <c r="N66" i="4"/>
  <c r="M66" i="4"/>
  <c r="L66" i="4"/>
  <c r="K66" i="4"/>
  <c r="J66" i="4"/>
  <c r="O65" i="4"/>
  <c r="N65" i="4"/>
  <c r="M65" i="4"/>
  <c r="L65" i="4"/>
  <c r="K65" i="4"/>
  <c r="J65" i="4"/>
  <c r="O64" i="4"/>
  <c r="N64" i="4"/>
  <c r="M64" i="4"/>
  <c r="L64" i="4"/>
  <c r="K64" i="4"/>
  <c r="J64" i="4"/>
  <c r="O63" i="4"/>
  <c r="N63" i="4"/>
  <c r="M63" i="4"/>
  <c r="L63" i="4"/>
  <c r="K63" i="4"/>
  <c r="J63" i="4"/>
  <c r="O62" i="4"/>
  <c r="N62" i="4"/>
  <c r="M62" i="4"/>
  <c r="L62" i="4"/>
  <c r="K62" i="4"/>
  <c r="J62" i="4"/>
  <c r="O61" i="4"/>
  <c r="N61" i="4"/>
  <c r="M61" i="4"/>
  <c r="L61" i="4"/>
  <c r="K61" i="4"/>
  <c r="J61" i="4"/>
  <c r="O60" i="4"/>
  <c r="N60" i="4"/>
  <c r="M60" i="4"/>
  <c r="L60" i="4"/>
  <c r="K60" i="4"/>
  <c r="J60" i="4"/>
  <c r="O59" i="4"/>
  <c r="N59" i="4"/>
  <c r="M59" i="4"/>
  <c r="L59" i="4"/>
  <c r="K59" i="4"/>
  <c r="J59" i="4"/>
  <c r="O58" i="4"/>
  <c r="N58" i="4"/>
  <c r="M58" i="4"/>
  <c r="L58" i="4"/>
  <c r="K58" i="4"/>
  <c r="J58" i="4"/>
  <c r="O57" i="4"/>
  <c r="N57" i="4"/>
  <c r="M57" i="4"/>
  <c r="L57" i="4"/>
  <c r="K57" i="4"/>
  <c r="J57" i="4"/>
  <c r="O56" i="4"/>
  <c r="N56" i="4"/>
  <c r="M56" i="4"/>
  <c r="L56" i="4"/>
  <c r="K56" i="4"/>
  <c r="J56" i="4"/>
  <c r="O55" i="4"/>
  <c r="N55" i="4"/>
  <c r="M55" i="4"/>
  <c r="L55" i="4"/>
  <c r="K55" i="4"/>
  <c r="J55" i="4"/>
  <c r="O54" i="4"/>
  <c r="N54" i="4"/>
  <c r="M54" i="4"/>
  <c r="L54" i="4"/>
  <c r="K54" i="4"/>
  <c r="J54" i="4"/>
  <c r="O53" i="4"/>
  <c r="N53" i="4"/>
  <c r="M53" i="4"/>
  <c r="L53" i="4"/>
  <c r="K53" i="4"/>
  <c r="J53" i="4"/>
  <c r="O52" i="4"/>
  <c r="N52" i="4"/>
  <c r="M52" i="4"/>
  <c r="L52" i="4"/>
  <c r="K52" i="4"/>
  <c r="J52" i="4"/>
  <c r="O51" i="4"/>
  <c r="N51" i="4"/>
  <c r="M51" i="4"/>
  <c r="L51" i="4"/>
  <c r="K51" i="4"/>
  <c r="J51" i="4"/>
  <c r="O50" i="4"/>
  <c r="N50" i="4"/>
  <c r="M50" i="4"/>
  <c r="L50" i="4"/>
  <c r="K50" i="4"/>
  <c r="J50" i="4"/>
  <c r="O49" i="4"/>
  <c r="N49" i="4"/>
  <c r="M49" i="4"/>
  <c r="L49" i="4"/>
  <c r="K49" i="4"/>
  <c r="J49" i="4"/>
  <c r="O48" i="4"/>
  <c r="N48" i="4"/>
  <c r="M48" i="4"/>
  <c r="L48" i="4"/>
  <c r="K48" i="4"/>
  <c r="J48" i="4"/>
  <c r="O47" i="4"/>
  <c r="N47" i="4"/>
  <c r="M47" i="4"/>
  <c r="L47" i="4"/>
  <c r="K47" i="4"/>
  <c r="J47" i="4"/>
  <c r="O46" i="4"/>
  <c r="N46" i="4"/>
  <c r="M46" i="4"/>
  <c r="L46" i="4"/>
  <c r="K46" i="4"/>
  <c r="J46" i="4"/>
  <c r="O45" i="4"/>
  <c r="N45" i="4"/>
  <c r="M45" i="4"/>
  <c r="L45" i="4"/>
  <c r="K45" i="4"/>
  <c r="J45" i="4"/>
  <c r="O44" i="4"/>
  <c r="N44" i="4"/>
  <c r="M44" i="4"/>
  <c r="L44" i="4"/>
  <c r="K44" i="4"/>
  <c r="J44" i="4"/>
  <c r="O43" i="4"/>
  <c r="N43" i="4"/>
  <c r="M43" i="4"/>
  <c r="L43" i="4"/>
  <c r="K43" i="4"/>
  <c r="J43" i="4"/>
  <c r="O42" i="4"/>
  <c r="N42" i="4"/>
  <c r="M42" i="4"/>
  <c r="L42" i="4"/>
  <c r="K42" i="4"/>
  <c r="J42" i="4"/>
  <c r="O41" i="4"/>
  <c r="N41" i="4"/>
  <c r="M41" i="4"/>
  <c r="L41" i="4"/>
  <c r="K41" i="4"/>
  <c r="J41" i="4"/>
  <c r="O40" i="4"/>
  <c r="N40" i="4"/>
  <c r="M40" i="4"/>
  <c r="L40" i="4"/>
  <c r="K40" i="4"/>
  <c r="J40" i="4"/>
  <c r="O39" i="4"/>
  <c r="N39" i="4"/>
  <c r="M39" i="4"/>
  <c r="L39" i="4"/>
  <c r="K39" i="4"/>
  <c r="J39" i="4"/>
  <c r="O38" i="4"/>
  <c r="N38" i="4"/>
  <c r="M38" i="4"/>
  <c r="L38" i="4"/>
  <c r="K38" i="4"/>
  <c r="J38" i="4"/>
  <c r="O37" i="4"/>
  <c r="N37" i="4"/>
  <c r="M37" i="4"/>
  <c r="L37" i="4"/>
  <c r="K37" i="4"/>
  <c r="J37" i="4"/>
  <c r="O36" i="4"/>
  <c r="N36" i="4"/>
  <c r="M36" i="4"/>
  <c r="L36" i="4"/>
  <c r="K36" i="4"/>
  <c r="J36" i="4"/>
  <c r="O35" i="4"/>
  <c r="N35" i="4"/>
  <c r="M35" i="4"/>
  <c r="L35" i="4"/>
  <c r="K35" i="4"/>
  <c r="J35" i="4"/>
  <c r="O34" i="4"/>
  <c r="N34" i="4"/>
  <c r="M34" i="4"/>
  <c r="L34" i="4"/>
  <c r="K34" i="4"/>
  <c r="J34" i="4"/>
  <c r="O33" i="4"/>
  <c r="N33" i="4"/>
  <c r="M33" i="4"/>
  <c r="L33" i="4"/>
  <c r="K33" i="4"/>
  <c r="J33" i="4"/>
  <c r="O32" i="4"/>
  <c r="N32" i="4"/>
  <c r="M32" i="4"/>
  <c r="L32" i="4"/>
  <c r="K32" i="4"/>
  <c r="J32" i="4"/>
  <c r="O31" i="4"/>
  <c r="N31" i="4"/>
  <c r="M31" i="4"/>
  <c r="L31" i="4"/>
  <c r="K31" i="4"/>
  <c r="J31" i="4"/>
  <c r="O30" i="4"/>
  <c r="N30" i="4"/>
  <c r="M30" i="4"/>
  <c r="L30" i="4"/>
  <c r="K30" i="4"/>
  <c r="J30" i="4"/>
  <c r="O29" i="4"/>
  <c r="N29" i="4"/>
  <c r="M29" i="4"/>
  <c r="L29" i="4"/>
  <c r="K29" i="4"/>
  <c r="J29" i="4"/>
  <c r="O28" i="4"/>
  <c r="N28" i="4"/>
  <c r="M28" i="4"/>
  <c r="L28" i="4"/>
  <c r="K28" i="4"/>
  <c r="J28" i="4"/>
  <c r="O27" i="4"/>
  <c r="N27" i="4"/>
  <c r="M27" i="4"/>
  <c r="L27" i="4"/>
  <c r="K27" i="4"/>
  <c r="J27" i="4"/>
  <c r="O26" i="4"/>
  <c r="N26" i="4"/>
  <c r="M26" i="4"/>
  <c r="L26" i="4"/>
  <c r="K26" i="4"/>
  <c r="J26" i="4"/>
  <c r="O25" i="4"/>
  <c r="N25" i="4"/>
  <c r="M25" i="4"/>
  <c r="L25" i="4"/>
  <c r="K25" i="4"/>
  <c r="J25" i="4"/>
  <c r="O24" i="4"/>
  <c r="N24" i="4"/>
  <c r="M24" i="4"/>
  <c r="L24" i="4"/>
  <c r="K24" i="4"/>
  <c r="J24" i="4"/>
  <c r="O23" i="4"/>
  <c r="N23" i="4"/>
  <c r="M23" i="4"/>
  <c r="L23" i="4"/>
  <c r="K23" i="4"/>
  <c r="J23" i="4"/>
  <c r="O22" i="4"/>
  <c r="N22" i="4"/>
  <c r="M22" i="4"/>
  <c r="L22" i="4"/>
  <c r="K22" i="4"/>
  <c r="J22" i="4"/>
  <c r="O21" i="4"/>
  <c r="N21" i="4"/>
  <c r="M21" i="4"/>
  <c r="L21" i="4"/>
  <c r="K21" i="4"/>
  <c r="J21" i="4"/>
  <c r="O20" i="4"/>
  <c r="N20" i="4"/>
  <c r="M20" i="4"/>
  <c r="L20" i="4"/>
  <c r="K20" i="4"/>
  <c r="J20" i="4"/>
  <c r="O19" i="4"/>
  <c r="N19" i="4"/>
  <c r="M19" i="4"/>
  <c r="L19" i="4"/>
  <c r="K19" i="4"/>
  <c r="J19" i="4"/>
  <c r="O18" i="4"/>
  <c r="N18" i="4"/>
  <c r="M18" i="4"/>
  <c r="L18" i="4"/>
  <c r="K18" i="4"/>
  <c r="J18" i="4"/>
  <c r="O17" i="4"/>
  <c r="N17" i="4"/>
  <c r="M17" i="4"/>
  <c r="L17" i="4"/>
  <c r="K17" i="4"/>
  <c r="J17" i="4"/>
  <c r="O16" i="4"/>
  <c r="N16" i="4"/>
  <c r="M16" i="4"/>
  <c r="L16" i="4"/>
  <c r="K16" i="4"/>
  <c r="J16" i="4"/>
  <c r="O15" i="4"/>
  <c r="N15" i="4"/>
  <c r="M15" i="4"/>
  <c r="L15" i="4"/>
  <c r="K15" i="4"/>
  <c r="J15" i="4"/>
  <c r="O14" i="4"/>
  <c r="N14" i="4"/>
  <c r="M14" i="4"/>
  <c r="L14" i="4"/>
  <c r="K14" i="4"/>
  <c r="J14" i="4"/>
  <c r="O13" i="4"/>
  <c r="N13" i="4"/>
  <c r="M13" i="4"/>
  <c r="L13" i="4"/>
  <c r="K13" i="4"/>
  <c r="J13" i="4"/>
  <c r="Y12" i="4"/>
  <c r="X12" i="4"/>
  <c r="W12" i="4"/>
  <c r="V12" i="4"/>
  <c r="T12" i="4"/>
  <c r="S12" i="4"/>
  <c r="O12" i="4"/>
  <c r="N12" i="4"/>
  <c r="M12" i="4"/>
  <c r="L12" i="4"/>
  <c r="K12" i="4"/>
  <c r="J12" i="4"/>
  <c r="Y11" i="4"/>
  <c r="X11" i="4"/>
  <c r="W11" i="4"/>
  <c r="V11" i="4"/>
  <c r="T11" i="4"/>
  <c r="S11" i="4"/>
  <c r="O11" i="4"/>
  <c r="N11" i="4"/>
  <c r="M11" i="4"/>
  <c r="L11" i="4"/>
  <c r="K11" i="4"/>
  <c r="J11" i="4"/>
  <c r="Y10" i="4"/>
  <c r="X10" i="4"/>
  <c r="W10" i="4"/>
  <c r="V10" i="4"/>
  <c r="T10" i="4"/>
  <c r="S10" i="4"/>
  <c r="O10" i="4"/>
  <c r="N10" i="4"/>
  <c r="M10" i="4"/>
  <c r="L10" i="4"/>
  <c r="K10" i="4"/>
  <c r="J10" i="4"/>
  <c r="Y9" i="4"/>
  <c r="X9" i="4"/>
  <c r="W9" i="4"/>
  <c r="V9" i="4"/>
  <c r="T9" i="4"/>
  <c r="S9" i="4"/>
  <c r="O9" i="4"/>
  <c r="N9" i="4"/>
  <c r="M9" i="4"/>
  <c r="L9" i="4"/>
  <c r="K9" i="4"/>
  <c r="J9" i="4"/>
  <c r="Y8" i="4"/>
  <c r="X8" i="4"/>
  <c r="W8" i="4"/>
  <c r="V8" i="4"/>
  <c r="T8" i="4"/>
  <c r="S8" i="4"/>
  <c r="O8" i="4"/>
  <c r="N8" i="4"/>
  <c r="M8" i="4"/>
  <c r="L8" i="4"/>
  <c r="K8" i="4"/>
  <c r="J8" i="4"/>
  <c r="Y7" i="4"/>
  <c r="X7" i="4"/>
  <c r="W7" i="4"/>
  <c r="V7" i="4"/>
  <c r="T7" i="4"/>
  <c r="S7" i="4"/>
  <c r="Y6" i="4"/>
  <c r="X6" i="4"/>
  <c r="W6" i="4"/>
  <c r="V6" i="4"/>
  <c r="T6" i="4"/>
  <c r="S6" i="4"/>
  <c r="Y5" i="4"/>
  <c r="X5" i="4"/>
  <c r="W5" i="4"/>
  <c r="V5" i="4"/>
  <c r="T5" i="4"/>
  <c r="S5" i="4"/>
  <c r="L20" i="3"/>
  <c r="K20" i="3"/>
  <c r="AE19" i="3"/>
  <c r="AD19" i="3"/>
  <c r="AC19" i="3"/>
  <c r="AB19" i="3"/>
  <c r="AA19" i="3"/>
  <c r="Z19" i="3"/>
  <c r="Y19" i="3"/>
  <c r="X19" i="3"/>
  <c r="W19" i="3"/>
  <c r="V19" i="3"/>
  <c r="U19" i="3"/>
  <c r="T19" i="3"/>
  <c r="AF19" i="3" s="1"/>
  <c r="Q19" i="3"/>
  <c r="O19" i="3"/>
  <c r="N19" i="3"/>
  <c r="R19" i="3" s="1"/>
  <c r="AF18" i="3"/>
  <c r="AD18" i="3"/>
  <c r="AC18" i="3"/>
  <c r="AB18" i="3"/>
  <c r="AA18" i="3"/>
  <c r="Z18" i="3"/>
  <c r="Y18" i="3"/>
  <c r="X18" i="3"/>
  <c r="W18" i="3"/>
  <c r="V18" i="3"/>
  <c r="U18" i="3"/>
  <c r="T18" i="3"/>
  <c r="AE18" i="3" s="1"/>
  <c r="Q18" i="3"/>
  <c r="O18" i="3"/>
  <c r="N18" i="3"/>
  <c r="P18" i="3" s="1"/>
  <c r="S18" i="3" s="1"/>
  <c r="AF17" i="3"/>
  <c r="AC17" i="3"/>
  <c r="AB17" i="3"/>
  <c r="AA17" i="3"/>
  <c r="Z17" i="3"/>
  <c r="Y17" i="3"/>
  <c r="X17" i="3"/>
  <c r="W17" i="3"/>
  <c r="V17" i="3"/>
  <c r="U17" i="3"/>
  <c r="T17" i="3"/>
  <c r="AE17" i="3" s="1"/>
  <c r="Q17" i="3"/>
  <c r="O17" i="3"/>
  <c r="N17" i="3"/>
  <c r="P17" i="3" s="1"/>
  <c r="S17" i="3" s="1"/>
  <c r="AB16" i="3"/>
  <c r="AA16" i="3"/>
  <c r="Z16" i="3"/>
  <c r="Y16" i="3"/>
  <c r="X16" i="3"/>
  <c r="W16" i="3"/>
  <c r="V16" i="3"/>
  <c r="U16" i="3"/>
  <c r="T16" i="3"/>
  <c r="AE16" i="3" s="1"/>
  <c r="Q16" i="3"/>
  <c r="O16" i="3"/>
  <c r="N16" i="3"/>
  <c r="R16" i="3" s="1"/>
  <c r="AF15" i="3"/>
  <c r="AE15" i="3"/>
  <c r="AB15" i="3"/>
  <c r="AA15" i="3"/>
  <c r="Z15" i="3"/>
  <c r="Y15" i="3"/>
  <c r="X15" i="3"/>
  <c r="W15" i="3"/>
  <c r="V15" i="3"/>
  <c r="U15" i="3"/>
  <c r="T15" i="3"/>
  <c r="AD15" i="3" s="1"/>
  <c r="Q15" i="3"/>
  <c r="O15" i="3"/>
  <c r="N15" i="3"/>
  <c r="R15" i="3" s="1"/>
  <c r="Z14" i="3"/>
  <c r="Y14" i="3"/>
  <c r="X14" i="3"/>
  <c r="W14" i="3"/>
  <c r="V14" i="3"/>
  <c r="U14" i="3"/>
  <c r="T14" i="3"/>
  <c r="AC14" i="3" s="1"/>
  <c r="Q14" i="3"/>
  <c r="O14" i="3"/>
  <c r="N14" i="3"/>
  <c r="R14" i="3" s="1"/>
  <c r="AF13" i="3"/>
  <c r="AE13" i="3"/>
  <c r="AD13" i="3"/>
  <c r="AC13" i="3"/>
  <c r="AB13" i="3"/>
  <c r="AA13" i="3"/>
  <c r="X13" i="3"/>
  <c r="W13" i="3"/>
  <c r="V13" i="3"/>
  <c r="U13" i="3"/>
  <c r="T13" i="3"/>
  <c r="Z13" i="3" s="1"/>
  <c r="Q13" i="3"/>
  <c r="O13" i="3"/>
  <c r="N13" i="3"/>
  <c r="P13" i="3" s="1"/>
  <c r="S13" i="3" s="1"/>
  <c r="AF12" i="3"/>
  <c r="AE12" i="3"/>
  <c r="AD12" i="3"/>
  <c r="AC12" i="3"/>
  <c r="AB12" i="3"/>
  <c r="AA12" i="3"/>
  <c r="W12" i="3"/>
  <c r="V12" i="3"/>
  <c r="U12" i="3"/>
  <c r="T12" i="3"/>
  <c r="Z12" i="3" s="1"/>
  <c r="Q12" i="3"/>
  <c r="O12" i="3"/>
  <c r="N12" i="3"/>
  <c r="V11" i="3"/>
  <c r="U11" i="3"/>
  <c r="T11" i="3"/>
  <c r="AD11" i="3" s="1"/>
  <c r="Q11" i="3"/>
  <c r="O11" i="3"/>
  <c r="N11" i="3"/>
  <c r="R11" i="3" s="1"/>
  <c r="U10" i="3"/>
  <c r="T10" i="3"/>
  <c r="AC10" i="3" s="1"/>
  <c r="Q10" i="3"/>
  <c r="O10" i="3"/>
  <c r="N10" i="3"/>
  <c r="R10" i="3" s="1"/>
  <c r="T9" i="3"/>
  <c r="AB9" i="3" s="1"/>
  <c r="Q9" i="3"/>
  <c r="O9" i="3"/>
  <c r="N9" i="3"/>
  <c r="R9" i="3" s="1"/>
  <c r="AF8" i="3"/>
  <c r="AE8" i="3"/>
  <c r="AD8" i="3"/>
  <c r="AC8" i="3"/>
  <c r="AB8" i="3"/>
  <c r="AA8" i="3"/>
  <c r="Z8" i="3"/>
  <c r="Y8" i="3"/>
  <c r="X8" i="3"/>
  <c r="W8" i="3"/>
  <c r="T8" i="3"/>
  <c r="V8" i="3" s="1"/>
  <c r="Q8" i="3"/>
  <c r="O8" i="3"/>
  <c r="N8" i="3"/>
  <c r="R8" i="3" s="1"/>
  <c r="D5" i="3"/>
  <c r="A5" i="3"/>
  <c r="E35" i="2"/>
  <c r="F35" i="2" s="1"/>
  <c r="E34" i="2"/>
  <c r="F34" i="2" s="1"/>
  <c r="E33" i="2"/>
  <c r="F33" i="2" s="1"/>
  <c r="E32" i="2"/>
  <c r="F32" i="2" s="1"/>
  <c r="E31" i="2"/>
  <c r="F31" i="2" s="1"/>
  <c r="E26" i="2"/>
  <c r="F26" i="2" s="1"/>
  <c r="E25" i="2"/>
  <c r="F25" i="2" s="1"/>
  <c r="E24" i="2"/>
  <c r="E23" i="2"/>
  <c r="E22" i="2"/>
  <c r="D22" i="2"/>
  <c r="F6" i="2"/>
  <c r="E21" i="1"/>
  <c r="D21" i="1"/>
  <c r="E20" i="1"/>
  <c r="D20" i="1"/>
  <c r="E19" i="1"/>
  <c r="D19" i="1"/>
  <c r="E18" i="1"/>
  <c r="D18" i="1"/>
  <c r="L17" i="1"/>
  <c r="K17" i="1"/>
  <c r="J17" i="1"/>
  <c r="I17" i="1"/>
  <c r="H17" i="1"/>
  <c r="E17" i="1"/>
  <c r="D17" i="1"/>
  <c r="L16" i="1"/>
  <c r="K16" i="1"/>
  <c r="J16" i="1"/>
  <c r="I16" i="1"/>
  <c r="H16" i="1"/>
  <c r="E16" i="1"/>
  <c r="D16" i="1"/>
  <c r="L15" i="1"/>
  <c r="K15" i="1"/>
  <c r="J15" i="1"/>
  <c r="I15" i="1"/>
  <c r="H15" i="1"/>
  <c r="E15" i="1"/>
  <c r="D15" i="1"/>
  <c r="L14" i="1"/>
  <c r="K14" i="1"/>
  <c r="J14" i="1"/>
  <c r="I14" i="1"/>
  <c r="H14" i="1"/>
  <c r="E14" i="1"/>
  <c r="D14" i="1"/>
  <c r="L13" i="1"/>
  <c r="K13" i="1"/>
  <c r="J13" i="1"/>
  <c r="I13" i="1"/>
  <c r="H13" i="1"/>
  <c r="E13" i="1"/>
  <c r="D13" i="1"/>
  <c r="L12" i="1"/>
  <c r="K12" i="1"/>
  <c r="J12" i="1"/>
  <c r="I12" i="1"/>
  <c r="H12" i="1"/>
  <c r="E12" i="1"/>
  <c r="D12" i="1"/>
  <c r="L11" i="1"/>
  <c r="K11" i="1"/>
  <c r="J11" i="1"/>
  <c r="I11" i="1"/>
  <c r="H11" i="1"/>
  <c r="E11" i="1"/>
  <c r="D11" i="1"/>
  <c r="L10" i="1"/>
  <c r="K10" i="1"/>
  <c r="J10" i="1"/>
  <c r="I10" i="1"/>
  <c r="H10" i="1"/>
  <c r="E10" i="1"/>
  <c r="D10" i="1"/>
  <c r="L5" i="1"/>
  <c r="J5" i="1"/>
  <c r="H5" i="1"/>
  <c r="F5" i="1"/>
  <c r="D5" i="1"/>
  <c r="B5" i="1"/>
  <c r="F22" i="2" l="1"/>
  <c r="AE9" i="3"/>
  <c r="X12" i="3"/>
  <c r="AF9" i="3"/>
  <c r="M10" i="1"/>
  <c r="U6" i="4"/>
  <c r="AC9" i="3"/>
  <c r="AD9" i="3"/>
  <c r="U9" i="4"/>
  <c r="P15" i="3"/>
  <c r="S15" i="3" s="1"/>
  <c r="AA11" i="3"/>
  <c r="Y13" i="3"/>
  <c r="P16" i="3"/>
  <c r="S16" i="3" s="1"/>
  <c r="U8" i="4"/>
  <c r="V10" i="3"/>
  <c r="M17" i="1"/>
  <c r="U7" i="4"/>
  <c r="Z10" i="4"/>
  <c r="U12" i="4"/>
  <c r="Y10" i="3"/>
  <c r="AE10" i="3"/>
  <c r="R17" i="3"/>
  <c r="M15" i="1"/>
  <c r="W11" i="3"/>
  <c r="Z11" i="3"/>
  <c r="R18" i="3"/>
  <c r="M13" i="1"/>
  <c r="U5" i="4"/>
  <c r="U11" i="4"/>
  <c r="Z10" i="3"/>
  <c r="U10" i="4"/>
  <c r="AF10" i="3"/>
  <c r="AE11" i="3"/>
  <c r="M16" i="1"/>
  <c r="AF11" i="3"/>
  <c r="AD10" i="3"/>
  <c r="M11" i="1"/>
  <c r="M14" i="1"/>
  <c r="M12" i="1"/>
  <c r="P12" i="3"/>
  <c r="S12" i="3" s="1"/>
  <c r="Z9" i="4"/>
  <c r="U8" i="3"/>
  <c r="V9" i="3"/>
  <c r="W10" i="3"/>
  <c r="X11" i="3"/>
  <c r="Y12" i="3"/>
  <c r="AA14" i="3"/>
  <c r="AC16" i="3"/>
  <c r="AD17" i="3"/>
  <c r="P11" i="3"/>
  <c r="R12" i="3"/>
  <c r="W9" i="3"/>
  <c r="X10" i="3"/>
  <c r="Y11" i="3"/>
  <c r="AB14" i="3"/>
  <c r="AC15" i="3"/>
  <c r="AD16" i="3"/>
  <c r="G5" i="3"/>
  <c r="R13" i="3"/>
  <c r="Y9" i="3"/>
  <c r="AD14" i="3"/>
  <c r="AF16" i="3"/>
  <c r="N20" i="3"/>
  <c r="Z9" i="3"/>
  <c r="AA10" i="3"/>
  <c r="AB11" i="3"/>
  <c r="AE14" i="3"/>
  <c r="P19" i="3"/>
  <c r="S19" i="3" s="1"/>
  <c r="AA9" i="3"/>
  <c r="AB10" i="3"/>
  <c r="AC11" i="3"/>
  <c r="AF14" i="3"/>
  <c r="D23" i="2"/>
  <c r="F23" i="2" s="1"/>
  <c r="P14" i="3"/>
  <c r="S14" i="3" s="1"/>
  <c r="P10" i="3"/>
  <c r="S10" i="3" s="1"/>
  <c r="U9" i="3"/>
  <c r="X9" i="3"/>
  <c r="P9" i="3"/>
  <c r="S9" i="3" s="1"/>
  <c r="P8" i="3"/>
  <c r="Z5" i="4" l="1"/>
  <c r="Z11" i="4"/>
  <c r="Z12" i="4"/>
  <c r="V20" i="3"/>
  <c r="C11" i="1" s="1"/>
  <c r="U20" i="3"/>
  <c r="C10" i="1" s="1"/>
  <c r="AE20" i="3"/>
  <c r="C20" i="1" s="1"/>
  <c r="AF20" i="3"/>
  <c r="C21" i="1" s="1"/>
  <c r="AC20" i="3"/>
  <c r="C18" i="1" s="1"/>
  <c r="Z20" i="3"/>
  <c r="C15" i="1" s="1"/>
  <c r="AB20" i="3"/>
  <c r="C17" i="1" s="1"/>
  <c r="AD20" i="3"/>
  <c r="C19" i="1" s="1"/>
  <c r="X20" i="3"/>
  <c r="C13" i="1" s="1"/>
  <c r="W20" i="3"/>
  <c r="C12" i="1" s="1"/>
  <c r="Z8" i="4"/>
  <c r="S11" i="3"/>
  <c r="Y20" i="3"/>
  <c r="C14" i="1" s="1"/>
  <c r="J5" i="3"/>
  <c r="D24" i="2"/>
  <c r="F24" i="2" s="1"/>
  <c r="P20" i="3"/>
  <c r="S20" i="3" s="1"/>
  <c r="S8" i="3"/>
  <c r="M5" i="3"/>
  <c r="Z7" i="4"/>
  <c r="AA20" i="3"/>
  <c r="C16" i="1" s="1"/>
  <c r="Z6" i="4"/>
</calcChain>
</file>

<file path=xl/sharedStrings.xml><?xml version="1.0" encoding="utf-8"?>
<sst xmlns="http://schemas.openxmlformats.org/spreadsheetml/2006/main" count="475" uniqueCount="200">
  <si>
    <t>Plantilla plan de marketing · Dashboard ejecutivo</t>
  </si>
  <si>
    <t>Vista de control. La estrategia está en la hoja 02, el plan operativo en la 03 y la ejecución real en la 04.</t>
  </si>
  <si>
    <t>Presupuesto plan</t>
  </si>
  <si>
    <t>Gasto real</t>
  </si>
  <si>
    <t>Leads reales</t>
  </si>
  <si>
    <t>Clientes reales</t>
  </si>
  <si>
    <t>Ingresos reales</t>
  </si>
  <si>
    <t>ROAS real</t>
  </si>
  <si>
    <t>Ritmo mensual</t>
  </si>
  <si>
    <t>Rendimiento por canal</t>
  </si>
  <si>
    <t>Mes</t>
  </si>
  <si>
    <t>Plan €</t>
  </si>
  <si>
    <t>Real €</t>
  </si>
  <si>
    <t>Canal</t>
  </si>
  <si>
    <t>Leads</t>
  </si>
  <si>
    <t>Clientes</t>
  </si>
  <si>
    <t>Ingresos</t>
  </si>
  <si>
    <t>ROAS</t>
  </si>
  <si>
    <t>Ene</t>
  </si>
  <si>
    <t>SEO/Contenido</t>
  </si>
  <si>
    <t>Feb</t>
  </si>
  <si>
    <t>Email</t>
  </si>
  <si>
    <t>Mar</t>
  </si>
  <si>
    <t>Meta Ads</t>
  </si>
  <si>
    <t>Abr</t>
  </si>
  <si>
    <t>Google Ads</t>
  </si>
  <si>
    <t>May</t>
  </si>
  <si>
    <t>Influencers</t>
  </si>
  <si>
    <t>Jun</t>
  </si>
  <si>
    <t>PR/Eventos</t>
  </si>
  <si>
    <t>Jul</t>
  </si>
  <si>
    <t>Afiliados</t>
  </si>
  <si>
    <t>Ago</t>
  </si>
  <si>
    <t>Web/CRO</t>
  </si>
  <si>
    <t>Sep</t>
  </si>
  <si>
    <t>Oct</t>
  </si>
  <si>
    <t>Nov</t>
  </si>
  <si>
    <t>Dic</t>
  </si>
  <si>
    <t>02 · Marco estratégico del plan de marketing</t>
  </si>
  <si>
    <t>Edita las celdas en azul. El resto se recalcula automáticamente desde el plan anual y el seguimiento.</t>
  </si>
  <si>
    <t>Ficha del negocio y supuestos clave</t>
  </si>
  <si>
    <t>Empresa</t>
  </si>
  <si>
    <t>Marea Lenta</t>
  </si>
  <si>
    <t>Ingreso medio por cliente (6m)</t>
  </si>
  <si>
    <t>Responsable</t>
  </si>
  <si>
    <t>Equipo Growth &amp; Brand</t>
  </si>
  <si>
    <t>Producto/servicio</t>
  </si>
  <si>
    <t>Suscripción de infusiones funcionales para descanso y foco</t>
  </si>
  <si>
    <t>Presupuesto anual objetivo</t>
  </si>
  <si>
    <t>Objetivo principal</t>
  </si>
  <si>
    <t>Escalar adquisición rentable sin perder calidad de marca</t>
  </si>
  <si>
    <t>Mercado</t>
  </si>
  <si>
    <t>B2C D2C | bienestar cotidiano</t>
  </si>
  <si>
    <t>Inicio del plan</t>
  </si>
  <si>
    <t>Posicionamiento</t>
  </si>
  <si>
    <t>Bienestar cotidiano, premium accesible y ritualizable</t>
  </si>
  <si>
    <t>Región</t>
  </si>
  <si>
    <t>España peninsular</t>
  </si>
  <si>
    <t>Fin del plan</t>
  </si>
  <si>
    <t>Foco 2026</t>
  </si>
  <si>
    <t>Rentabilizar paid media y consolidar orgánico + CRM</t>
  </si>
  <si>
    <t>Público objetivo y propuesta</t>
  </si>
  <si>
    <t>FODA resumido</t>
  </si>
  <si>
    <t>Segmentos prioritarios</t>
  </si>
  <si>
    <t>Buyer persona</t>
  </si>
  <si>
    <t>Fortalezas
Marca diferencial, ticket recurrente y capacidad de crear bundles estacionales.</t>
  </si>
  <si>
    <t>Oportunidades
Crecimiento de búsquedas sobre descanso, CRM infrautilizado y mercado aún fragmentado.</t>
  </si>
  <si>
    <t>Profesionales urbanos de 28-45 años que buscan rutinas sencillas para dormir mejor y bajar revoluciones al final del día.</t>
  </si>
  <si>
    <t>Laura, 34. Trabaja híbrida, compra online, compara reseñas y valora marcas honestas con estética cuidada.</t>
  </si>
  <si>
    <t>Problema que resolvemos</t>
  </si>
  <si>
    <t>Propuesta de valor</t>
  </si>
  <si>
    <t>Debilidades
Baja notoriedad fuera de paid media y dependencia inicial de creatividades de rendimiento.</t>
  </si>
  <si>
    <t>Amenazas
Aumento del CPC en picos promocionales y mensajes muy parecidos entre competidores.</t>
  </si>
  <si>
    <t>Falta de ritual, exceso de pantallas y sensación de cansancio mental que dificulta desconectar.</t>
  </si>
  <si>
    <t>Suscripción flexible con blends funcionales, guía de uso y experiencia de marca coherente en cada punto de contacto.</t>
  </si>
  <si>
    <t>Objetivos SMART conectados al seguimiento</t>
  </si>
  <si>
    <t>Objetivo</t>
  </si>
  <si>
    <t>Indicador</t>
  </si>
  <si>
    <t>Línea base</t>
  </si>
  <si>
    <t>Meta 2026</t>
  </si>
  <si>
    <t>Actual</t>
  </si>
  <si>
    <t>% avance</t>
  </si>
  <si>
    <t>Fecha límite</t>
  </si>
  <si>
    <t>Generar demanda cualificada a escala</t>
  </si>
  <si>
    <t>Growth</t>
  </si>
  <si>
    <t>Convertir primeras suscripciones</t>
  </si>
  <si>
    <t>Superar ingresos del primer ciclo</t>
  </si>
  <si>
    <t>Dirección</t>
  </si>
  <si>
    <t>Mantener eficiencia en medios</t>
  </si>
  <si>
    <t>Paid Media</t>
  </si>
  <si>
    <t>Bajar CAC total por debajo del umbral</t>
  </si>
  <si>
    <t>CAC</t>
  </si>
  <si>
    <t>Priorización de iniciativas</t>
  </si>
  <si>
    <t>Iniciativa</t>
  </si>
  <si>
    <t>Impacto</t>
  </si>
  <si>
    <t>Esfuerzo</t>
  </si>
  <si>
    <t>Urgencia</t>
  </si>
  <si>
    <t>Score</t>
  </si>
  <si>
    <t>Decisión</t>
  </si>
  <si>
    <t>Escalar Search de alta intención</t>
  </si>
  <si>
    <t>Aumentar automatizaciones CRM</t>
  </si>
  <si>
    <t>Mejorar CRO de landings</t>
  </si>
  <si>
    <t>Expandir microinfluencers</t>
  </si>
  <si>
    <t>Abrir nuevos eventos físicos</t>
  </si>
  <si>
    <t>03 · Plan anual de campañas y presupuesto</t>
  </si>
  <si>
    <t>Cada fila es una acción o campaña. Fechas, presupuesto y previsión impactan en el resumen. Las columnas mensuales reparten automáticamente el presupuesto entre los meses activos.</t>
  </si>
  <si>
    <t>Presupuesto anual plan</t>
  </si>
  <si>
    <t>Leads previstos</t>
  </si>
  <si>
    <t>Clientes previstos</t>
  </si>
  <si>
    <t>Ingresos previstos</t>
  </si>
  <si>
    <t>ROI previsto</t>
  </si>
  <si>
    <t>ID</t>
  </si>
  <si>
    <t>Línea</t>
  </si>
  <si>
    <t>Campaña</t>
  </si>
  <si>
    <t>Embudo</t>
  </si>
  <si>
    <t>Inicio</t>
  </si>
  <si>
    <t>Fin</t>
  </si>
  <si>
    <t>Estado</t>
  </si>
  <si>
    <t>Presupuesto total</t>
  </si>
  <si>
    <t>Leads prev.</t>
  </si>
  <si>
    <t>CVR lead→cliente</t>
  </si>
  <si>
    <t>Clientes prev.</t>
  </si>
  <si>
    <t>Ingreso medio</t>
  </si>
  <si>
    <t>Ingresos prev.</t>
  </si>
  <si>
    <t>CPL prev.</t>
  </si>
  <si>
    <t>CPA prev.</t>
  </si>
  <si>
    <t>ROI prev.</t>
  </si>
  <si>
    <t>Meses activos</t>
  </si>
  <si>
    <t>C01</t>
  </si>
  <si>
    <t>Captación</t>
  </si>
  <si>
    <t>Quiz 'Descubre tu ritual nocturno'</t>
  </si>
  <si>
    <t>TOFU</t>
  </si>
  <si>
    <t>Captar leads fríos con lead magnet</t>
  </si>
  <si>
    <t>P. Medios</t>
  </si>
  <si>
    <t>Completada</t>
  </si>
  <si>
    <t>C02</t>
  </si>
  <si>
    <t>Nurturing</t>
  </si>
  <si>
    <t>Automatización de bienvenida + prueba</t>
  </si>
  <si>
    <t>MOFU</t>
  </si>
  <si>
    <t>Activar leads y acelerar primera compra</t>
  </si>
  <si>
    <t>CRM</t>
  </si>
  <si>
    <t>En marcha</t>
  </si>
  <si>
    <t>C03</t>
  </si>
  <si>
    <t>Demanda orgánica</t>
  </si>
  <si>
    <t>Cluster SEO 'Dormir mejor sin pantallas'</t>
  </si>
  <si>
    <t>Captar tráfico orgánico de intención informativa</t>
  </si>
  <si>
    <t>Contenido</t>
  </si>
  <si>
    <t>C04</t>
  </si>
  <si>
    <t>Search non-brand: sueño, ansiedad ligera, rutina</t>
  </si>
  <si>
    <t>BOFU</t>
  </si>
  <si>
    <t>Captar demanda de alta intención</t>
  </si>
  <si>
    <t>C05</t>
  </si>
  <si>
    <t>Credibilidad</t>
  </si>
  <si>
    <t>Microinfluencers bienestar nocturno</t>
  </si>
  <si>
    <t>Construir confianza y prueba social</t>
  </si>
  <si>
    <t>Brand</t>
  </si>
  <si>
    <t>C06</t>
  </si>
  <si>
    <t>Experiencia</t>
  </si>
  <si>
    <t>Pop-up 'Rituales de tarde' en concept stores</t>
  </si>
  <si>
    <t>Muestreo físico y captación local</t>
  </si>
  <si>
    <t>C07</t>
  </si>
  <si>
    <t>Retención</t>
  </si>
  <si>
    <t>Programa de referidos 'Trae a tu compañera de piso'</t>
  </si>
  <si>
    <t>Impulsar adquisición con recomendación</t>
  </si>
  <si>
    <t>C08</t>
  </si>
  <si>
    <t>Campaña 'Volver al ritmo' septiembre-octubre</t>
  </si>
  <si>
    <t>Recuperar demanda tras verano</t>
  </si>
  <si>
    <t>C09</t>
  </si>
  <si>
    <t>Conversión</t>
  </si>
  <si>
    <t>Optimización CRO en landings y packs</t>
  </si>
  <si>
    <t>Mejorar ratio de conversión de compra</t>
  </si>
  <si>
    <t>C10</t>
  </si>
  <si>
    <t>PR + sampling en podcasts y prensa lifestyle</t>
  </si>
  <si>
    <t>Aumentar notoriedad y menciones</t>
  </si>
  <si>
    <t>PR</t>
  </si>
  <si>
    <t>Pendiente</t>
  </si>
  <si>
    <t>C11</t>
  </si>
  <si>
    <t>Promoción</t>
  </si>
  <si>
    <t>Black Friday packs ahorro</t>
  </si>
  <si>
    <t>Maximizar ventas de pico promocional</t>
  </si>
  <si>
    <t>C12</t>
  </si>
  <si>
    <t>Navidad: regalo de descanso consciente</t>
  </si>
  <si>
    <t>Cerrar el año con packs regalo</t>
  </si>
  <si>
    <t>Brand/Growth</t>
  </si>
  <si>
    <t>TOTAL</t>
  </si>
  <si>
    <t>04 · Seguimiento mensual por canal</t>
  </si>
  <si>
    <t>Aquí registras el dato real. La tabla de la derecha resume plan anual vs. ejecución real por canal.</t>
  </si>
  <si>
    <t>Desv. €</t>
  </si>
  <si>
    <t>Cumpl. ingresos</t>
  </si>
  <si>
    <t>Impresiones</t>
  </si>
  <si>
    <t>Clics</t>
  </si>
  <si>
    <t>Sesiones</t>
  </si>
  <si>
    <t>CTR</t>
  </si>
  <si>
    <t>CPC</t>
  </si>
  <si>
    <t>CVR visita→lead</t>
  </si>
  <si>
    <t>CPA</t>
  </si>
  <si>
    <t>Nota</t>
  </si>
  <si>
    <t>Aumento por posicionamiento de nuevos artículos</t>
  </si>
  <si>
    <t>Test A/B activo en checkout</t>
  </si>
  <si>
    <t>Pico estacional y mayor presión competitiva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</si>
</sst>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€\ #,##0;[Red]\(\€\ #,##0\);\-"/>
    <numFmt numFmtId="165" formatCode="0.0"/>
    <numFmt numFmtId="166" formatCode="mmm"/>
    <numFmt numFmtId="167" formatCode="0.0%"/>
  </numFmts>
  <fonts count="17" x14ac:knownFonts="1">
    <font>
      <sz val="11"/>
      <color theme="1"/>
      <name val="Calibri"/>
      <family val="2"/>
      <scheme val="minor"/>
    </font>
    <font>
      <b/>
      <sz val="12"/>
      <color rgb="FFFFFFFF"/>
      <name val="Calibri"/>
    </font>
    <font>
      <i/>
      <sz val="9"/>
      <color rgb="FF6D28D9"/>
      <name val="Calibri"/>
    </font>
    <font>
      <b/>
      <sz val="10"/>
      <color rgb="FF374151"/>
      <name val="Calibri"/>
    </font>
    <font>
      <sz val="10"/>
      <color rgb="FF1D4ED8"/>
      <name val="Calibri"/>
    </font>
    <font>
      <sz val="10"/>
      <color rgb="FF2E8B57"/>
      <name val="Calibri"/>
    </font>
    <font>
      <sz val="10"/>
      <color rgb="FF374151"/>
      <name val="Calibri"/>
    </font>
    <font>
      <b/>
      <sz val="10"/>
      <color rgb="FFFFFFFF"/>
      <name val="Calibri"/>
    </font>
    <font>
      <sz val="10"/>
      <color rgb="FF000000"/>
      <name val="Calibri"/>
    </font>
    <font>
      <b/>
      <sz val="18"/>
      <color rgb="FF0FA3B1"/>
      <name val="Calibri"/>
    </font>
    <font>
      <b/>
      <sz val="18"/>
      <color rgb="FF2E8B57"/>
      <name val="Calibri"/>
    </font>
    <font>
      <b/>
      <sz val="18"/>
      <color rgb="FF6D28D9"/>
      <name val="Calibri"/>
    </font>
    <font>
      <b/>
      <sz val="11"/>
      <color rgb="FF374151"/>
      <name val="Calibri"/>
    </font>
    <font>
      <b/>
      <sz val="18"/>
      <color rgb="FFF28C28"/>
      <name val="Calibri"/>
    </font>
    <font>
      <sz val="11"/>
      <color theme="1"/>
      <name val="Calibri"/>
      <family val="2"/>
      <scheme val="minor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173F5F"/>
      </patternFill>
    </fill>
    <fill>
      <patternFill patternType="solid">
        <fgColor rgb="FFEEE7FF"/>
      </patternFill>
    </fill>
    <fill>
      <patternFill patternType="solid">
        <fgColor rgb="FFF3F4F6"/>
      </patternFill>
    </fill>
    <fill>
      <patternFill patternType="solid">
        <fgColor rgb="FFFFFFFF"/>
      </patternFill>
    </fill>
    <fill>
      <patternFill patternType="solid">
        <fgColor rgb="FFEAF4FF"/>
      </patternFill>
    </fill>
    <fill>
      <patternFill patternType="solid">
        <fgColor rgb="FFFFF4F2"/>
      </patternFill>
    </fill>
    <fill>
      <patternFill patternType="solid">
        <fgColor rgb="FF0FA3B1"/>
      </patternFill>
    </fill>
    <fill>
      <patternFill patternType="solid">
        <fgColor rgb="FFF28C28"/>
      </patternFill>
    </fill>
    <fill>
      <patternFill patternType="solid">
        <fgColor rgb="FFD9F1F5"/>
      </patternFill>
    </fill>
    <fill>
      <patternFill patternType="solid">
        <fgColor rgb="FFE7F4EC"/>
      </patternFill>
    </fill>
    <fill>
      <patternFill patternType="solid">
        <fgColor rgb="FFFCE6D4"/>
      </patternFill>
    </fill>
  </fills>
  <borders count="15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/>
      <top style="thin">
        <color rgb="FFD1D5DB"/>
      </top>
      <bottom/>
      <diagonal/>
    </border>
    <border>
      <left/>
      <right style="thin">
        <color rgb="FFD1D5DB"/>
      </right>
      <top style="thin">
        <color rgb="FFD1D5DB"/>
      </top>
      <bottom/>
      <diagonal/>
    </border>
    <border>
      <left/>
      <right/>
      <top style="thin">
        <color rgb="FFD1D5DB"/>
      </top>
      <bottom style="thin">
        <color rgb="FFD1D5DB"/>
      </bottom>
      <diagonal/>
    </border>
    <border>
      <left/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medium">
        <color rgb="FF173F5F"/>
      </bottom>
      <diagonal/>
    </border>
    <border>
      <left style="thin">
        <color rgb="FFD1D5DB"/>
      </left>
      <right style="thin">
        <color rgb="FFD1D5DB"/>
      </right>
      <top style="medium">
        <color rgb="FF173F5F"/>
      </top>
      <bottom style="medium">
        <color rgb="FF173F5F"/>
      </bottom>
      <diagonal/>
    </border>
    <border>
      <left/>
      <right/>
      <top style="medium">
        <color rgb="FF173F5F"/>
      </top>
      <bottom style="medium">
        <color rgb="FF173F5F"/>
      </bottom>
      <diagonal/>
    </border>
    <border>
      <left style="thin">
        <color rgb="FFD1D5DB"/>
      </left>
      <right/>
      <top/>
      <bottom/>
      <diagonal/>
    </border>
    <border>
      <left/>
      <right style="thin">
        <color rgb="FFD1D5DB"/>
      </right>
      <top/>
      <bottom/>
      <diagonal/>
    </border>
    <border>
      <left style="thin">
        <color rgb="FFD1D5DB"/>
      </left>
      <right/>
      <top/>
      <bottom style="thin">
        <color rgb="FFD1D5DB"/>
      </bottom>
      <diagonal/>
    </border>
    <border>
      <left/>
      <right style="thin">
        <color rgb="FFD1D5DB"/>
      </right>
      <top/>
      <bottom style="thin">
        <color rgb="FFD1D5DB"/>
      </bottom>
      <diagonal/>
    </border>
    <border>
      <left/>
      <right/>
      <top/>
      <bottom style="thin">
        <color rgb="FFD1D5DB"/>
      </bottom>
      <diagonal/>
    </border>
    <border>
      <left/>
      <right/>
      <top style="medium">
        <color rgb="FF173F5F"/>
      </top>
      <bottom style="medium">
        <color rgb="FF173F5F"/>
      </bottom>
      <diagonal/>
    </border>
  </borders>
  <cellStyleXfs count="2">
    <xf numFmtId="0" fontId="0" fillId="0" borderId="0"/>
    <xf numFmtId="0" fontId="14" fillId="0" borderId="0"/>
  </cellStyleXfs>
  <cellXfs count="58">
    <xf numFmtId="0" fontId="0" fillId="0" borderId="0" xfId="0"/>
    <xf numFmtId="0" fontId="7" fillId="8" borderId="6" xfId="1" applyFont="1" applyFill="1" applyBorder="1" applyAlignment="1">
      <alignment horizontal="center" vertical="center" wrapText="1"/>
    </xf>
    <xf numFmtId="164" fontId="5" fillId="5" borderId="1" xfId="1" applyNumberFormat="1" applyFont="1" applyFill="1" applyBorder="1" applyAlignment="1">
      <alignment horizontal="right" vertical="center" wrapText="1"/>
    </xf>
    <xf numFmtId="164" fontId="8" fillId="5" borderId="1" xfId="1" applyNumberFormat="1" applyFont="1" applyFill="1" applyBorder="1" applyAlignment="1">
      <alignment horizontal="right" vertical="center" wrapText="1"/>
    </xf>
    <xf numFmtId="0" fontId="4" fillId="5" borderId="1" xfId="1" applyFont="1" applyFill="1" applyBorder="1" applyAlignment="1">
      <alignment horizontal="left" vertical="center" wrapText="1"/>
    </xf>
    <xf numFmtId="3" fontId="8" fillId="5" borderId="1" xfId="1" applyNumberFormat="1" applyFont="1" applyFill="1" applyBorder="1" applyAlignment="1">
      <alignment horizontal="right" vertical="center" wrapText="1"/>
    </xf>
    <xf numFmtId="165" fontId="8" fillId="5" borderId="1" xfId="1" applyNumberFormat="1" applyFont="1" applyFill="1" applyBorder="1" applyAlignment="1">
      <alignment horizontal="right" vertical="center" wrapText="1"/>
    </xf>
    <xf numFmtId="0" fontId="3" fillId="4" borderId="1" xfId="1" applyFont="1" applyFill="1" applyBorder="1" applyAlignment="1">
      <alignment horizontal="left" vertical="center" wrapText="1"/>
    </xf>
    <xf numFmtId="164" fontId="4" fillId="5" borderId="1" xfId="1" applyNumberFormat="1" applyFont="1" applyFill="1" applyBorder="1" applyAlignment="1">
      <alignment horizontal="left" vertical="center" wrapText="1"/>
    </xf>
    <xf numFmtId="0" fontId="4" fillId="5" borderId="1" xfId="1" applyFont="1" applyFill="1" applyBorder="1" applyAlignment="1">
      <alignment vertical="center" wrapText="1"/>
    </xf>
    <xf numFmtId="14" fontId="4" fillId="5" borderId="1" xfId="1" applyNumberFormat="1" applyFont="1" applyFill="1" applyBorder="1" applyAlignment="1">
      <alignment horizontal="left" vertical="center" wrapText="1"/>
    </xf>
    <xf numFmtId="3" fontId="4" fillId="5" borderId="1" xfId="1" applyNumberFormat="1" applyFont="1" applyFill="1" applyBorder="1" applyAlignment="1">
      <alignment horizontal="left" vertical="center" wrapText="1"/>
    </xf>
    <xf numFmtId="3" fontId="5" fillId="5" borderId="1" xfId="1" applyNumberFormat="1" applyFont="1" applyFill="1" applyBorder="1" applyAlignment="1">
      <alignment horizontal="left" vertical="center" wrapText="1"/>
    </xf>
    <xf numFmtId="167" fontId="5" fillId="5" borderId="1" xfId="1" applyNumberFormat="1" applyFont="1" applyFill="1" applyBorder="1" applyAlignment="1">
      <alignment horizontal="right" vertical="center" wrapText="1"/>
    </xf>
    <xf numFmtId="164" fontId="5" fillId="5" borderId="1" xfId="1" applyNumberFormat="1" applyFont="1" applyFill="1" applyBorder="1" applyAlignment="1">
      <alignment horizontal="left" vertical="center" wrapText="1"/>
    </xf>
    <xf numFmtId="165" fontId="4" fillId="5" borderId="1" xfId="1" applyNumberFormat="1" applyFont="1" applyFill="1" applyBorder="1" applyAlignment="1">
      <alignment horizontal="left" vertical="center" wrapText="1"/>
    </xf>
    <xf numFmtId="165" fontId="5" fillId="5" borderId="1" xfId="1" applyNumberFormat="1" applyFont="1" applyFill="1" applyBorder="1" applyAlignment="1">
      <alignment horizontal="left" vertical="center" wrapText="1"/>
    </xf>
    <xf numFmtId="0" fontId="7" fillId="9" borderId="6" xfId="1" applyFont="1" applyFill="1" applyBorder="1" applyAlignment="1">
      <alignment horizontal="center" vertical="center" wrapText="1"/>
    </xf>
    <xf numFmtId="3" fontId="4" fillId="5" borderId="1" xfId="1" applyNumberFormat="1" applyFont="1" applyFill="1" applyBorder="1" applyAlignment="1">
      <alignment horizontal="center"/>
    </xf>
    <xf numFmtId="0" fontId="8" fillId="5" borderId="1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166" fontId="7" fillId="2" borderId="6" xfId="1" applyNumberFormat="1" applyFont="1" applyFill="1" applyBorder="1" applyAlignment="1">
      <alignment horizontal="center" vertical="center" wrapText="1"/>
    </xf>
    <xf numFmtId="167" fontId="4" fillId="5" borderId="1" xfId="1" applyNumberFormat="1" applyFont="1" applyFill="1" applyBorder="1" applyAlignment="1">
      <alignment horizontal="left" vertical="center" wrapText="1"/>
    </xf>
    <xf numFmtId="167" fontId="8" fillId="5" borderId="1" xfId="1" applyNumberFormat="1" applyFont="1" applyFill="1" applyBorder="1" applyAlignment="1">
      <alignment horizontal="right" vertical="center" wrapText="1"/>
    </xf>
    <xf numFmtId="0" fontId="12" fillId="4" borderId="7" xfId="1" applyFont="1" applyFill="1" applyBorder="1"/>
    <xf numFmtId="164" fontId="12" fillId="4" borderId="7" xfId="1" applyNumberFormat="1" applyFont="1" applyFill="1" applyBorder="1"/>
    <xf numFmtId="3" fontId="12" fillId="4" borderId="7" xfId="1" applyNumberFormat="1" applyFont="1" applyFill="1" applyBorder="1"/>
    <xf numFmtId="164" fontId="0" fillId="0" borderId="0" xfId="1" applyNumberFormat="1" applyFont="1"/>
    <xf numFmtId="0" fontId="4" fillId="5" borderId="1" xfId="1" applyFont="1" applyFill="1" applyBorder="1" applyAlignment="1">
      <alignment horizontal="center"/>
    </xf>
    <xf numFmtId="0" fontId="3" fillId="10" borderId="1" xfId="1" applyFont="1" applyFill="1" applyBorder="1" applyAlignment="1">
      <alignment horizontal="left" vertical="center"/>
    </xf>
    <xf numFmtId="0" fontId="0" fillId="0" borderId="5" xfId="1" applyFont="1" applyBorder="1"/>
    <xf numFmtId="0" fontId="1" fillId="2" borderId="14" xfId="1" applyFont="1" applyFill="1" applyBorder="1" applyAlignment="1">
      <alignment horizontal="left" vertical="center"/>
    </xf>
    <xf numFmtId="0" fontId="0" fillId="0" borderId="8" xfId="1" applyFont="1" applyBorder="1"/>
    <xf numFmtId="0" fontId="3" fillId="3" borderId="1" xfId="1" applyFont="1" applyFill="1" applyBorder="1" applyAlignment="1">
      <alignment horizontal="left" vertical="center"/>
    </xf>
    <xf numFmtId="164" fontId="9" fillId="10" borderId="1" xfId="1" applyNumberFormat="1" applyFont="1" applyFill="1" applyBorder="1" applyAlignment="1">
      <alignment horizontal="left" vertical="center"/>
    </xf>
    <xf numFmtId="0" fontId="0" fillId="0" borderId="3" xfId="1" applyFont="1" applyBorder="1"/>
    <xf numFmtId="0" fontId="0" fillId="0" borderId="11" xfId="1" applyFont="1" applyBorder="1"/>
    <xf numFmtId="0" fontId="0" fillId="0" borderId="12" xfId="1" applyFont="1" applyBorder="1"/>
    <xf numFmtId="3" fontId="9" fillId="10" borderId="1" xfId="1" applyNumberFormat="1" applyFont="1" applyFill="1" applyBorder="1" applyAlignment="1">
      <alignment horizontal="left" vertical="center"/>
    </xf>
    <xf numFmtId="164" fontId="13" fillId="12" borderId="1" xfId="1" applyNumberFormat="1" applyFont="1" applyFill="1" applyBorder="1" applyAlignment="1">
      <alignment horizontal="left" vertical="center"/>
    </xf>
    <xf numFmtId="0" fontId="3" fillId="12" borderId="1" xfId="1" applyFont="1" applyFill="1" applyBorder="1" applyAlignment="1">
      <alignment horizontal="left" vertical="center"/>
    </xf>
    <xf numFmtId="0" fontId="3" fillId="11" borderId="1" xfId="1" applyFont="1" applyFill="1" applyBorder="1" applyAlignment="1">
      <alignment horizontal="left" vertical="center"/>
    </xf>
    <xf numFmtId="3" fontId="10" fillId="11" borderId="1" xfId="1" applyNumberFormat="1" applyFont="1" applyFill="1" applyBorder="1" applyAlignment="1">
      <alignment horizontal="left" vertical="center"/>
    </xf>
    <xf numFmtId="165" fontId="11" fillId="3" borderId="1" xfId="1" applyNumberFormat="1" applyFont="1" applyFill="1" applyBorder="1" applyAlignment="1">
      <alignment horizontal="left" vertical="center"/>
    </xf>
    <xf numFmtId="0" fontId="2" fillId="3" borderId="1" xfId="1" applyFont="1" applyFill="1" applyBorder="1" applyAlignment="1">
      <alignment vertical="center" wrapText="1"/>
    </xf>
    <xf numFmtId="0" fontId="0" fillId="0" borderId="4" xfId="1" applyFont="1" applyBorder="1"/>
    <xf numFmtId="0" fontId="6" fillId="5" borderId="1" xfId="1" applyFont="1" applyFill="1" applyBorder="1" applyAlignment="1">
      <alignment vertical="top" wrapText="1"/>
    </xf>
    <xf numFmtId="0" fontId="4" fillId="5" borderId="1" xfId="1" applyFont="1" applyFill="1" applyBorder="1" applyAlignment="1">
      <alignment vertical="center" wrapText="1"/>
    </xf>
    <xf numFmtId="0" fontId="3" fillId="6" borderId="1" xfId="1" applyFont="1" applyFill="1" applyBorder="1" applyAlignment="1">
      <alignment vertical="top" wrapText="1"/>
    </xf>
    <xf numFmtId="0" fontId="0" fillId="0" borderId="9" xfId="1" applyFont="1" applyBorder="1"/>
    <xf numFmtId="0" fontId="0" fillId="0" borderId="10" xfId="1" applyFont="1" applyBorder="1"/>
    <xf numFmtId="0" fontId="0" fillId="0" borderId="2" xfId="1" applyFont="1" applyBorder="1"/>
    <xf numFmtId="0" fontId="0" fillId="0" borderId="0" xfId="0"/>
    <xf numFmtId="0" fontId="0" fillId="0" borderId="13" xfId="1" applyFont="1" applyBorder="1"/>
    <xf numFmtId="0" fontId="3" fillId="7" borderId="1" xfId="1" applyFont="1" applyFill="1" applyBorder="1" applyAlignment="1">
      <alignment vertical="top" wrapText="1"/>
    </xf>
    <xf numFmtId="167" fontId="11" fillId="3" borderId="1" xfId="1" applyNumberFormat="1" applyFont="1" applyFill="1" applyBorder="1" applyAlignment="1">
      <alignment horizontal="left" vertical="center"/>
    </xf>
    <xf numFmtId="0" fontId="15" fillId="2" borderId="14" xfId="1" applyFont="1" applyFill="1" applyBorder="1" applyAlignment="1">
      <alignment horizontal="left" vertical="center"/>
    </xf>
    <xf numFmtId="0" fontId="16" fillId="0" borderId="8" xfId="1" applyFont="1" applyBorder="1"/>
  </cellXfs>
  <cellStyles count="2">
    <cellStyle name="Normal" xfId="1" xr:uid="{00000000-0005-0000-0000-000000000000}"/>
    <cellStyle name="Standard" xfId="0" builtinId="0"/>
  </cellStyles>
  <dxfs count="1">
    <dxf>
      <fill>
        <patternFill>
          <bgColor rgb="FFD9F1F5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'01_Resumen'!$H$9</c:f>
              <c:strCache>
                <c:ptCount val="1"/>
                <c:pt idx="0">
                  <c:v>Plan €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'01_Resumen'!$G$10:$G$17</c:f>
              <c:strCache>
                <c:ptCount val="8"/>
                <c:pt idx="0">
                  <c:v>SEO/Contenido</c:v>
                </c:pt>
                <c:pt idx="1">
                  <c:v>Email</c:v>
                </c:pt>
                <c:pt idx="2">
                  <c:v>Meta Ads</c:v>
                </c:pt>
                <c:pt idx="3">
                  <c:v>Google Ads</c:v>
                </c:pt>
                <c:pt idx="4">
                  <c:v>Influencers</c:v>
                </c:pt>
                <c:pt idx="5">
                  <c:v>PR/Eventos</c:v>
                </c:pt>
                <c:pt idx="6">
                  <c:v>Afiliados</c:v>
                </c:pt>
                <c:pt idx="7">
                  <c:v>Web/CRO</c:v>
                </c:pt>
              </c:strCache>
            </c:strRef>
          </c:cat>
          <c:val>
            <c:numRef>
              <c:f>'01_Resumen'!$H$10:$H$17</c:f>
              <c:numCache>
                <c:formatCode>General</c:formatCode>
                <c:ptCount val="8"/>
                <c:pt idx="0">
                  <c:v>5400</c:v>
                </c:pt>
                <c:pt idx="1">
                  <c:v>4200</c:v>
                </c:pt>
                <c:pt idx="2">
                  <c:v>17500</c:v>
                </c:pt>
                <c:pt idx="3">
                  <c:v>13900</c:v>
                </c:pt>
                <c:pt idx="4">
                  <c:v>7200</c:v>
                </c:pt>
                <c:pt idx="5">
                  <c:v>6600</c:v>
                </c:pt>
                <c:pt idx="6">
                  <c:v>3000</c:v>
                </c:pt>
                <c:pt idx="7">
                  <c:v>2500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FD-4478-AB68-1C3A1CF3D80E}"/>
            </c:ext>
          </c:extLst>
        </c:ser>
        <c:ser>
          <c:idx val="1"/>
          <c:order val="1"/>
          <c:tx>
            <c:strRef>
              <c:f>'01_Resumen'!$I$9</c:f>
              <c:strCache>
                <c:ptCount val="1"/>
                <c:pt idx="0">
                  <c:v>Real €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'01_Resumen'!$G$10:$G$17</c:f>
              <c:strCache>
                <c:ptCount val="8"/>
                <c:pt idx="0">
                  <c:v>SEO/Contenido</c:v>
                </c:pt>
                <c:pt idx="1">
                  <c:v>Email</c:v>
                </c:pt>
                <c:pt idx="2">
                  <c:v>Meta Ads</c:v>
                </c:pt>
                <c:pt idx="3">
                  <c:v>Google Ads</c:v>
                </c:pt>
                <c:pt idx="4">
                  <c:v>Influencers</c:v>
                </c:pt>
                <c:pt idx="5">
                  <c:v>PR/Eventos</c:v>
                </c:pt>
                <c:pt idx="6">
                  <c:v>Afiliados</c:v>
                </c:pt>
                <c:pt idx="7">
                  <c:v>Web/CRO</c:v>
                </c:pt>
              </c:strCache>
            </c:strRef>
          </c:cat>
          <c:val>
            <c:numRef>
              <c:f>'01_Resumen'!$I$10:$I$17</c:f>
              <c:numCache>
                <c:formatCode>General</c:formatCode>
                <c:ptCount val="8"/>
                <c:pt idx="0">
                  <c:v>5518</c:v>
                </c:pt>
                <c:pt idx="1">
                  <c:v>4181</c:v>
                </c:pt>
                <c:pt idx="2">
                  <c:v>17831</c:v>
                </c:pt>
                <c:pt idx="3">
                  <c:v>13872</c:v>
                </c:pt>
                <c:pt idx="4">
                  <c:v>6873</c:v>
                </c:pt>
                <c:pt idx="5">
                  <c:v>6634</c:v>
                </c:pt>
                <c:pt idx="6">
                  <c:v>2916</c:v>
                </c:pt>
                <c:pt idx="7">
                  <c:v>2432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FD-4478-AB68-1C3A1CF3D8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rPr lang="de-DE"/>
                  <a:t>Canal</a:t>
                </a:r>
              </a:p>
            </c:rich>
          </c:tx>
          <c:layout>
            <c:manualLayout>
              <c:xMode val="edge"/>
              <c:yMode val="edge"/>
              <c:x val="0.82985382035578881"/>
              <c:y val="0.8468992248062015"/>
            </c:manualLayout>
          </c:layout>
          <c:overlay val="1"/>
        </c:title>
        <c:majorTickMark val="none"/>
        <c:minorTickMark val="none"/>
        <c:tickLblPos val="nextTo"/>
        <c:spPr>
          <a:solidFill>
            <a:srgbClr val="FFFFCC"/>
          </a:solidFill>
        </c:spPr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de-DE"/>
                  <a:t>€</a:t>
                </a:r>
              </a:p>
            </c:rich>
          </c:tx>
          <c:overlay val="1"/>
        </c:title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spPr>
    <a:solidFill>
      <a:srgbClr val="FFFFCC"/>
    </a:solidFill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'01_Resumen'!$C$9</c:f>
              <c:strCache>
                <c:ptCount val="1"/>
                <c:pt idx="0">
                  <c:v>Plan €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'01_Resumen'!$B$10:$B$21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'01_Resumen'!$C$10:$C$21</c:f>
              <c:numCache>
                <c:formatCode>General</c:formatCode>
                <c:ptCount val="12"/>
                <c:pt idx="0">
                  <c:v>3750</c:v>
                </c:pt>
                <c:pt idx="1">
                  <c:v>4240.909090909091</c:v>
                </c:pt>
                <c:pt idx="2">
                  <c:v>1800.909090909091</c:v>
                </c:pt>
                <c:pt idx="3">
                  <c:v>4200.909090909091</c:v>
                </c:pt>
                <c:pt idx="4">
                  <c:v>6100.909090909091</c:v>
                </c:pt>
                <c:pt idx="5">
                  <c:v>6100.909090909091</c:v>
                </c:pt>
                <c:pt idx="6">
                  <c:v>2300.909090909091</c:v>
                </c:pt>
                <c:pt idx="7">
                  <c:v>2300.909090909091</c:v>
                </c:pt>
                <c:pt idx="8">
                  <c:v>6025.909090909091</c:v>
                </c:pt>
                <c:pt idx="9">
                  <c:v>7425.909090909091</c:v>
                </c:pt>
                <c:pt idx="10">
                  <c:v>8625.9090909090919</c:v>
                </c:pt>
                <c:pt idx="11">
                  <c:v>7425.909090909091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676-42B7-B01F-BCB2716C7D35}"/>
            </c:ext>
          </c:extLst>
        </c:ser>
        <c:ser>
          <c:idx val="1"/>
          <c:order val="1"/>
          <c:tx>
            <c:strRef>
              <c:f>'01_Resumen'!$D$9</c:f>
              <c:strCache>
                <c:ptCount val="1"/>
                <c:pt idx="0">
                  <c:v>Real €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'01_Resumen'!$B$10:$B$21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'01_Resumen'!$D$10:$D$21</c:f>
              <c:numCache>
                <c:formatCode>General</c:formatCode>
                <c:ptCount val="12"/>
                <c:pt idx="0">
                  <c:v>3855</c:v>
                </c:pt>
                <c:pt idx="1">
                  <c:v>4401</c:v>
                </c:pt>
                <c:pt idx="2">
                  <c:v>1799</c:v>
                </c:pt>
                <c:pt idx="3">
                  <c:v>4191</c:v>
                </c:pt>
                <c:pt idx="4">
                  <c:v>6024</c:v>
                </c:pt>
                <c:pt idx="5">
                  <c:v>5755</c:v>
                </c:pt>
                <c:pt idx="6">
                  <c:v>2384</c:v>
                </c:pt>
                <c:pt idx="7">
                  <c:v>2218</c:v>
                </c:pt>
                <c:pt idx="8">
                  <c:v>5619</c:v>
                </c:pt>
                <c:pt idx="9">
                  <c:v>7468</c:v>
                </c:pt>
                <c:pt idx="10">
                  <c:v>8546</c:v>
                </c:pt>
                <c:pt idx="11">
                  <c:v>7997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676-42B7-B01F-BCB2716C7D35}"/>
            </c:ext>
          </c:extLst>
        </c:ser>
        <c:ser>
          <c:idx val="2"/>
          <c:order val="2"/>
          <c:tx>
            <c:strRef>
              <c:f>'01_Resumen'!$E$9</c:f>
              <c:strCache>
                <c:ptCount val="1"/>
                <c:pt idx="0">
                  <c:v>Ingresos reales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'01_Resumen'!$B$10:$B$21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'01_Resumen'!$E$10:$E$21</c:f>
              <c:numCache>
                <c:formatCode>General</c:formatCode>
                <c:ptCount val="12"/>
                <c:pt idx="0">
                  <c:v>6264</c:v>
                </c:pt>
                <c:pt idx="1">
                  <c:v>6679</c:v>
                </c:pt>
                <c:pt idx="2">
                  <c:v>3225</c:v>
                </c:pt>
                <c:pt idx="3">
                  <c:v>5307</c:v>
                </c:pt>
                <c:pt idx="4">
                  <c:v>8238</c:v>
                </c:pt>
                <c:pt idx="5">
                  <c:v>8014</c:v>
                </c:pt>
                <c:pt idx="6">
                  <c:v>4389</c:v>
                </c:pt>
                <c:pt idx="7">
                  <c:v>4392</c:v>
                </c:pt>
                <c:pt idx="8">
                  <c:v>9775</c:v>
                </c:pt>
                <c:pt idx="9">
                  <c:v>11421</c:v>
                </c:pt>
                <c:pt idx="10">
                  <c:v>15160</c:v>
                </c:pt>
                <c:pt idx="11">
                  <c:v>11602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676-42B7-B01F-BCB2716C7D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rPr lang="de-DE"/>
                  <a:t>Mes</a:t>
                </a:r>
              </a:p>
            </c:rich>
          </c:tx>
          <c:layout>
            <c:manualLayout>
              <c:xMode val="edge"/>
              <c:yMode val="edge"/>
              <c:x val="0.85268313051777622"/>
              <c:y val="0.69656488549618323"/>
            </c:manualLayout>
          </c:layout>
          <c:overlay val="1"/>
        </c:title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de-DE"/>
                  <a:t>€</a:t>
                </a:r>
              </a:p>
            </c:rich>
          </c:tx>
          <c:layout>
            <c:manualLayout>
              <c:xMode val="edge"/>
              <c:yMode val="edge"/>
              <c:x val="6.0688818085267791E-2"/>
              <c:y val="0.19503689107994898"/>
            </c:manualLayout>
          </c:layout>
          <c:overlay val="1"/>
        </c:title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rgbClr val="FFFFCC"/>
        </a:solidFill>
      </c:spPr>
    </c:plotArea>
    <c:legend>
      <c:legendPos val="r"/>
      <c:layout>
        <c:manualLayout>
          <c:xMode val="edge"/>
          <c:yMode val="edge"/>
          <c:x val="0.46749892627057982"/>
          <c:y val="6.0277293582576968E-2"/>
          <c:w val="0.27492531615366261"/>
          <c:h val="0.34509376690509108"/>
        </c:manualLayout>
      </c:layout>
      <c:overlay val="1"/>
    </c:legend>
    <c:plotVisOnly val="1"/>
    <c:dispBlanksAs val="gap"/>
    <c:showDLblsOverMax val="1"/>
  </c:chart>
  <c:spPr>
    <a:solidFill>
      <a:srgbClr val="FFFFCC"/>
    </a:solidFill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7620</xdr:colOff>
      <xdr:row>17</xdr:row>
      <xdr:rowOff>83820</xdr:rowOff>
    </xdr:from>
    <xdr:to>
      <xdr:col>13</xdr:col>
      <xdr:colOff>7620</xdr:colOff>
      <xdr:row>26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129540</xdr:colOff>
      <xdr:row>17</xdr:row>
      <xdr:rowOff>106680</xdr:rowOff>
    </xdr:from>
    <xdr:to>
      <xdr:col>8</xdr:col>
      <xdr:colOff>1028700</xdr:colOff>
      <xdr:row>26</xdr:row>
      <xdr:rowOff>53340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"/>
  <sheetViews>
    <sheetView showGridLines="0" tabSelected="1" zoomScale="80" zoomScaleNormal="80" workbookViewId="0">
      <selection activeCell="R16" sqref="R16"/>
    </sheetView>
  </sheetViews>
  <sheetFormatPr baseColWidth="10" defaultColWidth="8.88671875" defaultRowHeight="14.4" x14ac:dyDescent="0.3"/>
  <cols>
    <col min="1" max="1" width="3" customWidth="1"/>
    <col min="2" max="13" width="16" customWidth="1"/>
  </cols>
  <sheetData>
    <row r="1" spans="1:13" ht="32.4" x14ac:dyDescent="0.6">
      <c r="A1" s="56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13" x14ac:dyDescent="0.3">
      <c r="A2" s="44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30"/>
    </row>
    <row r="4" spans="1:13" ht="19.95" customHeight="1" x14ac:dyDescent="0.3">
      <c r="B4" s="29" t="s">
        <v>2</v>
      </c>
      <c r="C4" s="30"/>
      <c r="D4" s="40" t="s">
        <v>3</v>
      </c>
      <c r="E4" s="30"/>
      <c r="F4" s="29" t="s">
        <v>4</v>
      </c>
      <c r="G4" s="30"/>
      <c r="H4" s="41" t="s">
        <v>5</v>
      </c>
      <c r="I4" s="30"/>
      <c r="J4" s="29" t="s">
        <v>6</v>
      </c>
      <c r="K4" s="30"/>
      <c r="L4" s="33" t="s">
        <v>7</v>
      </c>
      <c r="M4" s="30"/>
    </row>
    <row r="5" spans="1:13" ht="22.05" customHeight="1" x14ac:dyDescent="0.3">
      <c r="B5" s="34">
        <f>SUM('03_Plan_Anual'!$K$8:$K$19)</f>
        <v>60300</v>
      </c>
      <c r="C5" s="35"/>
      <c r="D5" s="39">
        <f>SUM('04_Seguimiento'!$C$8:$C$103)</f>
        <v>60257</v>
      </c>
      <c r="E5" s="35"/>
      <c r="F5" s="38">
        <f>SUM('04_Seguimiento'!$G$8:$G$103)</f>
        <v>3022</v>
      </c>
      <c r="G5" s="35"/>
      <c r="H5" s="42">
        <f>SUM('04_Seguimiento'!$H$8:$H$103)</f>
        <v>390</v>
      </c>
      <c r="I5" s="35"/>
      <c r="J5" s="34">
        <f>SUM('04_Seguimiento'!$I$8:$I$103)</f>
        <v>94466</v>
      </c>
      <c r="K5" s="35"/>
      <c r="L5" s="43">
        <f>IFERROR(SUM('04_Seguimiento'!$I$8:$I$103)/SUM('04_Seguimiento'!$C$8:$C$103),0)</f>
        <v>1.5677182733956221</v>
      </c>
      <c r="M5" s="35"/>
    </row>
    <row r="6" spans="1:13" ht="22.05" customHeight="1" x14ac:dyDescent="0.3">
      <c r="B6" s="36"/>
      <c r="C6" s="37"/>
      <c r="D6" s="36"/>
      <c r="E6" s="37"/>
      <c r="F6" s="36"/>
      <c r="G6" s="37"/>
      <c r="H6" s="36"/>
      <c r="I6" s="37"/>
      <c r="J6" s="36"/>
      <c r="K6" s="37"/>
      <c r="L6" s="36"/>
      <c r="M6" s="37"/>
    </row>
    <row r="7" spans="1:13" ht="19.95" customHeight="1" x14ac:dyDescent="0.3"/>
    <row r="8" spans="1:13" ht="19.95" customHeight="1" x14ac:dyDescent="0.3">
      <c r="B8" s="31" t="s">
        <v>8</v>
      </c>
      <c r="C8" s="32"/>
      <c r="D8" s="32"/>
      <c r="E8" s="32"/>
      <c r="G8" s="31" t="s">
        <v>9</v>
      </c>
      <c r="H8" s="32"/>
      <c r="I8" s="32"/>
      <c r="J8" s="32"/>
      <c r="K8" s="32"/>
      <c r="L8" s="32"/>
      <c r="M8" s="32"/>
    </row>
    <row r="9" spans="1:13" ht="22.05" customHeight="1" x14ac:dyDescent="0.3">
      <c r="B9" s="1" t="s">
        <v>10</v>
      </c>
      <c r="C9" s="1" t="s">
        <v>11</v>
      </c>
      <c r="D9" s="1" t="s">
        <v>12</v>
      </c>
      <c r="E9" s="1" t="s">
        <v>6</v>
      </c>
      <c r="G9" s="1" t="s">
        <v>13</v>
      </c>
      <c r="H9" s="1" t="s">
        <v>11</v>
      </c>
      <c r="I9" s="1" t="s">
        <v>12</v>
      </c>
      <c r="J9" s="1" t="s">
        <v>14</v>
      </c>
      <c r="K9" s="1" t="s">
        <v>15</v>
      </c>
      <c r="L9" s="1" t="s">
        <v>16</v>
      </c>
      <c r="M9" s="1" t="s">
        <v>17</v>
      </c>
    </row>
    <row r="10" spans="1:13" ht="22.05" customHeight="1" x14ac:dyDescent="0.3">
      <c r="B10" s="28" t="s">
        <v>18</v>
      </c>
      <c r="C10" s="2">
        <f>'03_Plan_Anual'!U$20</f>
        <v>3750</v>
      </c>
      <c r="D10" s="3">
        <f>SUMIFS('04_Seguimiento'!$C$8:$C$103,'04_Seguimiento'!$A$8:$A$103,B10)</f>
        <v>3855</v>
      </c>
      <c r="E10" s="3">
        <f>SUMIFS('04_Seguimiento'!$I$8:$I$103,'04_Seguimiento'!$A$8:$A$103,B10)</f>
        <v>6264</v>
      </c>
      <c r="G10" s="4" t="s">
        <v>19</v>
      </c>
      <c r="H10" s="2">
        <f>SUMIFS('03_Plan_Anual'!$K$8:$K$19,'03_Plan_Anual'!$D$8:$D$19,G10)</f>
        <v>5400</v>
      </c>
      <c r="I10" s="3">
        <f>SUMIFS('04_Seguimiento'!$C$8:$C$103,'04_Seguimiento'!$B$8:$B$103,G10)</f>
        <v>5518</v>
      </c>
      <c r="J10" s="5">
        <f>SUMIFS('04_Seguimiento'!$G$8:$G$103,'04_Seguimiento'!$B$8:$B$103,G10)</f>
        <v>348</v>
      </c>
      <c r="K10" s="5">
        <f>SUMIFS('04_Seguimiento'!$H$8:$H$103,'04_Seguimiento'!$B$8:$B$103,G10)</f>
        <v>38</v>
      </c>
      <c r="L10" s="3">
        <f>SUMIFS('04_Seguimiento'!$I$8:$I$103,'04_Seguimiento'!$B$8:$B$103,G10)</f>
        <v>9162</v>
      </c>
      <c r="M10" s="6">
        <f t="shared" ref="M10:M17" si="0">IFERROR(L10/I10,0)</f>
        <v>1.6603841971728888</v>
      </c>
    </row>
    <row r="11" spans="1:13" ht="22.05" customHeight="1" x14ac:dyDescent="0.3">
      <c r="B11" s="28" t="s">
        <v>20</v>
      </c>
      <c r="C11" s="2">
        <f>'03_Plan_Anual'!V$20</f>
        <v>4240.909090909091</v>
      </c>
      <c r="D11" s="3">
        <f>SUMIFS('04_Seguimiento'!$C$8:$C$103,'04_Seguimiento'!$A$8:$A$103,B11)</f>
        <v>4401</v>
      </c>
      <c r="E11" s="3">
        <f>SUMIFS('04_Seguimiento'!$I$8:$I$103,'04_Seguimiento'!$A$8:$A$103,B11)</f>
        <v>6679</v>
      </c>
      <c r="G11" s="4" t="s">
        <v>21</v>
      </c>
      <c r="H11" s="2">
        <f>SUMIFS('03_Plan_Anual'!$K$8:$K$19,'03_Plan_Anual'!$D$8:$D$19,G11)</f>
        <v>4200</v>
      </c>
      <c r="I11" s="3">
        <f>SUMIFS('04_Seguimiento'!$C$8:$C$103,'04_Seguimiento'!$B$8:$B$103,G11)</f>
        <v>4181</v>
      </c>
      <c r="J11" s="5">
        <f>SUMIFS('04_Seguimiento'!$G$8:$G$103,'04_Seguimiento'!$B$8:$B$103,G11)</f>
        <v>173</v>
      </c>
      <c r="K11" s="5">
        <f>SUMIFS('04_Seguimiento'!$H$8:$H$103,'04_Seguimiento'!$B$8:$B$103,G11)</f>
        <v>37</v>
      </c>
      <c r="L11" s="3">
        <f>SUMIFS('04_Seguimiento'!$I$8:$I$103,'04_Seguimiento'!$B$8:$B$103,G11)</f>
        <v>8993</v>
      </c>
      <c r="M11" s="6">
        <f t="shared" si="0"/>
        <v>2.1509208323367615</v>
      </c>
    </row>
    <row r="12" spans="1:13" ht="22.05" customHeight="1" x14ac:dyDescent="0.3">
      <c r="B12" s="28" t="s">
        <v>22</v>
      </c>
      <c r="C12" s="2">
        <f>'03_Plan_Anual'!W$20</f>
        <v>1800.909090909091</v>
      </c>
      <c r="D12" s="3">
        <f>SUMIFS('04_Seguimiento'!$C$8:$C$103,'04_Seguimiento'!$A$8:$A$103,B12)</f>
        <v>1799</v>
      </c>
      <c r="E12" s="3">
        <f>SUMIFS('04_Seguimiento'!$I$8:$I$103,'04_Seguimiento'!$A$8:$A$103,B12)</f>
        <v>3225</v>
      </c>
      <c r="G12" s="4" t="s">
        <v>23</v>
      </c>
      <c r="H12" s="2">
        <f>SUMIFS('03_Plan_Anual'!$K$8:$K$19,'03_Plan_Anual'!$D$8:$D$19,G12)</f>
        <v>17500</v>
      </c>
      <c r="I12" s="3">
        <f>SUMIFS('04_Seguimiento'!$C$8:$C$103,'04_Seguimiento'!$B$8:$B$103,G12)</f>
        <v>17831</v>
      </c>
      <c r="J12" s="5">
        <f>SUMIFS('04_Seguimiento'!$G$8:$G$103,'04_Seguimiento'!$B$8:$B$103,G12)</f>
        <v>948</v>
      </c>
      <c r="K12" s="5">
        <f>SUMIFS('04_Seguimiento'!$H$8:$H$103,'04_Seguimiento'!$B$8:$B$103,G12)</f>
        <v>95</v>
      </c>
      <c r="L12" s="3">
        <f>SUMIFS('04_Seguimiento'!$I$8:$I$103,'04_Seguimiento'!$B$8:$B$103,G12)</f>
        <v>22995</v>
      </c>
      <c r="M12" s="6">
        <f t="shared" si="0"/>
        <v>1.2896079860916381</v>
      </c>
    </row>
    <row r="13" spans="1:13" ht="22.05" customHeight="1" x14ac:dyDescent="0.3">
      <c r="B13" s="28" t="s">
        <v>24</v>
      </c>
      <c r="C13" s="2">
        <f>'03_Plan_Anual'!X$20</f>
        <v>4200.909090909091</v>
      </c>
      <c r="D13" s="3">
        <f>SUMIFS('04_Seguimiento'!$C$8:$C$103,'04_Seguimiento'!$A$8:$A$103,B13)</f>
        <v>4191</v>
      </c>
      <c r="E13" s="3">
        <f>SUMIFS('04_Seguimiento'!$I$8:$I$103,'04_Seguimiento'!$A$8:$A$103,B13)</f>
        <v>5307</v>
      </c>
      <c r="G13" s="4" t="s">
        <v>25</v>
      </c>
      <c r="H13" s="2">
        <f>SUMIFS('03_Plan_Anual'!$K$8:$K$19,'03_Plan_Anual'!$D$8:$D$19,G13)</f>
        <v>13900</v>
      </c>
      <c r="I13" s="3">
        <f>SUMIFS('04_Seguimiento'!$C$8:$C$103,'04_Seguimiento'!$B$8:$B$103,G13)</f>
        <v>13872</v>
      </c>
      <c r="J13" s="5">
        <f>SUMIFS('04_Seguimiento'!$G$8:$G$103,'04_Seguimiento'!$B$8:$B$103,G13)</f>
        <v>695</v>
      </c>
      <c r="K13" s="5">
        <f>SUMIFS('04_Seguimiento'!$H$8:$H$103,'04_Seguimiento'!$B$8:$B$103,G13)</f>
        <v>85</v>
      </c>
      <c r="L13" s="3">
        <f>SUMIFS('04_Seguimiento'!$I$8:$I$103,'04_Seguimiento'!$B$8:$B$103,G13)</f>
        <v>20533</v>
      </c>
      <c r="M13" s="6">
        <f t="shared" si="0"/>
        <v>1.4801758938869665</v>
      </c>
    </row>
    <row r="14" spans="1:13" ht="22.05" customHeight="1" x14ac:dyDescent="0.3">
      <c r="B14" s="28" t="s">
        <v>26</v>
      </c>
      <c r="C14" s="2">
        <f>'03_Plan_Anual'!Y$20</f>
        <v>6100.909090909091</v>
      </c>
      <c r="D14" s="3">
        <f>SUMIFS('04_Seguimiento'!$C$8:$C$103,'04_Seguimiento'!$A$8:$A$103,B14)</f>
        <v>6024</v>
      </c>
      <c r="E14" s="3">
        <f>SUMIFS('04_Seguimiento'!$I$8:$I$103,'04_Seguimiento'!$A$8:$A$103,B14)</f>
        <v>8238</v>
      </c>
      <c r="G14" s="4" t="s">
        <v>27</v>
      </c>
      <c r="H14" s="2">
        <f>SUMIFS('03_Plan_Anual'!$K$8:$K$19,'03_Plan_Anual'!$D$8:$D$19,G14)</f>
        <v>7200</v>
      </c>
      <c r="I14" s="3">
        <f>SUMIFS('04_Seguimiento'!$C$8:$C$103,'04_Seguimiento'!$B$8:$B$103,G14)</f>
        <v>6873</v>
      </c>
      <c r="J14" s="5">
        <f>SUMIFS('04_Seguimiento'!$G$8:$G$103,'04_Seguimiento'!$B$8:$B$103,G14)</f>
        <v>344</v>
      </c>
      <c r="K14" s="5">
        <f>SUMIFS('04_Seguimiento'!$H$8:$H$103,'04_Seguimiento'!$B$8:$B$103,G14)</f>
        <v>35</v>
      </c>
      <c r="L14" s="3">
        <f>SUMIFS('04_Seguimiento'!$I$8:$I$103,'04_Seguimiento'!$B$8:$B$103,G14)</f>
        <v>8396</v>
      </c>
      <c r="M14" s="6">
        <f t="shared" si="0"/>
        <v>1.2215917357776809</v>
      </c>
    </row>
    <row r="15" spans="1:13" ht="22.05" customHeight="1" x14ac:dyDescent="0.3">
      <c r="B15" s="28" t="s">
        <v>28</v>
      </c>
      <c r="C15" s="2">
        <f>'03_Plan_Anual'!Z$20</f>
        <v>6100.909090909091</v>
      </c>
      <c r="D15" s="3">
        <f>SUMIFS('04_Seguimiento'!$C$8:$C$103,'04_Seguimiento'!$A$8:$A$103,B15)</f>
        <v>5755</v>
      </c>
      <c r="E15" s="3">
        <f>SUMIFS('04_Seguimiento'!$I$8:$I$103,'04_Seguimiento'!$A$8:$A$103,B15)</f>
        <v>8014</v>
      </c>
      <c r="G15" s="4" t="s">
        <v>29</v>
      </c>
      <c r="H15" s="2">
        <f>SUMIFS('03_Plan_Anual'!$K$8:$K$19,'03_Plan_Anual'!$D$8:$D$19,G15)</f>
        <v>6600</v>
      </c>
      <c r="I15" s="3">
        <f>SUMIFS('04_Seguimiento'!$C$8:$C$103,'04_Seguimiento'!$B$8:$B$103,G15)</f>
        <v>6634</v>
      </c>
      <c r="J15" s="5">
        <f>SUMIFS('04_Seguimiento'!$G$8:$G$103,'04_Seguimiento'!$B$8:$B$103,G15)</f>
        <v>199</v>
      </c>
      <c r="K15" s="5">
        <f>SUMIFS('04_Seguimiento'!$H$8:$H$103,'04_Seguimiento'!$B$8:$B$103,G15)</f>
        <v>32</v>
      </c>
      <c r="L15" s="3">
        <f>SUMIFS('04_Seguimiento'!$I$8:$I$103,'04_Seguimiento'!$B$8:$B$103,G15)</f>
        <v>7782</v>
      </c>
      <c r="M15" s="6">
        <f t="shared" si="0"/>
        <v>1.1730479348809164</v>
      </c>
    </row>
    <row r="16" spans="1:13" ht="22.05" customHeight="1" x14ac:dyDescent="0.3">
      <c r="B16" s="28" t="s">
        <v>30</v>
      </c>
      <c r="C16" s="2">
        <f>'03_Plan_Anual'!AA$20</f>
        <v>2300.909090909091</v>
      </c>
      <c r="D16" s="3">
        <f>SUMIFS('04_Seguimiento'!$C$8:$C$103,'04_Seguimiento'!$A$8:$A$103,B16)</f>
        <v>2384</v>
      </c>
      <c r="E16" s="3">
        <f>SUMIFS('04_Seguimiento'!$I$8:$I$103,'04_Seguimiento'!$A$8:$A$103,B16)</f>
        <v>4389</v>
      </c>
      <c r="G16" s="4" t="s">
        <v>31</v>
      </c>
      <c r="H16" s="2">
        <f>SUMIFS('03_Plan_Anual'!$K$8:$K$19,'03_Plan_Anual'!$D$8:$D$19,G16)</f>
        <v>3000</v>
      </c>
      <c r="I16" s="3">
        <f>SUMIFS('04_Seguimiento'!$C$8:$C$103,'04_Seguimiento'!$B$8:$B$103,G16)</f>
        <v>2916</v>
      </c>
      <c r="J16" s="5">
        <f>SUMIFS('04_Seguimiento'!$G$8:$G$103,'04_Seguimiento'!$B$8:$B$103,G16)</f>
        <v>208</v>
      </c>
      <c r="K16" s="5">
        <f>SUMIFS('04_Seguimiento'!$H$8:$H$103,'04_Seguimiento'!$B$8:$B$103,G16)</f>
        <v>41</v>
      </c>
      <c r="L16" s="3">
        <f>SUMIFS('04_Seguimiento'!$I$8:$I$103,'04_Seguimiento'!$B$8:$B$103,G16)</f>
        <v>9986</v>
      </c>
      <c r="M16" s="6">
        <f t="shared" si="0"/>
        <v>3.4245541838134432</v>
      </c>
    </row>
    <row r="17" spans="2:13" ht="22.05" customHeight="1" x14ac:dyDescent="0.3">
      <c r="B17" s="28" t="s">
        <v>32</v>
      </c>
      <c r="C17" s="2">
        <f>'03_Plan_Anual'!AB$20</f>
        <v>2300.909090909091</v>
      </c>
      <c r="D17" s="3">
        <f>SUMIFS('04_Seguimiento'!$C$8:$C$103,'04_Seguimiento'!$A$8:$A$103,B17)</f>
        <v>2218</v>
      </c>
      <c r="E17" s="3">
        <f>SUMIFS('04_Seguimiento'!$I$8:$I$103,'04_Seguimiento'!$A$8:$A$103,B17)</f>
        <v>4392</v>
      </c>
      <c r="G17" s="4" t="s">
        <v>33</v>
      </c>
      <c r="H17" s="2">
        <f>SUMIFS('03_Plan_Anual'!$K$8:$K$19,'03_Plan_Anual'!$D$8:$D$19,G17)</f>
        <v>2500</v>
      </c>
      <c r="I17" s="3">
        <f>SUMIFS('04_Seguimiento'!$C$8:$C$103,'04_Seguimiento'!$B$8:$B$103,G17)</f>
        <v>2432</v>
      </c>
      <c r="J17" s="5">
        <f>SUMIFS('04_Seguimiento'!$G$8:$G$103,'04_Seguimiento'!$B$8:$B$103,G17)</f>
        <v>107</v>
      </c>
      <c r="K17" s="5">
        <f>SUMIFS('04_Seguimiento'!$H$8:$H$103,'04_Seguimiento'!$B$8:$B$103,G17)</f>
        <v>27</v>
      </c>
      <c r="L17" s="3">
        <f>SUMIFS('04_Seguimiento'!$I$8:$I$103,'04_Seguimiento'!$B$8:$B$103,G17)</f>
        <v>6619</v>
      </c>
      <c r="M17" s="6">
        <f t="shared" si="0"/>
        <v>2.7216282894736841</v>
      </c>
    </row>
    <row r="18" spans="2:13" ht="22.05" customHeight="1" x14ac:dyDescent="0.3">
      <c r="B18" s="28" t="s">
        <v>34</v>
      </c>
      <c r="C18" s="2">
        <f>'03_Plan_Anual'!AC$20</f>
        <v>6025.909090909091</v>
      </c>
      <c r="D18" s="3">
        <f>SUMIFS('04_Seguimiento'!$C$8:$C$103,'04_Seguimiento'!$A$8:$A$103,B18)</f>
        <v>5619</v>
      </c>
      <c r="E18" s="3">
        <f>SUMIFS('04_Seguimiento'!$I$8:$I$103,'04_Seguimiento'!$A$8:$A$103,B18)</f>
        <v>9775</v>
      </c>
    </row>
    <row r="19" spans="2:13" ht="22.05" customHeight="1" x14ac:dyDescent="0.3">
      <c r="B19" s="28" t="s">
        <v>35</v>
      </c>
      <c r="C19" s="2">
        <f>'03_Plan_Anual'!AD$20</f>
        <v>7425.909090909091</v>
      </c>
      <c r="D19" s="3">
        <f>SUMIFS('04_Seguimiento'!$C$8:$C$103,'04_Seguimiento'!$A$8:$A$103,B19)</f>
        <v>7468</v>
      </c>
      <c r="E19" s="3">
        <f>SUMIFS('04_Seguimiento'!$I$8:$I$103,'04_Seguimiento'!$A$8:$A$103,B19)</f>
        <v>11421</v>
      </c>
    </row>
    <row r="20" spans="2:13" ht="22.05" customHeight="1" x14ac:dyDescent="0.3">
      <c r="B20" s="28" t="s">
        <v>36</v>
      </c>
      <c r="C20" s="2">
        <f>'03_Plan_Anual'!AE$20</f>
        <v>8625.9090909090919</v>
      </c>
      <c r="D20" s="3">
        <f>SUMIFS('04_Seguimiento'!$C$8:$C$103,'04_Seguimiento'!$A$8:$A$103,B20)</f>
        <v>8546</v>
      </c>
      <c r="E20" s="3">
        <f>SUMIFS('04_Seguimiento'!$I$8:$I$103,'04_Seguimiento'!$A$8:$A$103,B20)</f>
        <v>15160</v>
      </c>
    </row>
    <row r="21" spans="2:13" ht="22.05" customHeight="1" x14ac:dyDescent="0.3">
      <c r="B21" s="28" t="s">
        <v>37</v>
      </c>
      <c r="C21" s="2">
        <f>'03_Plan_Anual'!AF$20</f>
        <v>7425.909090909091</v>
      </c>
      <c r="D21" s="3">
        <f>SUMIFS('04_Seguimiento'!$C$8:$C$103,'04_Seguimiento'!$A$8:$A$103,B21)</f>
        <v>7997</v>
      </c>
      <c r="E21" s="3">
        <f>SUMIFS('04_Seguimiento'!$I$8:$I$103,'04_Seguimiento'!$A$8:$A$103,B21)</f>
        <v>11602</v>
      </c>
    </row>
  </sheetData>
  <mergeCells count="16">
    <mergeCell ref="F4:G4"/>
    <mergeCell ref="J4:K4"/>
    <mergeCell ref="B8:E8"/>
    <mergeCell ref="A1:M1"/>
    <mergeCell ref="L4:M4"/>
    <mergeCell ref="G8:M8"/>
    <mergeCell ref="B5:C6"/>
    <mergeCell ref="F5:G6"/>
    <mergeCell ref="D5:E6"/>
    <mergeCell ref="D4:E4"/>
    <mergeCell ref="H4:I4"/>
    <mergeCell ref="H5:I6"/>
    <mergeCell ref="L5:M6"/>
    <mergeCell ref="J5:K6"/>
    <mergeCell ref="A2:M2"/>
    <mergeCell ref="B4:C4"/>
  </mergeCells>
  <conditionalFormatting sqref="M10:M17">
    <cfRule type="colorScale" priority="1">
      <colorScale>
        <cfvo type="num" val="1.5"/>
        <cfvo type="num" val="3"/>
        <cfvo type="num" val="5"/>
        <color rgb="FFFDECEC"/>
        <color rgb="FFFFF2CC"/>
        <color rgb="FFE7F4EC"/>
      </colorScale>
    </cfRule>
  </conditionalFormatting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5"/>
  <sheetViews>
    <sheetView showGridLines="0" workbookViewId="0"/>
  </sheetViews>
  <sheetFormatPr baseColWidth="10" defaultColWidth="8.88671875" defaultRowHeight="14.4" x14ac:dyDescent="0.3"/>
  <cols>
    <col min="1" max="1" width="20" customWidth="1"/>
    <col min="2" max="10" width="18" customWidth="1"/>
  </cols>
  <sheetData>
    <row r="1" spans="1:10" ht="19.95" customHeight="1" x14ac:dyDescent="0.3">
      <c r="A1" s="31" t="s">
        <v>38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ht="34.049999999999997" customHeight="1" x14ac:dyDescent="0.3">
      <c r="A2" s="44" t="s">
        <v>39</v>
      </c>
      <c r="B2" s="45"/>
      <c r="C2" s="45"/>
      <c r="D2" s="45"/>
      <c r="E2" s="45"/>
      <c r="F2" s="45"/>
      <c r="G2" s="45"/>
      <c r="H2" s="45"/>
      <c r="I2" s="45"/>
      <c r="J2" s="30"/>
    </row>
    <row r="3" spans="1:10" ht="19.95" customHeight="1" x14ac:dyDescent="0.3"/>
    <row r="4" spans="1:10" ht="19.95" customHeight="1" x14ac:dyDescent="0.3">
      <c r="A4" s="31" t="s">
        <v>40</v>
      </c>
      <c r="B4" s="32"/>
      <c r="C4" s="32"/>
      <c r="D4" s="32"/>
      <c r="E4" s="32"/>
      <c r="F4" s="32"/>
      <c r="G4" s="32"/>
      <c r="H4" s="32"/>
      <c r="I4" s="32"/>
      <c r="J4" s="32"/>
    </row>
    <row r="5" spans="1:10" ht="19.95" customHeight="1" x14ac:dyDescent="0.3">
      <c r="A5" s="7" t="s">
        <v>41</v>
      </c>
      <c r="B5" s="4" t="s">
        <v>42</v>
      </c>
      <c r="E5" s="7" t="s">
        <v>43</v>
      </c>
      <c r="F5" s="8">
        <v>240</v>
      </c>
      <c r="H5" s="7" t="s">
        <v>44</v>
      </c>
      <c r="I5" s="47" t="s">
        <v>45</v>
      </c>
      <c r="J5" s="30"/>
    </row>
    <row r="6" spans="1:10" ht="19.95" customHeight="1" x14ac:dyDescent="0.3">
      <c r="A6" s="7" t="s">
        <v>46</v>
      </c>
      <c r="B6" s="47" t="s">
        <v>47</v>
      </c>
      <c r="C6" s="45"/>
      <c r="D6" s="30"/>
      <c r="E6" s="7" t="s">
        <v>48</v>
      </c>
      <c r="F6" s="2">
        <f>SUM('03_Plan_Anual'!$K$8:$K$19)</f>
        <v>60300</v>
      </c>
      <c r="H6" s="7" t="s">
        <v>49</v>
      </c>
      <c r="I6" s="47" t="s">
        <v>50</v>
      </c>
      <c r="J6" s="30"/>
    </row>
    <row r="7" spans="1:10" ht="19.95" customHeight="1" x14ac:dyDescent="0.3">
      <c r="A7" s="7" t="s">
        <v>51</v>
      </c>
      <c r="B7" s="47" t="s">
        <v>52</v>
      </c>
      <c r="C7" s="45"/>
      <c r="D7" s="30"/>
      <c r="E7" s="7" t="s">
        <v>53</v>
      </c>
      <c r="F7" s="10">
        <v>46023</v>
      </c>
      <c r="H7" s="7" t="s">
        <v>54</v>
      </c>
      <c r="I7" s="47" t="s">
        <v>55</v>
      </c>
      <c r="J7" s="30"/>
    </row>
    <row r="8" spans="1:10" ht="19.95" customHeight="1" x14ac:dyDescent="0.3">
      <c r="A8" s="7" t="s">
        <v>56</v>
      </c>
      <c r="B8" s="47" t="s">
        <v>57</v>
      </c>
      <c r="C8" s="45"/>
      <c r="D8" s="30"/>
      <c r="E8" s="7" t="s">
        <v>58</v>
      </c>
      <c r="F8" s="10">
        <v>46387</v>
      </c>
      <c r="H8" s="7" t="s">
        <v>59</v>
      </c>
      <c r="I8" s="47" t="s">
        <v>60</v>
      </c>
      <c r="J8" s="30"/>
    </row>
    <row r="9" spans="1:10" ht="19.95" customHeight="1" x14ac:dyDescent="0.3"/>
    <row r="10" spans="1:10" ht="19.95" customHeight="1" x14ac:dyDescent="0.3">
      <c r="A10" s="31" t="s">
        <v>61</v>
      </c>
      <c r="B10" s="32"/>
      <c r="C10" s="32"/>
      <c r="D10" s="32"/>
      <c r="E10" s="32"/>
      <c r="F10" s="31" t="s">
        <v>62</v>
      </c>
      <c r="G10" s="32"/>
      <c r="H10" s="32"/>
      <c r="I10" s="32"/>
      <c r="J10" s="32"/>
    </row>
    <row r="11" spans="1:10" ht="19.95" customHeight="1" x14ac:dyDescent="0.3">
      <c r="A11" s="7" t="s">
        <v>63</v>
      </c>
      <c r="C11" s="7" t="s">
        <v>64</v>
      </c>
      <c r="F11" s="48" t="s">
        <v>65</v>
      </c>
      <c r="G11" s="35"/>
      <c r="H11" s="48" t="s">
        <v>66</v>
      </c>
      <c r="I11" s="51"/>
      <c r="J11" s="35"/>
    </row>
    <row r="12" spans="1:10" ht="19.95" customHeight="1" x14ac:dyDescent="0.3">
      <c r="A12" s="46" t="s">
        <v>67</v>
      </c>
      <c r="B12" s="35"/>
      <c r="C12" s="46" t="s">
        <v>68</v>
      </c>
      <c r="D12" s="51"/>
      <c r="E12" s="35"/>
      <c r="F12" s="49"/>
      <c r="G12" s="50"/>
      <c r="H12" s="49"/>
      <c r="I12" s="52"/>
      <c r="J12" s="50"/>
    </row>
    <row r="13" spans="1:10" ht="19.95" customHeight="1" x14ac:dyDescent="0.3">
      <c r="A13" s="36"/>
      <c r="B13" s="37"/>
      <c r="C13" s="36"/>
      <c r="D13" s="53"/>
      <c r="E13" s="37"/>
      <c r="F13" s="36"/>
      <c r="G13" s="37"/>
      <c r="H13" s="36"/>
      <c r="I13" s="53"/>
      <c r="J13" s="37"/>
    </row>
    <row r="14" spans="1:10" ht="19.95" customHeight="1" x14ac:dyDescent="0.3">
      <c r="A14" s="7" t="s">
        <v>69</v>
      </c>
      <c r="C14" s="7" t="s">
        <v>70</v>
      </c>
      <c r="F14" s="54" t="s">
        <v>71</v>
      </c>
      <c r="G14" s="35"/>
      <c r="H14" s="54" t="s">
        <v>72</v>
      </c>
      <c r="I14" s="51"/>
      <c r="J14" s="35"/>
    </row>
    <row r="15" spans="1:10" ht="19.95" customHeight="1" x14ac:dyDescent="0.3">
      <c r="A15" s="46" t="s">
        <v>73</v>
      </c>
      <c r="B15" s="35"/>
      <c r="C15" s="46" t="s">
        <v>74</v>
      </c>
      <c r="D15" s="51"/>
      <c r="E15" s="35"/>
      <c r="F15" s="49"/>
      <c r="G15" s="50"/>
      <c r="H15" s="49"/>
      <c r="I15" s="52"/>
      <c r="J15" s="50"/>
    </row>
    <row r="16" spans="1:10" ht="19.95" customHeight="1" x14ac:dyDescent="0.3">
      <c r="A16" s="49"/>
      <c r="B16" s="50"/>
      <c r="C16" s="49"/>
      <c r="D16" s="52"/>
      <c r="E16" s="50"/>
      <c r="F16" s="49"/>
      <c r="G16" s="50"/>
      <c r="H16" s="49"/>
      <c r="I16" s="52"/>
      <c r="J16" s="50"/>
    </row>
    <row r="17" spans="1:10" ht="19.95" customHeight="1" x14ac:dyDescent="0.3">
      <c r="A17" s="36"/>
      <c r="B17" s="37"/>
      <c r="C17" s="36"/>
      <c r="D17" s="53"/>
      <c r="E17" s="37"/>
      <c r="F17" s="36"/>
      <c r="G17" s="37"/>
      <c r="H17" s="36"/>
      <c r="I17" s="53"/>
      <c r="J17" s="37"/>
    </row>
    <row r="18" spans="1:10" ht="19.95" customHeight="1" x14ac:dyDescent="0.3"/>
    <row r="19" spans="1:10" ht="19.95" customHeight="1" x14ac:dyDescent="0.3"/>
    <row r="20" spans="1:10" ht="19.95" customHeight="1" x14ac:dyDescent="0.3">
      <c r="A20" s="31" t="s">
        <v>75</v>
      </c>
      <c r="B20" s="32"/>
      <c r="C20" s="32"/>
      <c r="D20" s="32"/>
      <c r="E20" s="32"/>
      <c r="F20" s="32"/>
      <c r="G20" s="32"/>
      <c r="H20" s="32"/>
    </row>
    <row r="21" spans="1:10" ht="19.95" customHeight="1" x14ac:dyDescent="0.3">
      <c r="A21" s="1" t="s">
        <v>76</v>
      </c>
      <c r="B21" s="1" t="s">
        <v>77</v>
      </c>
      <c r="C21" s="1" t="s">
        <v>78</v>
      </c>
      <c r="D21" s="1" t="s">
        <v>79</v>
      </c>
      <c r="E21" s="1" t="s">
        <v>80</v>
      </c>
      <c r="F21" s="1" t="s">
        <v>81</v>
      </c>
      <c r="G21" s="1" t="s">
        <v>44</v>
      </c>
      <c r="H21" s="1" t="s">
        <v>82</v>
      </c>
    </row>
    <row r="22" spans="1:10" ht="19.95" customHeight="1" x14ac:dyDescent="0.3">
      <c r="A22" s="4" t="s">
        <v>83</v>
      </c>
      <c r="B22" s="4" t="s">
        <v>14</v>
      </c>
      <c r="C22" s="11">
        <v>480</v>
      </c>
      <c r="D22" s="12">
        <f>SUM('03_Plan_Anual'!$L$8:$L$19)</f>
        <v>3060</v>
      </c>
      <c r="E22" s="12">
        <f>SUM('04_Seguimiento'!$G$8:$G$103)</f>
        <v>3022</v>
      </c>
      <c r="F22" s="13">
        <f>MIN(E22/D22,1)</f>
        <v>0.98758169934640527</v>
      </c>
      <c r="G22" s="4" t="s">
        <v>84</v>
      </c>
      <c r="H22" s="10">
        <v>46387</v>
      </c>
    </row>
    <row r="23" spans="1:10" ht="19.95" customHeight="1" x14ac:dyDescent="0.3">
      <c r="A23" s="4" t="s">
        <v>85</v>
      </c>
      <c r="B23" s="4" t="s">
        <v>15</v>
      </c>
      <c r="C23" s="11">
        <v>110</v>
      </c>
      <c r="D23" s="12">
        <f>SUM('03_Plan_Anual'!$N$8:$N$19)</f>
        <v>398</v>
      </c>
      <c r="E23" s="12">
        <f>SUM('04_Seguimiento'!$H$8:$H$103)</f>
        <v>390</v>
      </c>
      <c r="F23" s="13">
        <f>MIN(E23/D23,1)</f>
        <v>0.97989949748743721</v>
      </c>
      <c r="G23" s="4" t="s">
        <v>84</v>
      </c>
      <c r="H23" s="10">
        <v>46387</v>
      </c>
    </row>
    <row r="24" spans="1:10" ht="19.95" customHeight="1" x14ac:dyDescent="0.3">
      <c r="A24" s="4" t="s">
        <v>86</v>
      </c>
      <c r="B24" s="4" t="s">
        <v>16</v>
      </c>
      <c r="C24" s="8">
        <v>32000</v>
      </c>
      <c r="D24" s="14">
        <f>SUM('03_Plan_Anual'!$P$8:$P$19)</f>
        <v>95520</v>
      </c>
      <c r="E24" s="14">
        <f>SUM('04_Seguimiento'!$I$8:$I$103)</f>
        <v>94466</v>
      </c>
      <c r="F24" s="13">
        <f>MIN(E24/D24,1)</f>
        <v>0.98896566164154109</v>
      </c>
      <c r="G24" s="4" t="s">
        <v>87</v>
      </c>
      <c r="H24" s="10">
        <v>46387</v>
      </c>
    </row>
    <row r="25" spans="1:10" ht="19.95" customHeight="1" x14ac:dyDescent="0.3">
      <c r="A25" s="4" t="s">
        <v>88</v>
      </c>
      <c r="B25" s="4" t="s">
        <v>17</v>
      </c>
      <c r="C25" s="15">
        <v>2.9</v>
      </c>
      <c r="D25" s="15">
        <v>4</v>
      </c>
      <c r="E25" s="16">
        <f>IFERROR(SUM('04_Seguimiento'!$I$8:$I$103)/SUM('04_Seguimiento'!$C$8:$C$103),0)</f>
        <v>1.5677182733956221</v>
      </c>
      <c r="F25" s="13">
        <f>MIN(E25/D25,1)</f>
        <v>0.39192956834890552</v>
      </c>
      <c r="G25" s="4" t="s">
        <v>89</v>
      </c>
      <c r="H25" s="10">
        <v>46387</v>
      </c>
    </row>
    <row r="26" spans="1:10" ht="19.95" customHeight="1" x14ac:dyDescent="0.3">
      <c r="A26" s="4" t="s">
        <v>90</v>
      </c>
      <c r="B26" s="4" t="s">
        <v>91</v>
      </c>
      <c r="C26" s="8">
        <v>142</v>
      </c>
      <c r="D26" s="8">
        <v>115</v>
      </c>
      <c r="E26" s="14">
        <f>IFERROR(SUM('04_Seguimiento'!$C$8:$C$103)/SUM('04_Seguimiento'!$H$8:$H$103),0)</f>
        <v>154.50512820512822</v>
      </c>
      <c r="F26" s="13">
        <f>MIN(D26/E26,1)</f>
        <v>0.74431186418175477</v>
      </c>
      <c r="G26" s="4" t="s">
        <v>84</v>
      </c>
      <c r="H26" s="10">
        <v>46387</v>
      </c>
    </row>
    <row r="27" spans="1:10" ht="19.95" customHeight="1" x14ac:dyDescent="0.3"/>
    <row r="28" spans="1:10" ht="19.95" customHeight="1" x14ac:dyDescent="0.3"/>
    <row r="29" spans="1:10" ht="19.95" customHeight="1" x14ac:dyDescent="0.3">
      <c r="A29" s="31" t="s">
        <v>92</v>
      </c>
      <c r="B29" s="32"/>
      <c r="C29" s="32"/>
      <c r="D29" s="32"/>
      <c r="E29" s="32"/>
      <c r="F29" s="32"/>
    </row>
    <row r="30" spans="1:10" ht="19.95" customHeight="1" x14ac:dyDescent="0.3">
      <c r="A30" s="17" t="s">
        <v>93</v>
      </c>
      <c r="B30" s="17" t="s">
        <v>94</v>
      </c>
      <c r="C30" s="17" t="s">
        <v>95</v>
      </c>
      <c r="D30" s="17" t="s">
        <v>96</v>
      </c>
      <c r="E30" s="17" t="s">
        <v>97</v>
      </c>
      <c r="F30" s="17" t="s">
        <v>98</v>
      </c>
    </row>
    <row r="31" spans="1:10" ht="19.95" customHeight="1" x14ac:dyDescent="0.3">
      <c r="A31" s="4" t="s">
        <v>99</v>
      </c>
      <c r="B31" s="18">
        <v>5</v>
      </c>
      <c r="C31" s="18">
        <v>2</v>
      </c>
      <c r="D31" s="18">
        <v>5</v>
      </c>
      <c r="E31" s="19">
        <f>B31*2+D31-C31</f>
        <v>13</v>
      </c>
      <c r="F31" s="19" t="str">
        <f>IF(E31&gt;=12,"Acelerar",IF(E31&gt;=9,"Mantener","Revisar"))</f>
        <v>Acelerar</v>
      </c>
    </row>
    <row r="32" spans="1:10" ht="19.95" customHeight="1" x14ac:dyDescent="0.3">
      <c r="A32" s="4" t="s">
        <v>100</v>
      </c>
      <c r="B32" s="18">
        <v>4</v>
      </c>
      <c r="C32" s="18">
        <v>2</v>
      </c>
      <c r="D32" s="18">
        <v>4</v>
      </c>
      <c r="E32" s="19">
        <f>B32*2+D32-C32</f>
        <v>10</v>
      </c>
      <c r="F32" s="19" t="str">
        <f>IF(E32&gt;=12,"Acelerar",IF(E32&gt;=9,"Mantener","Revisar"))</f>
        <v>Mantener</v>
      </c>
    </row>
    <row r="33" spans="1:6" ht="19.95" customHeight="1" x14ac:dyDescent="0.3">
      <c r="A33" s="4" t="s">
        <v>101</v>
      </c>
      <c r="B33" s="18">
        <v>4</v>
      </c>
      <c r="C33" s="18">
        <v>3</v>
      </c>
      <c r="D33" s="18">
        <v>5</v>
      </c>
      <c r="E33" s="19">
        <f>B33*2+D33-C33</f>
        <v>10</v>
      </c>
      <c r="F33" s="19" t="str">
        <f>IF(E33&gt;=12,"Acelerar",IF(E33&gt;=9,"Mantener","Revisar"))</f>
        <v>Mantener</v>
      </c>
    </row>
    <row r="34" spans="1:6" ht="19.95" customHeight="1" x14ac:dyDescent="0.3">
      <c r="A34" s="4" t="s">
        <v>102</v>
      </c>
      <c r="B34" s="18">
        <v>3</v>
      </c>
      <c r="C34" s="18">
        <v>3</v>
      </c>
      <c r="D34" s="18">
        <v>3</v>
      </c>
      <c r="E34" s="19">
        <f>B34*2+D34-C34</f>
        <v>6</v>
      </c>
      <c r="F34" s="19" t="str">
        <f>IF(E34&gt;=12,"Acelerar",IF(E34&gt;=9,"Mantener","Revisar"))</f>
        <v>Revisar</v>
      </c>
    </row>
    <row r="35" spans="1:6" ht="19.95" customHeight="1" x14ac:dyDescent="0.3">
      <c r="A35" s="4" t="s">
        <v>103</v>
      </c>
      <c r="B35" s="18">
        <v>2</v>
      </c>
      <c r="C35" s="18">
        <v>4</v>
      </c>
      <c r="D35" s="18">
        <v>2</v>
      </c>
      <c r="E35" s="19">
        <f>B35*2+D35-C35</f>
        <v>2</v>
      </c>
      <c r="F35" s="19" t="str">
        <f>IF(E35&gt;=12,"Acelerar",IF(E35&gt;=9,"Mantener","Revisar"))</f>
        <v>Revisar</v>
      </c>
    </row>
  </sheetData>
  <mergeCells count="22">
    <mergeCell ref="A29:F29"/>
    <mergeCell ref="F14:G17"/>
    <mergeCell ref="A1:J1"/>
    <mergeCell ref="I5:J5"/>
    <mergeCell ref="I8:J8"/>
    <mergeCell ref="B7:D7"/>
    <mergeCell ref="C12:E13"/>
    <mergeCell ref="A20:H20"/>
    <mergeCell ref="A10:E10"/>
    <mergeCell ref="A2:J2"/>
    <mergeCell ref="C15:E17"/>
    <mergeCell ref="A4:J4"/>
    <mergeCell ref="H11:J13"/>
    <mergeCell ref="H14:J17"/>
    <mergeCell ref="I7:J7"/>
    <mergeCell ref="B6:D6"/>
    <mergeCell ref="A12:B13"/>
    <mergeCell ref="I6:J6"/>
    <mergeCell ref="F11:G13"/>
    <mergeCell ref="A15:B17"/>
    <mergeCell ref="B8:D8"/>
    <mergeCell ref="F10:J10"/>
  </mergeCells>
  <conditionalFormatting sqref="E31:E35">
    <cfRule type="colorScale" priority="2">
      <colorScale>
        <cfvo type="num" val="4"/>
        <cfvo type="num" val="8"/>
        <cfvo type="num" val="13"/>
        <color rgb="FFFDECEC"/>
        <color rgb="FFFFF2CC"/>
        <color rgb="FFE7F4EC"/>
      </colorScale>
    </cfRule>
  </conditionalFormatting>
  <conditionalFormatting sqref="F22:F26">
    <cfRule type="dataBar" priority="1">
      <dataBar>
        <cfvo type="num" val="0"/>
        <cfvo type="num" val="1"/>
        <color rgb="FF0FA3B1"/>
      </dataBar>
    </cfRule>
  </conditionalFormatting>
  <dataValidations count="1">
    <dataValidation type="whole" sqref="B31:D35" xr:uid="{00000000-0002-0000-0100-000000000000}">
      <formula1>1</formula1>
      <formula2>5</formula2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20"/>
  <sheetViews>
    <sheetView showGridLines="0" workbookViewId="0"/>
  </sheetViews>
  <sheetFormatPr baseColWidth="10" defaultColWidth="8.88671875" defaultRowHeight="14.4" x14ac:dyDescent="0.3"/>
  <cols>
    <col min="1" max="1" width="8" customWidth="1"/>
    <col min="2" max="2" width="14" customWidth="1"/>
    <col min="3" max="3" width="32" customWidth="1"/>
    <col min="4" max="4" width="16" customWidth="1"/>
    <col min="5" max="5" width="12" customWidth="1"/>
    <col min="6" max="6" width="26" customWidth="1"/>
    <col min="7" max="7" width="16" customWidth="1"/>
    <col min="8" max="9" width="12" customWidth="1"/>
    <col min="10" max="10" width="14" customWidth="1"/>
    <col min="11" max="11" width="13" customWidth="1"/>
    <col min="12" max="12" width="12" customWidth="1"/>
    <col min="13" max="14" width="14" customWidth="1"/>
    <col min="15" max="15" width="13" customWidth="1"/>
    <col min="16" max="16" width="14" customWidth="1"/>
    <col min="17" max="20" width="12" customWidth="1"/>
    <col min="21" max="32" width="10" customWidth="1"/>
  </cols>
  <sheetData>
    <row r="1" spans="1:32" ht="19.95" customHeight="1" x14ac:dyDescent="0.3">
      <c r="A1" s="31" t="s">
        <v>104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</row>
    <row r="2" spans="1:32" ht="34.049999999999997" customHeight="1" x14ac:dyDescent="0.3">
      <c r="A2" s="44" t="s">
        <v>105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30"/>
    </row>
    <row r="3" spans="1:32" ht="19.95" customHeight="1" x14ac:dyDescent="0.3"/>
    <row r="4" spans="1:32" ht="19.95" customHeight="1" x14ac:dyDescent="0.3">
      <c r="A4" s="29" t="s">
        <v>106</v>
      </c>
      <c r="B4" s="30"/>
      <c r="D4" s="29" t="s">
        <v>107</v>
      </c>
      <c r="E4" s="30"/>
      <c r="G4" s="41" t="s">
        <v>108</v>
      </c>
      <c r="H4" s="30"/>
      <c r="J4" s="29" t="s">
        <v>109</v>
      </c>
      <c r="K4" s="30"/>
      <c r="M4" s="33" t="s">
        <v>110</v>
      </c>
      <c r="N4" s="30"/>
    </row>
    <row r="5" spans="1:32" ht="22.05" customHeight="1" x14ac:dyDescent="0.3">
      <c r="A5" s="34">
        <f>SUM($K$8:$K$19)</f>
        <v>60300</v>
      </c>
      <c r="B5" s="35"/>
      <c r="D5" s="38">
        <f>SUM($L$8:$L$19)</f>
        <v>3060</v>
      </c>
      <c r="E5" s="35"/>
      <c r="G5" s="42">
        <f>SUM($N$8:$N$19)</f>
        <v>398</v>
      </c>
      <c r="H5" s="35"/>
      <c r="J5" s="34">
        <f>SUM($P$8:$P$19)</f>
        <v>95520</v>
      </c>
      <c r="K5" s="35"/>
      <c r="M5" s="55">
        <f>IFERROR((SUM($P$8:$P$19)-SUM($K$8:$K$19))/SUM($K$8:$K$19),0)</f>
        <v>0.58407960199004971</v>
      </c>
      <c r="N5" s="35"/>
    </row>
    <row r="6" spans="1:32" ht="22.05" customHeight="1" x14ac:dyDescent="0.3">
      <c r="A6" s="36"/>
      <c r="B6" s="37"/>
      <c r="D6" s="36"/>
      <c r="E6" s="37"/>
      <c r="G6" s="36"/>
      <c r="H6" s="37"/>
      <c r="J6" s="36"/>
      <c r="K6" s="37"/>
      <c r="M6" s="36"/>
      <c r="N6" s="37"/>
    </row>
    <row r="7" spans="1:32" ht="28.05" customHeight="1" x14ac:dyDescent="0.3">
      <c r="A7" s="20" t="s">
        <v>111</v>
      </c>
      <c r="B7" s="20" t="s">
        <v>112</v>
      </c>
      <c r="C7" s="20" t="s">
        <v>113</v>
      </c>
      <c r="D7" s="20" t="s">
        <v>13</v>
      </c>
      <c r="E7" s="20" t="s">
        <v>114</v>
      </c>
      <c r="F7" s="20" t="s">
        <v>76</v>
      </c>
      <c r="G7" s="20" t="s">
        <v>44</v>
      </c>
      <c r="H7" s="20" t="s">
        <v>115</v>
      </c>
      <c r="I7" s="20" t="s">
        <v>116</v>
      </c>
      <c r="J7" s="20" t="s">
        <v>117</v>
      </c>
      <c r="K7" s="20" t="s">
        <v>118</v>
      </c>
      <c r="L7" s="20" t="s">
        <v>119</v>
      </c>
      <c r="M7" s="20" t="s">
        <v>120</v>
      </c>
      <c r="N7" s="20" t="s">
        <v>121</v>
      </c>
      <c r="O7" s="20" t="s">
        <v>122</v>
      </c>
      <c r="P7" s="20" t="s">
        <v>123</v>
      </c>
      <c r="Q7" s="20" t="s">
        <v>124</v>
      </c>
      <c r="R7" s="20" t="s">
        <v>125</v>
      </c>
      <c r="S7" s="20" t="s">
        <v>126</v>
      </c>
      <c r="T7" s="20" t="s">
        <v>127</v>
      </c>
      <c r="U7" s="21">
        <v>46023</v>
      </c>
      <c r="V7" s="21">
        <v>46054</v>
      </c>
      <c r="W7" s="21">
        <v>46082</v>
      </c>
      <c r="X7" s="21">
        <v>46113</v>
      </c>
      <c r="Y7" s="21">
        <v>46143</v>
      </c>
      <c r="Z7" s="21">
        <v>46174</v>
      </c>
      <c r="AA7" s="21">
        <v>46204</v>
      </c>
      <c r="AB7" s="21">
        <v>46235</v>
      </c>
      <c r="AC7" s="21">
        <v>46266</v>
      </c>
      <c r="AD7" s="21">
        <v>46296</v>
      </c>
      <c r="AE7" s="21">
        <v>46327</v>
      </c>
      <c r="AF7" s="21">
        <v>46357</v>
      </c>
    </row>
    <row r="8" spans="1:32" ht="28.05" customHeight="1" x14ac:dyDescent="0.3">
      <c r="A8" s="4" t="s">
        <v>128</v>
      </c>
      <c r="B8" s="4" t="s">
        <v>129</v>
      </c>
      <c r="C8" s="9" t="s">
        <v>130</v>
      </c>
      <c r="D8" s="4" t="s">
        <v>23</v>
      </c>
      <c r="E8" s="4" t="s">
        <v>131</v>
      </c>
      <c r="F8" s="9" t="s">
        <v>132</v>
      </c>
      <c r="G8" s="4" t="s">
        <v>133</v>
      </c>
      <c r="H8" s="10">
        <v>46032</v>
      </c>
      <c r="I8" s="10">
        <v>46081</v>
      </c>
      <c r="J8" s="4" t="s">
        <v>134</v>
      </c>
      <c r="K8" s="8">
        <v>6800</v>
      </c>
      <c r="L8" s="4">
        <v>420</v>
      </c>
      <c r="M8" s="22">
        <v>0.08</v>
      </c>
      <c r="N8" s="5">
        <f t="shared" ref="N8:N19" si="0">ROUND(L8*M8,0)</f>
        <v>34</v>
      </c>
      <c r="O8" s="2">
        <f>'02_Estrategia'!$F$5</f>
        <v>240</v>
      </c>
      <c r="P8" s="3">
        <f t="shared" ref="P8:P19" si="1">N8*O8</f>
        <v>8160</v>
      </c>
      <c r="Q8" s="3">
        <f t="shared" ref="Q8:Q19" si="2">IFERROR(K8/L8,0)</f>
        <v>16.19047619047619</v>
      </c>
      <c r="R8" s="3">
        <f t="shared" ref="R8:R19" si="3">IFERROR(K8/N8,0)</f>
        <v>200</v>
      </c>
      <c r="S8" s="23">
        <f t="shared" ref="S8:S20" si="4">IFERROR((P8-K8)/K8,0)</f>
        <v>0.2</v>
      </c>
      <c r="T8" s="5">
        <f t="shared" ref="T8:T19" si="5">12*(YEAR(I8)-YEAR(H8))+MONTH(I8)-MONTH(H8)+1</f>
        <v>2</v>
      </c>
      <c r="U8" s="3">
        <f t="shared" ref="U8:AF19" si="6">IF(AND(U$7&gt;=DATE(YEAR($H8),MONTH($H8),1),U$7&lt;=DATE(YEAR($I8),MONTH($I8),1)),$K8/$T8,0)</f>
        <v>3400</v>
      </c>
      <c r="V8" s="3">
        <f t="shared" si="6"/>
        <v>3400</v>
      </c>
      <c r="W8" s="3">
        <f t="shared" si="6"/>
        <v>0</v>
      </c>
      <c r="X8" s="3">
        <f t="shared" si="6"/>
        <v>0</v>
      </c>
      <c r="Y8" s="3">
        <f t="shared" si="6"/>
        <v>0</v>
      </c>
      <c r="Z8" s="3">
        <f t="shared" si="6"/>
        <v>0</v>
      </c>
      <c r="AA8" s="3">
        <f t="shared" si="6"/>
        <v>0</v>
      </c>
      <c r="AB8" s="3">
        <f t="shared" si="6"/>
        <v>0</v>
      </c>
      <c r="AC8" s="3">
        <f t="shared" si="6"/>
        <v>0</v>
      </c>
      <c r="AD8" s="3">
        <f t="shared" si="6"/>
        <v>0</v>
      </c>
      <c r="AE8" s="3">
        <f t="shared" si="6"/>
        <v>0</v>
      </c>
      <c r="AF8" s="3">
        <f t="shared" si="6"/>
        <v>0</v>
      </c>
    </row>
    <row r="9" spans="1:32" ht="28.05" customHeight="1" x14ac:dyDescent="0.3">
      <c r="A9" s="4" t="s">
        <v>135</v>
      </c>
      <c r="B9" s="4" t="s">
        <v>136</v>
      </c>
      <c r="C9" s="9" t="s">
        <v>137</v>
      </c>
      <c r="D9" s="4" t="s">
        <v>21</v>
      </c>
      <c r="E9" s="4" t="s">
        <v>138</v>
      </c>
      <c r="F9" s="9" t="s">
        <v>139</v>
      </c>
      <c r="G9" s="4" t="s">
        <v>140</v>
      </c>
      <c r="H9" s="10">
        <v>46023</v>
      </c>
      <c r="I9" s="10">
        <v>46387</v>
      </c>
      <c r="J9" s="4" t="s">
        <v>141</v>
      </c>
      <c r="K9" s="8">
        <v>4200</v>
      </c>
      <c r="L9" s="4">
        <v>180</v>
      </c>
      <c r="M9" s="22">
        <v>0.22</v>
      </c>
      <c r="N9" s="5">
        <f t="shared" si="0"/>
        <v>40</v>
      </c>
      <c r="O9" s="2">
        <f>'02_Estrategia'!$F$5</f>
        <v>240</v>
      </c>
      <c r="P9" s="3">
        <f t="shared" si="1"/>
        <v>9600</v>
      </c>
      <c r="Q9" s="3">
        <f t="shared" si="2"/>
        <v>23.333333333333332</v>
      </c>
      <c r="R9" s="3">
        <f t="shared" si="3"/>
        <v>105</v>
      </c>
      <c r="S9" s="23">
        <f t="shared" si="4"/>
        <v>1.2857142857142858</v>
      </c>
      <c r="T9" s="5">
        <f t="shared" si="5"/>
        <v>12</v>
      </c>
      <c r="U9" s="3">
        <f t="shared" si="6"/>
        <v>350</v>
      </c>
      <c r="V9" s="3">
        <f t="shared" si="6"/>
        <v>350</v>
      </c>
      <c r="W9" s="3">
        <f t="shared" si="6"/>
        <v>350</v>
      </c>
      <c r="X9" s="3">
        <f t="shared" si="6"/>
        <v>350</v>
      </c>
      <c r="Y9" s="3">
        <f t="shared" si="6"/>
        <v>350</v>
      </c>
      <c r="Z9" s="3">
        <f t="shared" si="6"/>
        <v>350</v>
      </c>
      <c r="AA9" s="3">
        <f t="shared" si="6"/>
        <v>350</v>
      </c>
      <c r="AB9" s="3">
        <f t="shared" si="6"/>
        <v>350</v>
      </c>
      <c r="AC9" s="3">
        <f t="shared" si="6"/>
        <v>350</v>
      </c>
      <c r="AD9" s="3">
        <f t="shared" si="6"/>
        <v>350</v>
      </c>
      <c r="AE9" s="3">
        <f t="shared" si="6"/>
        <v>350</v>
      </c>
      <c r="AF9" s="3">
        <f t="shared" si="6"/>
        <v>350</v>
      </c>
    </row>
    <row r="10" spans="1:32" ht="28.05" customHeight="1" x14ac:dyDescent="0.3">
      <c r="A10" s="4" t="s">
        <v>142</v>
      </c>
      <c r="B10" s="4" t="s">
        <v>143</v>
      </c>
      <c r="C10" s="9" t="s">
        <v>144</v>
      </c>
      <c r="D10" s="4" t="s">
        <v>19</v>
      </c>
      <c r="E10" s="4" t="s">
        <v>131</v>
      </c>
      <c r="F10" s="9" t="s">
        <v>145</v>
      </c>
      <c r="G10" s="4" t="s">
        <v>146</v>
      </c>
      <c r="H10" s="10">
        <v>46054</v>
      </c>
      <c r="I10" s="10">
        <v>46387</v>
      </c>
      <c r="J10" s="4" t="s">
        <v>141</v>
      </c>
      <c r="K10" s="8">
        <v>5400</v>
      </c>
      <c r="L10" s="4">
        <v>360</v>
      </c>
      <c r="M10" s="22">
        <v>0.12</v>
      </c>
      <c r="N10" s="5">
        <f t="shared" si="0"/>
        <v>43</v>
      </c>
      <c r="O10" s="2">
        <f>'02_Estrategia'!$F$5</f>
        <v>240</v>
      </c>
      <c r="P10" s="3">
        <f t="shared" si="1"/>
        <v>10320</v>
      </c>
      <c r="Q10" s="3">
        <f t="shared" si="2"/>
        <v>15</v>
      </c>
      <c r="R10" s="3">
        <f t="shared" si="3"/>
        <v>125.58139534883721</v>
      </c>
      <c r="S10" s="23">
        <f t="shared" si="4"/>
        <v>0.91111111111111109</v>
      </c>
      <c r="T10" s="5">
        <f t="shared" si="5"/>
        <v>11</v>
      </c>
      <c r="U10" s="3">
        <f t="shared" si="6"/>
        <v>0</v>
      </c>
      <c r="V10" s="3">
        <f t="shared" si="6"/>
        <v>490.90909090909093</v>
      </c>
      <c r="W10" s="3">
        <f t="shared" si="6"/>
        <v>490.90909090909093</v>
      </c>
      <c r="X10" s="3">
        <f t="shared" si="6"/>
        <v>490.90909090909093</v>
      </c>
      <c r="Y10" s="3">
        <f t="shared" si="6"/>
        <v>490.90909090909093</v>
      </c>
      <c r="Z10" s="3">
        <f t="shared" si="6"/>
        <v>490.90909090909093</v>
      </c>
      <c r="AA10" s="3">
        <f t="shared" si="6"/>
        <v>490.90909090909093</v>
      </c>
      <c r="AB10" s="3">
        <f t="shared" si="6"/>
        <v>490.90909090909093</v>
      </c>
      <c r="AC10" s="3">
        <f t="shared" si="6"/>
        <v>490.90909090909093</v>
      </c>
      <c r="AD10" s="3">
        <f t="shared" si="6"/>
        <v>490.90909090909093</v>
      </c>
      <c r="AE10" s="3">
        <f t="shared" si="6"/>
        <v>490.90909090909093</v>
      </c>
      <c r="AF10" s="3">
        <f t="shared" si="6"/>
        <v>490.90909090909093</v>
      </c>
    </row>
    <row r="11" spans="1:32" ht="28.05" customHeight="1" x14ac:dyDescent="0.3">
      <c r="A11" s="4" t="s">
        <v>147</v>
      </c>
      <c r="B11" s="4" t="s">
        <v>129</v>
      </c>
      <c r="C11" s="9" t="s">
        <v>148</v>
      </c>
      <c r="D11" s="4" t="s">
        <v>25</v>
      </c>
      <c r="E11" s="4" t="s">
        <v>149</v>
      </c>
      <c r="F11" s="9" t="s">
        <v>150</v>
      </c>
      <c r="G11" s="4" t="s">
        <v>133</v>
      </c>
      <c r="H11" s="10">
        <v>46082</v>
      </c>
      <c r="I11" s="10">
        <v>46387</v>
      </c>
      <c r="J11" s="4" t="s">
        <v>141</v>
      </c>
      <c r="K11" s="8">
        <v>9600</v>
      </c>
      <c r="L11" s="4">
        <v>460</v>
      </c>
      <c r="M11" s="22">
        <v>0.11</v>
      </c>
      <c r="N11" s="5">
        <f t="shared" si="0"/>
        <v>51</v>
      </c>
      <c r="O11" s="2">
        <f>'02_Estrategia'!$F$5</f>
        <v>240</v>
      </c>
      <c r="P11" s="3">
        <f t="shared" si="1"/>
        <v>12240</v>
      </c>
      <c r="Q11" s="3">
        <f t="shared" si="2"/>
        <v>20.869565217391305</v>
      </c>
      <c r="R11" s="3">
        <f t="shared" si="3"/>
        <v>188.23529411764707</v>
      </c>
      <c r="S11" s="23">
        <f t="shared" si="4"/>
        <v>0.27500000000000002</v>
      </c>
      <c r="T11" s="5">
        <f t="shared" si="5"/>
        <v>10</v>
      </c>
      <c r="U11" s="3">
        <f t="shared" si="6"/>
        <v>0</v>
      </c>
      <c r="V11" s="3">
        <f t="shared" si="6"/>
        <v>0</v>
      </c>
      <c r="W11" s="3">
        <f t="shared" si="6"/>
        <v>960</v>
      </c>
      <c r="X11" s="3">
        <f t="shared" si="6"/>
        <v>960</v>
      </c>
      <c r="Y11" s="3">
        <f t="shared" si="6"/>
        <v>960</v>
      </c>
      <c r="Z11" s="3">
        <f t="shared" si="6"/>
        <v>960</v>
      </c>
      <c r="AA11" s="3">
        <f t="shared" si="6"/>
        <v>960</v>
      </c>
      <c r="AB11" s="3">
        <f t="shared" si="6"/>
        <v>960</v>
      </c>
      <c r="AC11" s="3">
        <f t="shared" si="6"/>
        <v>960</v>
      </c>
      <c r="AD11" s="3">
        <f t="shared" si="6"/>
        <v>960</v>
      </c>
      <c r="AE11" s="3">
        <f t="shared" si="6"/>
        <v>960</v>
      </c>
      <c r="AF11" s="3">
        <f t="shared" si="6"/>
        <v>960</v>
      </c>
    </row>
    <row r="12" spans="1:32" ht="28.05" customHeight="1" x14ac:dyDescent="0.3">
      <c r="A12" s="4" t="s">
        <v>151</v>
      </c>
      <c r="B12" s="4" t="s">
        <v>152</v>
      </c>
      <c r="C12" s="9" t="s">
        <v>153</v>
      </c>
      <c r="D12" s="4" t="s">
        <v>27</v>
      </c>
      <c r="E12" s="4" t="s">
        <v>131</v>
      </c>
      <c r="F12" s="9" t="s">
        <v>154</v>
      </c>
      <c r="G12" s="4" t="s">
        <v>155</v>
      </c>
      <c r="H12" s="10">
        <v>46113</v>
      </c>
      <c r="I12" s="10">
        <v>46203</v>
      </c>
      <c r="J12" s="4" t="s">
        <v>134</v>
      </c>
      <c r="K12" s="8">
        <v>7200</v>
      </c>
      <c r="L12" s="4">
        <v>340</v>
      </c>
      <c r="M12" s="22">
        <v>0.1</v>
      </c>
      <c r="N12" s="5">
        <f t="shared" si="0"/>
        <v>34</v>
      </c>
      <c r="O12" s="2">
        <f>'02_Estrategia'!$F$5</f>
        <v>240</v>
      </c>
      <c r="P12" s="3">
        <f t="shared" si="1"/>
        <v>8160</v>
      </c>
      <c r="Q12" s="3">
        <f t="shared" si="2"/>
        <v>21.176470588235293</v>
      </c>
      <c r="R12" s="3">
        <f t="shared" si="3"/>
        <v>211.76470588235293</v>
      </c>
      <c r="S12" s="23">
        <f t="shared" si="4"/>
        <v>0.13333333333333333</v>
      </c>
      <c r="T12" s="5">
        <f t="shared" si="5"/>
        <v>3</v>
      </c>
      <c r="U12" s="3">
        <f t="shared" si="6"/>
        <v>0</v>
      </c>
      <c r="V12" s="3">
        <f t="shared" si="6"/>
        <v>0</v>
      </c>
      <c r="W12" s="3">
        <f t="shared" si="6"/>
        <v>0</v>
      </c>
      <c r="X12" s="3">
        <f t="shared" si="6"/>
        <v>2400</v>
      </c>
      <c r="Y12" s="3">
        <f t="shared" si="6"/>
        <v>2400</v>
      </c>
      <c r="Z12" s="3">
        <f t="shared" si="6"/>
        <v>2400</v>
      </c>
      <c r="AA12" s="3">
        <f t="shared" si="6"/>
        <v>0</v>
      </c>
      <c r="AB12" s="3">
        <f t="shared" si="6"/>
        <v>0</v>
      </c>
      <c r="AC12" s="3">
        <f t="shared" si="6"/>
        <v>0</v>
      </c>
      <c r="AD12" s="3">
        <f t="shared" si="6"/>
        <v>0</v>
      </c>
      <c r="AE12" s="3">
        <f t="shared" si="6"/>
        <v>0</v>
      </c>
      <c r="AF12" s="3">
        <f t="shared" si="6"/>
        <v>0</v>
      </c>
    </row>
    <row r="13" spans="1:32" ht="28.05" customHeight="1" x14ac:dyDescent="0.3">
      <c r="A13" s="4" t="s">
        <v>156</v>
      </c>
      <c r="B13" s="4" t="s">
        <v>157</v>
      </c>
      <c r="C13" s="9" t="s">
        <v>158</v>
      </c>
      <c r="D13" s="4" t="s">
        <v>29</v>
      </c>
      <c r="E13" s="4" t="s">
        <v>138</v>
      </c>
      <c r="F13" s="9" t="s">
        <v>159</v>
      </c>
      <c r="G13" s="4" t="s">
        <v>155</v>
      </c>
      <c r="H13" s="10">
        <v>46150</v>
      </c>
      <c r="I13" s="10">
        <v>46193</v>
      </c>
      <c r="J13" s="4" t="s">
        <v>134</v>
      </c>
      <c r="K13" s="8">
        <v>3800</v>
      </c>
      <c r="L13" s="4">
        <v>120</v>
      </c>
      <c r="M13" s="22">
        <v>0.18</v>
      </c>
      <c r="N13" s="5">
        <f t="shared" si="0"/>
        <v>22</v>
      </c>
      <c r="O13" s="2">
        <f>'02_Estrategia'!$F$5</f>
        <v>240</v>
      </c>
      <c r="P13" s="3">
        <f t="shared" si="1"/>
        <v>5280</v>
      </c>
      <c r="Q13" s="3">
        <f t="shared" si="2"/>
        <v>31.666666666666668</v>
      </c>
      <c r="R13" s="3">
        <f t="shared" si="3"/>
        <v>172.72727272727272</v>
      </c>
      <c r="S13" s="23">
        <f t="shared" si="4"/>
        <v>0.38947368421052631</v>
      </c>
      <c r="T13" s="5">
        <f t="shared" si="5"/>
        <v>2</v>
      </c>
      <c r="U13" s="3">
        <f t="shared" si="6"/>
        <v>0</v>
      </c>
      <c r="V13" s="3">
        <f t="shared" si="6"/>
        <v>0</v>
      </c>
      <c r="W13" s="3">
        <f t="shared" si="6"/>
        <v>0</v>
      </c>
      <c r="X13" s="3">
        <f t="shared" si="6"/>
        <v>0</v>
      </c>
      <c r="Y13" s="3">
        <f t="shared" si="6"/>
        <v>1900</v>
      </c>
      <c r="Z13" s="3">
        <f t="shared" si="6"/>
        <v>1900</v>
      </c>
      <c r="AA13" s="3">
        <f t="shared" si="6"/>
        <v>0</v>
      </c>
      <c r="AB13" s="3">
        <f t="shared" si="6"/>
        <v>0</v>
      </c>
      <c r="AC13" s="3">
        <f t="shared" si="6"/>
        <v>0</v>
      </c>
      <c r="AD13" s="3">
        <f t="shared" si="6"/>
        <v>0</v>
      </c>
      <c r="AE13" s="3">
        <f t="shared" si="6"/>
        <v>0</v>
      </c>
      <c r="AF13" s="3">
        <f t="shared" si="6"/>
        <v>0</v>
      </c>
    </row>
    <row r="14" spans="1:32" ht="28.05" customHeight="1" x14ac:dyDescent="0.3">
      <c r="A14" s="4" t="s">
        <v>160</v>
      </c>
      <c r="B14" s="4" t="s">
        <v>161</v>
      </c>
      <c r="C14" s="9" t="s">
        <v>162</v>
      </c>
      <c r="D14" s="4" t="s">
        <v>31</v>
      </c>
      <c r="E14" s="4" t="s">
        <v>149</v>
      </c>
      <c r="F14" s="9" t="s">
        <v>163</v>
      </c>
      <c r="G14" s="4" t="s">
        <v>84</v>
      </c>
      <c r="H14" s="10">
        <v>46204</v>
      </c>
      <c r="I14" s="10">
        <v>46387</v>
      </c>
      <c r="J14" s="4" t="s">
        <v>141</v>
      </c>
      <c r="K14" s="8">
        <v>3000</v>
      </c>
      <c r="L14" s="4">
        <v>210</v>
      </c>
      <c r="M14" s="22">
        <v>0.2</v>
      </c>
      <c r="N14" s="5">
        <f t="shared" si="0"/>
        <v>42</v>
      </c>
      <c r="O14" s="2">
        <f>'02_Estrategia'!$F$5</f>
        <v>240</v>
      </c>
      <c r="P14" s="3">
        <f t="shared" si="1"/>
        <v>10080</v>
      </c>
      <c r="Q14" s="3">
        <f t="shared" si="2"/>
        <v>14.285714285714286</v>
      </c>
      <c r="R14" s="3">
        <f t="shared" si="3"/>
        <v>71.428571428571431</v>
      </c>
      <c r="S14" s="23">
        <f t="shared" si="4"/>
        <v>2.36</v>
      </c>
      <c r="T14" s="5">
        <f t="shared" si="5"/>
        <v>6</v>
      </c>
      <c r="U14" s="3">
        <f t="shared" si="6"/>
        <v>0</v>
      </c>
      <c r="V14" s="3">
        <f t="shared" si="6"/>
        <v>0</v>
      </c>
      <c r="W14" s="3">
        <f t="shared" si="6"/>
        <v>0</v>
      </c>
      <c r="X14" s="3">
        <f t="shared" si="6"/>
        <v>0</v>
      </c>
      <c r="Y14" s="3">
        <f t="shared" si="6"/>
        <v>0</v>
      </c>
      <c r="Z14" s="3">
        <f t="shared" si="6"/>
        <v>0</v>
      </c>
      <c r="AA14" s="3">
        <f t="shared" si="6"/>
        <v>500</v>
      </c>
      <c r="AB14" s="3">
        <f t="shared" si="6"/>
        <v>500</v>
      </c>
      <c r="AC14" s="3">
        <f t="shared" si="6"/>
        <v>500</v>
      </c>
      <c r="AD14" s="3">
        <f t="shared" si="6"/>
        <v>500</v>
      </c>
      <c r="AE14" s="3">
        <f t="shared" si="6"/>
        <v>500</v>
      </c>
      <c r="AF14" s="3">
        <f t="shared" si="6"/>
        <v>500</v>
      </c>
    </row>
    <row r="15" spans="1:32" ht="28.05" customHeight="1" x14ac:dyDescent="0.3">
      <c r="A15" s="4" t="s">
        <v>164</v>
      </c>
      <c r="B15" s="4" t="s">
        <v>129</v>
      </c>
      <c r="C15" s="9" t="s">
        <v>165</v>
      </c>
      <c r="D15" s="4" t="s">
        <v>23</v>
      </c>
      <c r="E15" s="4" t="s">
        <v>138</v>
      </c>
      <c r="F15" s="9" t="s">
        <v>166</v>
      </c>
      <c r="G15" s="4" t="s">
        <v>133</v>
      </c>
      <c r="H15" s="10">
        <v>46266</v>
      </c>
      <c r="I15" s="10">
        <v>46326</v>
      </c>
      <c r="J15" s="4" t="s">
        <v>141</v>
      </c>
      <c r="K15" s="8">
        <v>6200</v>
      </c>
      <c r="L15" s="4">
        <v>300</v>
      </c>
      <c r="M15" s="22">
        <v>0.1</v>
      </c>
      <c r="N15" s="5">
        <f t="shared" si="0"/>
        <v>30</v>
      </c>
      <c r="O15" s="2">
        <f>'02_Estrategia'!$F$5</f>
        <v>240</v>
      </c>
      <c r="P15" s="3">
        <f t="shared" si="1"/>
        <v>7200</v>
      </c>
      <c r="Q15" s="3">
        <f t="shared" si="2"/>
        <v>20.666666666666668</v>
      </c>
      <c r="R15" s="3">
        <f t="shared" si="3"/>
        <v>206.66666666666666</v>
      </c>
      <c r="S15" s="23">
        <f t="shared" si="4"/>
        <v>0.16129032258064516</v>
      </c>
      <c r="T15" s="5">
        <f t="shared" si="5"/>
        <v>2</v>
      </c>
      <c r="U15" s="3">
        <f t="shared" si="6"/>
        <v>0</v>
      </c>
      <c r="V15" s="3">
        <f t="shared" si="6"/>
        <v>0</v>
      </c>
      <c r="W15" s="3">
        <f t="shared" si="6"/>
        <v>0</v>
      </c>
      <c r="X15" s="3">
        <f t="shared" si="6"/>
        <v>0</v>
      </c>
      <c r="Y15" s="3">
        <f t="shared" si="6"/>
        <v>0</v>
      </c>
      <c r="Z15" s="3">
        <f t="shared" si="6"/>
        <v>0</v>
      </c>
      <c r="AA15" s="3">
        <f t="shared" si="6"/>
        <v>0</v>
      </c>
      <c r="AB15" s="3">
        <f t="shared" si="6"/>
        <v>0</v>
      </c>
      <c r="AC15" s="3">
        <f t="shared" si="6"/>
        <v>3100</v>
      </c>
      <c r="AD15" s="3">
        <f t="shared" si="6"/>
        <v>3100</v>
      </c>
      <c r="AE15" s="3">
        <f t="shared" si="6"/>
        <v>0</v>
      </c>
      <c r="AF15" s="3">
        <f t="shared" si="6"/>
        <v>0</v>
      </c>
    </row>
    <row r="16" spans="1:32" ht="28.05" customHeight="1" x14ac:dyDescent="0.3">
      <c r="A16" s="4" t="s">
        <v>167</v>
      </c>
      <c r="B16" s="4" t="s">
        <v>168</v>
      </c>
      <c r="C16" s="9" t="s">
        <v>169</v>
      </c>
      <c r="D16" s="4" t="s">
        <v>33</v>
      </c>
      <c r="E16" s="4" t="s">
        <v>149</v>
      </c>
      <c r="F16" s="9" t="s">
        <v>170</v>
      </c>
      <c r="G16" s="4" t="s">
        <v>84</v>
      </c>
      <c r="H16" s="10">
        <v>46266</v>
      </c>
      <c r="I16" s="10">
        <v>46387</v>
      </c>
      <c r="J16" s="4" t="s">
        <v>141</v>
      </c>
      <c r="K16" s="8">
        <v>2500</v>
      </c>
      <c r="L16" s="4">
        <v>110</v>
      </c>
      <c r="M16" s="22">
        <v>0.26</v>
      </c>
      <c r="N16" s="5">
        <f t="shared" si="0"/>
        <v>29</v>
      </c>
      <c r="O16" s="2">
        <f>'02_Estrategia'!$F$5</f>
        <v>240</v>
      </c>
      <c r="P16" s="3">
        <f t="shared" si="1"/>
        <v>6960</v>
      </c>
      <c r="Q16" s="3">
        <f t="shared" si="2"/>
        <v>22.727272727272727</v>
      </c>
      <c r="R16" s="3">
        <f t="shared" si="3"/>
        <v>86.206896551724142</v>
      </c>
      <c r="S16" s="23">
        <f t="shared" si="4"/>
        <v>1.784</v>
      </c>
      <c r="T16" s="5">
        <f t="shared" si="5"/>
        <v>4</v>
      </c>
      <c r="U16" s="3">
        <f t="shared" si="6"/>
        <v>0</v>
      </c>
      <c r="V16" s="3">
        <f t="shared" si="6"/>
        <v>0</v>
      </c>
      <c r="W16" s="3">
        <f t="shared" si="6"/>
        <v>0</v>
      </c>
      <c r="X16" s="3">
        <f t="shared" si="6"/>
        <v>0</v>
      </c>
      <c r="Y16" s="3">
        <f t="shared" si="6"/>
        <v>0</v>
      </c>
      <c r="Z16" s="3">
        <f t="shared" si="6"/>
        <v>0</v>
      </c>
      <c r="AA16" s="3">
        <f t="shared" si="6"/>
        <v>0</v>
      </c>
      <c r="AB16" s="3">
        <f t="shared" si="6"/>
        <v>0</v>
      </c>
      <c r="AC16" s="3">
        <f t="shared" si="6"/>
        <v>625</v>
      </c>
      <c r="AD16" s="3">
        <f t="shared" si="6"/>
        <v>625</v>
      </c>
      <c r="AE16" s="3">
        <f t="shared" si="6"/>
        <v>625</v>
      </c>
      <c r="AF16" s="3">
        <f t="shared" si="6"/>
        <v>625</v>
      </c>
    </row>
    <row r="17" spans="1:32" ht="28.05" customHeight="1" x14ac:dyDescent="0.3">
      <c r="A17" s="4" t="s">
        <v>171</v>
      </c>
      <c r="B17" s="4" t="s">
        <v>152</v>
      </c>
      <c r="C17" s="9" t="s">
        <v>172</v>
      </c>
      <c r="D17" s="4" t="s">
        <v>29</v>
      </c>
      <c r="E17" s="4" t="s">
        <v>131</v>
      </c>
      <c r="F17" s="9" t="s">
        <v>173</v>
      </c>
      <c r="G17" s="4" t="s">
        <v>174</v>
      </c>
      <c r="H17" s="10">
        <v>46296</v>
      </c>
      <c r="I17" s="10">
        <v>46356</v>
      </c>
      <c r="J17" s="4" t="s">
        <v>175</v>
      </c>
      <c r="K17" s="8">
        <v>2800</v>
      </c>
      <c r="L17" s="4">
        <v>90</v>
      </c>
      <c r="M17" s="22">
        <v>0.16</v>
      </c>
      <c r="N17" s="5">
        <f t="shared" si="0"/>
        <v>14</v>
      </c>
      <c r="O17" s="2">
        <f>'02_Estrategia'!$F$5</f>
        <v>240</v>
      </c>
      <c r="P17" s="3">
        <f t="shared" si="1"/>
        <v>3360</v>
      </c>
      <c r="Q17" s="3">
        <f t="shared" si="2"/>
        <v>31.111111111111111</v>
      </c>
      <c r="R17" s="3">
        <f t="shared" si="3"/>
        <v>200</v>
      </c>
      <c r="S17" s="23">
        <f t="shared" si="4"/>
        <v>0.2</v>
      </c>
      <c r="T17" s="5">
        <f t="shared" si="5"/>
        <v>2</v>
      </c>
      <c r="U17" s="3">
        <f t="shared" si="6"/>
        <v>0</v>
      </c>
      <c r="V17" s="3">
        <f t="shared" si="6"/>
        <v>0</v>
      </c>
      <c r="W17" s="3">
        <f t="shared" si="6"/>
        <v>0</v>
      </c>
      <c r="X17" s="3">
        <f t="shared" si="6"/>
        <v>0</v>
      </c>
      <c r="Y17" s="3">
        <f t="shared" si="6"/>
        <v>0</v>
      </c>
      <c r="Z17" s="3">
        <f t="shared" si="6"/>
        <v>0</v>
      </c>
      <c r="AA17" s="3">
        <f t="shared" si="6"/>
        <v>0</v>
      </c>
      <c r="AB17" s="3">
        <f t="shared" si="6"/>
        <v>0</v>
      </c>
      <c r="AC17" s="3">
        <f t="shared" si="6"/>
        <v>0</v>
      </c>
      <c r="AD17" s="3">
        <f t="shared" si="6"/>
        <v>1400</v>
      </c>
      <c r="AE17" s="3">
        <f t="shared" si="6"/>
        <v>1400</v>
      </c>
      <c r="AF17" s="3">
        <f t="shared" si="6"/>
        <v>0</v>
      </c>
    </row>
    <row r="18" spans="1:32" ht="28.05" customHeight="1" x14ac:dyDescent="0.3">
      <c r="A18" s="4" t="s">
        <v>176</v>
      </c>
      <c r="B18" s="4" t="s">
        <v>177</v>
      </c>
      <c r="C18" s="9" t="s">
        <v>178</v>
      </c>
      <c r="D18" s="4" t="s">
        <v>25</v>
      </c>
      <c r="E18" s="4" t="s">
        <v>149</v>
      </c>
      <c r="F18" s="9" t="s">
        <v>179</v>
      </c>
      <c r="G18" s="4" t="s">
        <v>133</v>
      </c>
      <c r="H18" s="10">
        <v>46327</v>
      </c>
      <c r="I18" s="10">
        <v>46356</v>
      </c>
      <c r="J18" s="4" t="s">
        <v>175</v>
      </c>
      <c r="K18" s="8">
        <v>4300</v>
      </c>
      <c r="L18" s="4">
        <v>230</v>
      </c>
      <c r="M18" s="22">
        <v>0.13</v>
      </c>
      <c r="N18" s="5">
        <f t="shared" si="0"/>
        <v>30</v>
      </c>
      <c r="O18" s="2">
        <f>'02_Estrategia'!$F$5</f>
        <v>240</v>
      </c>
      <c r="P18" s="3">
        <f t="shared" si="1"/>
        <v>7200</v>
      </c>
      <c r="Q18" s="3">
        <f t="shared" si="2"/>
        <v>18.695652173913043</v>
      </c>
      <c r="R18" s="3">
        <f t="shared" si="3"/>
        <v>143.33333333333334</v>
      </c>
      <c r="S18" s="23">
        <f t="shared" si="4"/>
        <v>0.67441860465116277</v>
      </c>
      <c r="T18" s="5">
        <f t="shared" si="5"/>
        <v>1</v>
      </c>
      <c r="U18" s="3">
        <f t="shared" si="6"/>
        <v>0</v>
      </c>
      <c r="V18" s="3">
        <f t="shared" si="6"/>
        <v>0</v>
      </c>
      <c r="W18" s="3">
        <f t="shared" si="6"/>
        <v>0</v>
      </c>
      <c r="X18" s="3">
        <f t="shared" si="6"/>
        <v>0</v>
      </c>
      <c r="Y18" s="3">
        <f t="shared" si="6"/>
        <v>0</v>
      </c>
      <c r="Z18" s="3">
        <f t="shared" si="6"/>
        <v>0</v>
      </c>
      <c r="AA18" s="3">
        <f t="shared" si="6"/>
        <v>0</v>
      </c>
      <c r="AB18" s="3">
        <f t="shared" si="6"/>
        <v>0</v>
      </c>
      <c r="AC18" s="3">
        <f t="shared" si="6"/>
        <v>0</v>
      </c>
      <c r="AD18" s="3">
        <f t="shared" si="6"/>
        <v>0</v>
      </c>
      <c r="AE18" s="3">
        <f t="shared" si="6"/>
        <v>4300</v>
      </c>
      <c r="AF18" s="3">
        <f t="shared" si="6"/>
        <v>0</v>
      </c>
    </row>
    <row r="19" spans="1:32" ht="28.05" customHeight="1" x14ac:dyDescent="0.3">
      <c r="A19" s="4" t="s">
        <v>180</v>
      </c>
      <c r="B19" s="4" t="s">
        <v>177</v>
      </c>
      <c r="C19" s="9" t="s">
        <v>181</v>
      </c>
      <c r="D19" s="4" t="s">
        <v>23</v>
      </c>
      <c r="E19" s="4" t="s">
        <v>149</v>
      </c>
      <c r="F19" s="9" t="s">
        <v>182</v>
      </c>
      <c r="G19" s="4" t="s">
        <v>183</v>
      </c>
      <c r="H19" s="10">
        <v>46357</v>
      </c>
      <c r="I19" s="10">
        <v>46387</v>
      </c>
      <c r="J19" s="4" t="s">
        <v>175</v>
      </c>
      <c r="K19" s="8">
        <v>4500</v>
      </c>
      <c r="L19" s="4">
        <v>240</v>
      </c>
      <c r="M19" s="22">
        <v>0.12</v>
      </c>
      <c r="N19" s="5">
        <f t="shared" si="0"/>
        <v>29</v>
      </c>
      <c r="O19" s="2">
        <f>'02_Estrategia'!$F$5</f>
        <v>240</v>
      </c>
      <c r="P19" s="3">
        <f t="shared" si="1"/>
        <v>6960</v>
      </c>
      <c r="Q19" s="3">
        <f t="shared" si="2"/>
        <v>18.75</v>
      </c>
      <c r="R19" s="3">
        <f t="shared" si="3"/>
        <v>155.17241379310346</v>
      </c>
      <c r="S19" s="23">
        <f t="shared" si="4"/>
        <v>0.54666666666666663</v>
      </c>
      <c r="T19" s="5">
        <f t="shared" si="5"/>
        <v>1</v>
      </c>
      <c r="U19" s="3">
        <f t="shared" si="6"/>
        <v>0</v>
      </c>
      <c r="V19" s="3">
        <f t="shared" si="6"/>
        <v>0</v>
      </c>
      <c r="W19" s="3">
        <f t="shared" si="6"/>
        <v>0</v>
      </c>
      <c r="X19" s="3">
        <f t="shared" si="6"/>
        <v>0</v>
      </c>
      <c r="Y19" s="3">
        <f t="shared" si="6"/>
        <v>0</v>
      </c>
      <c r="Z19" s="3">
        <f t="shared" si="6"/>
        <v>0</v>
      </c>
      <c r="AA19" s="3">
        <f t="shared" si="6"/>
        <v>0</v>
      </c>
      <c r="AB19" s="3">
        <f t="shared" si="6"/>
        <v>0</v>
      </c>
      <c r="AC19" s="3">
        <f t="shared" si="6"/>
        <v>0</v>
      </c>
      <c r="AD19" s="3">
        <f t="shared" si="6"/>
        <v>0</v>
      </c>
      <c r="AE19" s="3">
        <f t="shared" si="6"/>
        <v>0</v>
      </c>
      <c r="AF19" s="3">
        <f t="shared" si="6"/>
        <v>4500</v>
      </c>
    </row>
    <row r="20" spans="1:32" ht="19.95" customHeight="1" x14ac:dyDescent="0.3">
      <c r="A20" s="7" t="s">
        <v>184</v>
      </c>
      <c r="B20" s="24"/>
      <c r="C20" s="24"/>
      <c r="D20" s="24"/>
      <c r="E20" s="24"/>
      <c r="F20" s="24"/>
      <c r="G20" s="24"/>
      <c r="H20" s="24"/>
      <c r="I20" s="24"/>
      <c r="J20" s="24"/>
      <c r="K20" s="25">
        <f>SUM(K8:K19)</f>
        <v>60300</v>
      </c>
      <c r="L20" s="26">
        <f>SUM(L8:L19)</f>
        <v>3060</v>
      </c>
      <c r="M20" s="24"/>
      <c r="N20" s="26">
        <f>SUM(N8:N19)</f>
        <v>398</v>
      </c>
      <c r="O20" s="24"/>
      <c r="P20" s="25">
        <f>SUM(P8:P19)</f>
        <v>95520</v>
      </c>
      <c r="Q20" s="24"/>
      <c r="R20" s="24"/>
      <c r="S20" s="23">
        <f t="shared" si="4"/>
        <v>0.58407960199004971</v>
      </c>
      <c r="T20" s="24"/>
      <c r="U20" s="27">
        <f t="shared" ref="U20:AF20" si="7">SUM(U8:U19)</f>
        <v>3750</v>
      </c>
      <c r="V20" s="27">
        <f t="shared" si="7"/>
        <v>4240.909090909091</v>
      </c>
      <c r="W20" s="27">
        <f t="shared" si="7"/>
        <v>1800.909090909091</v>
      </c>
      <c r="X20" s="27">
        <f t="shared" si="7"/>
        <v>4200.909090909091</v>
      </c>
      <c r="Y20" s="27">
        <f t="shared" si="7"/>
        <v>6100.909090909091</v>
      </c>
      <c r="Z20" s="27">
        <f t="shared" si="7"/>
        <v>6100.909090909091</v>
      </c>
      <c r="AA20" s="27">
        <f t="shared" si="7"/>
        <v>2300.909090909091</v>
      </c>
      <c r="AB20" s="27">
        <f t="shared" si="7"/>
        <v>2300.909090909091</v>
      </c>
      <c r="AC20" s="27">
        <f t="shared" si="7"/>
        <v>6025.909090909091</v>
      </c>
      <c r="AD20" s="27">
        <f t="shared" si="7"/>
        <v>7425.909090909091</v>
      </c>
      <c r="AE20" s="27">
        <f t="shared" si="7"/>
        <v>8625.9090909090919</v>
      </c>
      <c r="AF20" s="27">
        <f t="shared" si="7"/>
        <v>7425.909090909091</v>
      </c>
    </row>
  </sheetData>
  <mergeCells count="12">
    <mergeCell ref="A4:B4"/>
    <mergeCell ref="G4:H4"/>
    <mergeCell ref="J4:K4"/>
    <mergeCell ref="A1:AF1"/>
    <mergeCell ref="D5:E6"/>
    <mergeCell ref="A5:B6"/>
    <mergeCell ref="G5:H6"/>
    <mergeCell ref="D4:E4"/>
    <mergeCell ref="M5:N6"/>
    <mergeCell ref="J5:K6"/>
    <mergeCell ref="M4:N4"/>
    <mergeCell ref="A2:AF2"/>
  </mergeCells>
  <conditionalFormatting sqref="S8:S19">
    <cfRule type="colorScale" priority="1">
      <colorScale>
        <cfvo type="num" val="0"/>
        <cfvo type="num" val="0.4"/>
        <cfvo type="num" val="1.2"/>
        <color rgb="FFFDECEC"/>
        <color rgb="FFFFF2CC"/>
        <color rgb="FFE7F4EC"/>
      </colorScale>
    </cfRule>
  </conditionalFormatting>
  <conditionalFormatting sqref="U8:AF19">
    <cfRule type="cellIs" dxfId="0" priority="2" operator="greaterThan">
      <formula>0</formula>
    </cfRule>
  </conditionalFormatting>
  <dataValidations count="3">
    <dataValidation type="list" sqref="J8 J9 J10 J11 J12 J13 J14 J15 J16 J17 J18 J19" xr:uid="{00000000-0002-0000-0200-000000000000}">
      <formula1>"Pendiente,En marcha,Completada,En riesgo"</formula1>
    </dataValidation>
    <dataValidation type="list" sqref="D8 D9 D10 D11 D12 D13 D14 D15 D16 D17 D18 D19" xr:uid="{00000000-0002-0000-0200-000001000000}">
      <formula1>"SEO/Contenido,Email,Meta Ads,Google Ads,Influencers,PR/Eventos,Afiliados,Web/CRO"</formula1>
    </dataValidation>
    <dataValidation type="list" sqref="E8 E9 E10 E11 E12 E13 E14 E15 E16 E17 E18 E19" xr:uid="{00000000-0002-0000-0200-000002000000}">
      <formula1>"TOFU,MOFU,BOFU"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3"/>
  <sheetViews>
    <sheetView showGridLines="0" workbookViewId="0"/>
  </sheetViews>
  <sheetFormatPr baseColWidth="10" defaultColWidth="8.88671875" defaultRowHeight="14.4" x14ac:dyDescent="0.3"/>
  <cols>
    <col min="1" max="1" width="12" customWidth="1"/>
    <col min="2" max="2" width="16" customWidth="1"/>
    <col min="3" max="3" width="12" customWidth="1"/>
    <col min="4" max="4" width="14" customWidth="1"/>
    <col min="5" max="6" width="11" customWidth="1"/>
    <col min="7" max="8" width="10" customWidth="1"/>
    <col min="9" max="9" width="12" customWidth="1"/>
    <col min="10" max="10" width="9" customWidth="1"/>
    <col min="11" max="11" width="10" customWidth="1"/>
    <col min="12" max="12" width="11" customWidth="1"/>
    <col min="13" max="13" width="13" customWidth="1"/>
    <col min="14" max="15" width="10" customWidth="1"/>
    <col min="16" max="16" width="28" customWidth="1"/>
    <col min="18" max="18" width="16" customWidth="1"/>
    <col min="19" max="20" width="13" customWidth="1"/>
    <col min="21" max="21" width="11" customWidth="1"/>
    <col min="22" max="24" width="10" customWidth="1"/>
    <col min="25" max="25" width="12" customWidth="1"/>
    <col min="26" max="26" width="13" customWidth="1"/>
  </cols>
  <sheetData>
    <row r="1" spans="1:26" ht="19.95" customHeight="1" x14ac:dyDescent="0.3">
      <c r="A1" s="31" t="s">
        <v>185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</row>
    <row r="2" spans="1:26" ht="34.049999999999997" customHeight="1" x14ac:dyDescent="0.3">
      <c r="A2" s="44" t="s">
        <v>186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30"/>
    </row>
    <row r="3" spans="1:26" ht="19.95" customHeight="1" x14ac:dyDescent="0.3"/>
    <row r="4" spans="1:26" ht="19.95" customHeight="1" x14ac:dyDescent="0.3">
      <c r="R4" s="1" t="s">
        <v>13</v>
      </c>
      <c r="S4" s="1" t="s">
        <v>11</v>
      </c>
      <c r="T4" s="1" t="s">
        <v>12</v>
      </c>
      <c r="U4" s="1" t="s">
        <v>187</v>
      </c>
      <c r="V4" s="1" t="s">
        <v>17</v>
      </c>
      <c r="W4" s="1" t="s">
        <v>14</v>
      </c>
      <c r="X4" s="1" t="s">
        <v>15</v>
      </c>
      <c r="Y4" s="1" t="s">
        <v>16</v>
      </c>
      <c r="Z4" s="1" t="s">
        <v>188</v>
      </c>
    </row>
    <row r="5" spans="1:26" ht="19.95" customHeight="1" x14ac:dyDescent="0.3">
      <c r="R5" s="4" t="s">
        <v>19</v>
      </c>
      <c r="S5" s="2">
        <f>SUMIFS('03_Plan_Anual'!$K$8:$K$19,'03_Plan_Anual'!$D$8:$D$19,R5)</f>
        <v>5400</v>
      </c>
      <c r="T5" s="3">
        <f t="shared" ref="T5:T12" si="0">SUMIFS($C$8:$C$103,$B$8:$B$103,R5)</f>
        <v>5518</v>
      </c>
      <c r="U5" s="3">
        <f t="shared" ref="U5:U12" si="1">T5-S5</f>
        <v>118</v>
      </c>
      <c r="V5" s="6">
        <f t="shared" ref="V5:V12" si="2">IFERROR(SUMIFS($I$8:$I$103,$B$8:$B$103,R5)/SUMIFS($C$8:$C$103,$B$8:$B$103,R5),0)</f>
        <v>1.6603841971728888</v>
      </c>
      <c r="W5" s="5">
        <f t="shared" ref="W5:W12" si="3">SUMIFS($G$8:$G$103,$B$8:$B$103,R5)</f>
        <v>348</v>
      </c>
      <c r="X5" s="5">
        <f t="shared" ref="X5:X12" si="4">SUMIFS($H$8:$H$103,$B$8:$B$103,R5)</f>
        <v>38</v>
      </c>
      <c r="Y5" s="3">
        <f t="shared" ref="Y5:Y12" si="5">SUMIFS($I$8:$I$103,$B$8:$B$103,R5)</f>
        <v>9162</v>
      </c>
      <c r="Z5" s="23">
        <f>IFERROR(Y5/SUMIFS('03_Plan_Anual'!$P$8:$P$19,'03_Plan_Anual'!$D$8:$D$19,R5),0)</f>
        <v>0.88779069767441865</v>
      </c>
    </row>
    <row r="6" spans="1:26" ht="19.95" customHeight="1" x14ac:dyDescent="0.3">
      <c r="R6" s="4" t="s">
        <v>21</v>
      </c>
      <c r="S6" s="2">
        <f>SUMIFS('03_Plan_Anual'!$K$8:$K$19,'03_Plan_Anual'!$D$8:$D$19,R6)</f>
        <v>4200</v>
      </c>
      <c r="T6" s="3">
        <f t="shared" si="0"/>
        <v>4181</v>
      </c>
      <c r="U6" s="3">
        <f t="shared" si="1"/>
        <v>-19</v>
      </c>
      <c r="V6" s="6">
        <f t="shared" si="2"/>
        <v>2.1509208323367615</v>
      </c>
      <c r="W6" s="5">
        <f t="shared" si="3"/>
        <v>173</v>
      </c>
      <c r="X6" s="5">
        <f t="shared" si="4"/>
        <v>37</v>
      </c>
      <c r="Y6" s="3">
        <f t="shared" si="5"/>
        <v>8993</v>
      </c>
      <c r="Z6" s="23">
        <f>IFERROR(Y6/SUMIFS('03_Plan_Anual'!$P$8:$P$19,'03_Plan_Anual'!$D$8:$D$19,R6),0)</f>
        <v>0.93677083333333333</v>
      </c>
    </row>
    <row r="7" spans="1:26" ht="19.95" customHeight="1" x14ac:dyDescent="0.3">
      <c r="A7" s="20" t="s">
        <v>10</v>
      </c>
      <c r="B7" s="20" t="s">
        <v>13</v>
      </c>
      <c r="C7" s="20" t="s">
        <v>3</v>
      </c>
      <c r="D7" s="20" t="s">
        <v>189</v>
      </c>
      <c r="E7" s="20" t="s">
        <v>190</v>
      </c>
      <c r="F7" s="20" t="s">
        <v>191</v>
      </c>
      <c r="G7" s="20" t="s">
        <v>14</v>
      </c>
      <c r="H7" s="20" t="s">
        <v>15</v>
      </c>
      <c r="I7" s="20" t="s">
        <v>16</v>
      </c>
      <c r="J7" s="20" t="s">
        <v>192</v>
      </c>
      <c r="K7" s="20" t="s">
        <v>193</v>
      </c>
      <c r="L7" s="20" t="s">
        <v>194</v>
      </c>
      <c r="M7" s="20" t="s">
        <v>120</v>
      </c>
      <c r="N7" s="20" t="s">
        <v>195</v>
      </c>
      <c r="O7" s="20" t="s">
        <v>17</v>
      </c>
      <c r="P7" s="20" t="s">
        <v>196</v>
      </c>
      <c r="R7" s="4" t="s">
        <v>23</v>
      </c>
      <c r="S7" s="2">
        <f>SUMIFS('03_Plan_Anual'!$K$8:$K$19,'03_Plan_Anual'!$D$8:$D$19,R7)</f>
        <v>17500</v>
      </c>
      <c r="T7" s="3">
        <f t="shared" si="0"/>
        <v>17831</v>
      </c>
      <c r="U7" s="3">
        <f t="shared" si="1"/>
        <v>331</v>
      </c>
      <c r="V7" s="6">
        <f t="shared" si="2"/>
        <v>1.2896079860916381</v>
      </c>
      <c r="W7" s="5">
        <f t="shared" si="3"/>
        <v>948</v>
      </c>
      <c r="X7" s="5">
        <f t="shared" si="4"/>
        <v>95</v>
      </c>
      <c r="Y7" s="3">
        <f t="shared" si="5"/>
        <v>22995</v>
      </c>
      <c r="Z7" s="23">
        <f>IFERROR(Y7/SUMIFS('03_Plan_Anual'!$P$8:$P$19,'03_Plan_Anual'!$D$8:$D$19,R7),0)</f>
        <v>1.030241935483871</v>
      </c>
    </row>
    <row r="8" spans="1:26" ht="19.95" customHeight="1" x14ac:dyDescent="0.3">
      <c r="A8" s="28" t="s">
        <v>18</v>
      </c>
      <c r="B8" s="4" t="s">
        <v>19</v>
      </c>
      <c r="C8" s="8">
        <v>0</v>
      </c>
      <c r="D8" s="11">
        <v>0</v>
      </c>
      <c r="E8" s="11">
        <v>0</v>
      </c>
      <c r="F8" s="11">
        <v>0</v>
      </c>
      <c r="G8" s="11">
        <v>0</v>
      </c>
      <c r="H8" s="11">
        <v>0</v>
      </c>
      <c r="I8" s="8">
        <v>0</v>
      </c>
      <c r="J8" s="23">
        <f t="shared" ref="J8:J39" si="6">IFERROR(E8/D8,0)</f>
        <v>0</v>
      </c>
      <c r="K8" s="3">
        <f t="shared" ref="K8:K39" si="7">IFERROR(C8/E8,0)</f>
        <v>0</v>
      </c>
      <c r="L8" s="23">
        <f t="shared" ref="L8:L39" si="8">IFERROR(G8/F8,0)</f>
        <v>0</v>
      </c>
      <c r="M8" s="23">
        <f t="shared" ref="M8:M39" si="9">IFERROR(H8/G8,0)</f>
        <v>0</v>
      </c>
      <c r="N8" s="3">
        <f t="shared" ref="N8:N39" si="10">IFERROR(C8/H8,0)</f>
        <v>0</v>
      </c>
      <c r="O8" s="6">
        <f t="shared" ref="O8:O39" si="11">IFERROR(I8/C8,0)</f>
        <v>0</v>
      </c>
      <c r="P8" s="4"/>
      <c r="R8" s="4" t="s">
        <v>25</v>
      </c>
      <c r="S8" s="2">
        <f>SUMIFS('03_Plan_Anual'!$K$8:$K$19,'03_Plan_Anual'!$D$8:$D$19,R8)</f>
        <v>13900</v>
      </c>
      <c r="T8" s="3">
        <f t="shared" si="0"/>
        <v>13872</v>
      </c>
      <c r="U8" s="3">
        <f t="shared" si="1"/>
        <v>-28</v>
      </c>
      <c r="V8" s="6">
        <f t="shared" si="2"/>
        <v>1.4801758938869665</v>
      </c>
      <c r="W8" s="5">
        <f t="shared" si="3"/>
        <v>695</v>
      </c>
      <c r="X8" s="5">
        <f t="shared" si="4"/>
        <v>85</v>
      </c>
      <c r="Y8" s="3">
        <f t="shared" si="5"/>
        <v>20533</v>
      </c>
      <c r="Z8" s="23">
        <f>IFERROR(Y8/SUMIFS('03_Plan_Anual'!$P$8:$P$19,'03_Plan_Anual'!$D$8:$D$19,R8),0)</f>
        <v>1.0562242798353909</v>
      </c>
    </row>
    <row r="9" spans="1:26" ht="19.95" customHeight="1" x14ac:dyDescent="0.3">
      <c r="A9" s="28" t="s">
        <v>18</v>
      </c>
      <c r="B9" s="4" t="s">
        <v>21</v>
      </c>
      <c r="C9" s="8">
        <v>357</v>
      </c>
      <c r="D9" s="11">
        <v>6281</v>
      </c>
      <c r="E9" s="11">
        <v>201</v>
      </c>
      <c r="F9" s="11">
        <v>191</v>
      </c>
      <c r="G9" s="11">
        <v>13</v>
      </c>
      <c r="H9" s="11">
        <v>3</v>
      </c>
      <c r="I9" s="8">
        <v>715</v>
      </c>
      <c r="J9" s="23">
        <f t="shared" si="6"/>
        <v>3.200127368253463E-2</v>
      </c>
      <c r="K9" s="3">
        <f t="shared" si="7"/>
        <v>1.7761194029850746</v>
      </c>
      <c r="L9" s="23">
        <f t="shared" si="8"/>
        <v>6.8062827225130892E-2</v>
      </c>
      <c r="M9" s="23">
        <f t="shared" si="9"/>
        <v>0.23076923076923078</v>
      </c>
      <c r="N9" s="3">
        <f t="shared" si="10"/>
        <v>119</v>
      </c>
      <c r="O9" s="6">
        <f t="shared" si="11"/>
        <v>2.0028011204481793</v>
      </c>
      <c r="P9" s="4"/>
      <c r="R9" s="4" t="s">
        <v>27</v>
      </c>
      <c r="S9" s="2">
        <f>SUMIFS('03_Plan_Anual'!$K$8:$K$19,'03_Plan_Anual'!$D$8:$D$19,R9)</f>
        <v>7200</v>
      </c>
      <c r="T9" s="3">
        <f t="shared" si="0"/>
        <v>6873</v>
      </c>
      <c r="U9" s="3">
        <f t="shared" si="1"/>
        <v>-327</v>
      </c>
      <c r="V9" s="6">
        <f t="shared" si="2"/>
        <v>1.2215917357776809</v>
      </c>
      <c r="W9" s="5">
        <f t="shared" si="3"/>
        <v>344</v>
      </c>
      <c r="X9" s="5">
        <f t="shared" si="4"/>
        <v>35</v>
      </c>
      <c r="Y9" s="3">
        <f t="shared" si="5"/>
        <v>8396</v>
      </c>
      <c r="Z9" s="23">
        <f>IFERROR(Y9/SUMIFS('03_Plan_Anual'!$P$8:$P$19,'03_Plan_Anual'!$D$8:$D$19,R9),0)</f>
        <v>1.0289215686274509</v>
      </c>
    </row>
    <row r="10" spans="1:26" ht="19.95" customHeight="1" x14ac:dyDescent="0.3">
      <c r="A10" s="28" t="s">
        <v>18</v>
      </c>
      <c r="B10" s="4" t="s">
        <v>23</v>
      </c>
      <c r="C10" s="8">
        <v>3498</v>
      </c>
      <c r="D10" s="11">
        <v>214000</v>
      </c>
      <c r="E10" s="11">
        <v>2996</v>
      </c>
      <c r="F10" s="11">
        <v>2756</v>
      </c>
      <c r="G10" s="11">
        <v>229</v>
      </c>
      <c r="H10" s="11">
        <v>23</v>
      </c>
      <c r="I10" s="8">
        <v>5549</v>
      </c>
      <c r="J10" s="23">
        <f t="shared" si="6"/>
        <v>1.4E-2</v>
      </c>
      <c r="K10" s="3">
        <f t="shared" si="7"/>
        <v>1.1675567423230975</v>
      </c>
      <c r="L10" s="23">
        <f t="shared" si="8"/>
        <v>8.3091436865021767E-2</v>
      </c>
      <c r="M10" s="23">
        <f t="shared" si="9"/>
        <v>0.10043668122270742</v>
      </c>
      <c r="N10" s="3">
        <f t="shared" si="10"/>
        <v>152.08695652173913</v>
      </c>
      <c r="O10" s="6">
        <f t="shared" si="11"/>
        <v>1.5863350485991996</v>
      </c>
      <c r="P10" s="4"/>
      <c r="R10" s="4" t="s">
        <v>29</v>
      </c>
      <c r="S10" s="2">
        <f>SUMIFS('03_Plan_Anual'!$K$8:$K$19,'03_Plan_Anual'!$D$8:$D$19,R10)</f>
        <v>6600</v>
      </c>
      <c r="T10" s="3">
        <f t="shared" si="0"/>
        <v>6634</v>
      </c>
      <c r="U10" s="3">
        <f t="shared" si="1"/>
        <v>34</v>
      </c>
      <c r="V10" s="6">
        <f t="shared" si="2"/>
        <v>1.1730479348809164</v>
      </c>
      <c r="W10" s="5">
        <f t="shared" si="3"/>
        <v>199</v>
      </c>
      <c r="X10" s="5">
        <f t="shared" si="4"/>
        <v>32</v>
      </c>
      <c r="Y10" s="3">
        <f t="shared" si="5"/>
        <v>7782</v>
      </c>
      <c r="Z10" s="23">
        <f>IFERROR(Y10/SUMIFS('03_Plan_Anual'!$P$8:$P$19,'03_Plan_Anual'!$D$8:$D$19,R10),0)</f>
        <v>0.90069444444444446</v>
      </c>
    </row>
    <row r="11" spans="1:26" ht="19.95" customHeight="1" x14ac:dyDescent="0.3">
      <c r="A11" s="28" t="s">
        <v>18</v>
      </c>
      <c r="B11" s="4" t="s">
        <v>25</v>
      </c>
      <c r="C11" s="8">
        <v>0</v>
      </c>
      <c r="D11" s="11">
        <v>0</v>
      </c>
      <c r="E11" s="11">
        <v>0</v>
      </c>
      <c r="F11" s="11">
        <v>0</v>
      </c>
      <c r="G11" s="11">
        <v>0</v>
      </c>
      <c r="H11" s="11">
        <v>0</v>
      </c>
      <c r="I11" s="8">
        <v>0</v>
      </c>
      <c r="J11" s="23">
        <f t="shared" si="6"/>
        <v>0</v>
      </c>
      <c r="K11" s="3">
        <f t="shared" si="7"/>
        <v>0</v>
      </c>
      <c r="L11" s="23">
        <f t="shared" si="8"/>
        <v>0</v>
      </c>
      <c r="M11" s="23">
        <f t="shared" si="9"/>
        <v>0</v>
      </c>
      <c r="N11" s="3">
        <f t="shared" si="10"/>
        <v>0</v>
      </c>
      <c r="O11" s="6">
        <f t="shared" si="11"/>
        <v>0</v>
      </c>
      <c r="P11" s="4"/>
      <c r="R11" s="4" t="s">
        <v>31</v>
      </c>
      <c r="S11" s="2">
        <f>SUMIFS('03_Plan_Anual'!$K$8:$K$19,'03_Plan_Anual'!$D$8:$D$19,R11)</f>
        <v>3000</v>
      </c>
      <c r="T11" s="3">
        <f t="shared" si="0"/>
        <v>2916</v>
      </c>
      <c r="U11" s="3">
        <f t="shared" si="1"/>
        <v>-84</v>
      </c>
      <c r="V11" s="6">
        <f t="shared" si="2"/>
        <v>3.4245541838134432</v>
      </c>
      <c r="W11" s="5">
        <f t="shared" si="3"/>
        <v>208</v>
      </c>
      <c r="X11" s="5">
        <f t="shared" si="4"/>
        <v>41</v>
      </c>
      <c r="Y11" s="3">
        <f t="shared" si="5"/>
        <v>9986</v>
      </c>
      <c r="Z11" s="23">
        <f>IFERROR(Y11/SUMIFS('03_Plan_Anual'!$P$8:$P$19,'03_Plan_Anual'!$D$8:$D$19,R11),0)</f>
        <v>0.99067460317460321</v>
      </c>
    </row>
    <row r="12" spans="1:26" ht="19.95" customHeight="1" x14ac:dyDescent="0.3">
      <c r="A12" s="28" t="s">
        <v>18</v>
      </c>
      <c r="B12" s="4" t="s">
        <v>27</v>
      </c>
      <c r="C12" s="8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8">
        <v>0</v>
      </c>
      <c r="J12" s="23">
        <f t="shared" si="6"/>
        <v>0</v>
      </c>
      <c r="K12" s="3">
        <f t="shared" si="7"/>
        <v>0</v>
      </c>
      <c r="L12" s="23">
        <f t="shared" si="8"/>
        <v>0</v>
      </c>
      <c r="M12" s="23">
        <f t="shared" si="9"/>
        <v>0</v>
      </c>
      <c r="N12" s="3">
        <f t="shared" si="10"/>
        <v>0</v>
      </c>
      <c r="O12" s="6">
        <f t="shared" si="11"/>
        <v>0</v>
      </c>
      <c r="P12" s="4"/>
      <c r="R12" s="4" t="s">
        <v>33</v>
      </c>
      <c r="S12" s="2">
        <f>SUMIFS('03_Plan_Anual'!$K$8:$K$19,'03_Plan_Anual'!$D$8:$D$19,R12)</f>
        <v>2500</v>
      </c>
      <c r="T12" s="3">
        <f t="shared" si="0"/>
        <v>2432</v>
      </c>
      <c r="U12" s="3">
        <f t="shared" si="1"/>
        <v>-68</v>
      </c>
      <c r="V12" s="6">
        <f t="shared" si="2"/>
        <v>2.7216282894736841</v>
      </c>
      <c r="W12" s="5">
        <f t="shared" si="3"/>
        <v>107</v>
      </c>
      <c r="X12" s="5">
        <f t="shared" si="4"/>
        <v>27</v>
      </c>
      <c r="Y12" s="3">
        <f t="shared" si="5"/>
        <v>6619</v>
      </c>
      <c r="Z12" s="23">
        <f>IFERROR(Y12/SUMIFS('03_Plan_Anual'!$P$8:$P$19,'03_Plan_Anual'!$D$8:$D$19,R12),0)</f>
        <v>0.95100574712643682</v>
      </c>
    </row>
    <row r="13" spans="1:26" ht="19.95" customHeight="1" x14ac:dyDescent="0.3">
      <c r="A13" s="28" t="s">
        <v>18</v>
      </c>
      <c r="B13" s="4" t="s">
        <v>29</v>
      </c>
      <c r="C13" s="8">
        <v>0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8">
        <v>0</v>
      </c>
      <c r="J13" s="23">
        <f t="shared" si="6"/>
        <v>0</v>
      </c>
      <c r="K13" s="3">
        <f t="shared" si="7"/>
        <v>0</v>
      </c>
      <c r="L13" s="23">
        <f t="shared" si="8"/>
        <v>0</v>
      </c>
      <c r="M13" s="23">
        <f t="shared" si="9"/>
        <v>0</v>
      </c>
      <c r="N13" s="3">
        <f t="shared" si="10"/>
        <v>0</v>
      </c>
      <c r="O13" s="6">
        <f t="shared" si="11"/>
        <v>0</v>
      </c>
      <c r="P13" s="4"/>
    </row>
    <row r="14" spans="1:26" ht="19.95" customHeight="1" x14ac:dyDescent="0.3">
      <c r="A14" s="28" t="s">
        <v>18</v>
      </c>
      <c r="B14" s="4" t="s">
        <v>31</v>
      </c>
      <c r="C14" s="8">
        <v>0</v>
      </c>
      <c r="D14" s="11">
        <v>0</v>
      </c>
      <c r="E14" s="11">
        <v>0</v>
      </c>
      <c r="F14" s="11">
        <v>0</v>
      </c>
      <c r="G14" s="11">
        <v>0</v>
      </c>
      <c r="H14" s="11">
        <v>0</v>
      </c>
      <c r="I14" s="8">
        <v>0</v>
      </c>
      <c r="J14" s="23">
        <f t="shared" si="6"/>
        <v>0</v>
      </c>
      <c r="K14" s="3">
        <f t="shared" si="7"/>
        <v>0</v>
      </c>
      <c r="L14" s="23">
        <f t="shared" si="8"/>
        <v>0</v>
      </c>
      <c r="M14" s="23">
        <f t="shared" si="9"/>
        <v>0</v>
      </c>
      <c r="N14" s="3">
        <f t="shared" si="10"/>
        <v>0</v>
      </c>
      <c r="O14" s="6">
        <f t="shared" si="11"/>
        <v>0</v>
      </c>
      <c r="P14" s="4"/>
    </row>
    <row r="15" spans="1:26" ht="19.95" customHeight="1" x14ac:dyDescent="0.3">
      <c r="A15" s="28" t="s">
        <v>18</v>
      </c>
      <c r="B15" s="4" t="s">
        <v>33</v>
      </c>
      <c r="C15" s="8">
        <v>0</v>
      </c>
      <c r="D15" s="11">
        <v>0</v>
      </c>
      <c r="E15" s="11">
        <v>0</v>
      </c>
      <c r="F15" s="11">
        <v>0</v>
      </c>
      <c r="G15" s="11">
        <v>0</v>
      </c>
      <c r="H15" s="11">
        <v>0</v>
      </c>
      <c r="I15" s="8">
        <v>0</v>
      </c>
      <c r="J15" s="23">
        <f t="shared" si="6"/>
        <v>0</v>
      </c>
      <c r="K15" s="3">
        <f t="shared" si="7"/>
        <v>0</v>
      </c>
      <c r="L15" s="23">
        <f t="shared" si="8"/>
        <v>0</v>
      </c>
      <c r="M15" s="23">
        <f t="shared" si="9"/>
        <v>0</v>
      </c>
      <c r="N15" s="3">
        <f t="shared" si="10"/>
        <v>0</v>
      </c>
      <c r="O15" s="6">
        <f t="shared" si="11"/>
        <v>0</v>
      </c>
      <c r="P15" s="4"/>
    </row>
    <row r="16" spans="1:26" ht="19.95" customHeight="1" x14ac:dyDescent="0.3">
      <c r="A16" s="28" t="s">
        <v>20</v>
      </c>
      <c r="B16" s="4" t="s">
        <v>19</v>
      </c>
      <c r="C16" s="8">
        <v>456</v>
      </c>
      <c r="D16" s="11">
        <v>21556</v>
      </c>
      <c r="E16" s="11">
        <v>970</v>
      </c>
      <c r="F16" s="11">
        <v>931</v>
      </c>
      <c r="G16" s="11">
        <v>32</v>
      </c>
      <c r="H16" s="11">
        <v>3</v>
      </c>
      <c r="I16" s="8">
        <v>714</v>
      </c>
      <c r="J16" s="23">
        <f t="shared" si="6"/>
        <v>4.4999072184078677E-2</v>
      </c>
      <c r="K16" s="3">
        <f t="shared" si="7"/>
        <v>0.47010309278350515</v>
      </c>
      <c r="L16" s="23">
        <f t="shared" si="8"/>
        <v>3.4371643394199784E-2</v>
      </c>
      <c r="M16" s="23">
        <f t="shared" si="9"/>
        <v>9.375E-2</v>
      </c>
      <c r="N16" s="3">
        <f t="shared" si="10"/>
        <v>152</v>
      </c>
      <c r="O16" s="6">
        <f t="shared" si="11"/>
        <v>1.5657894736842106</v>
      </c>
      <c r="P16" s="4"/>
    </row>
    <row r="17" spans="1:16" ht="19.95" customHeight="1" x14ac:dyDescent="0.3">
      <c r="A17" s="28" t="s">
        <v>20</v>
      </c>
      <c r="B17" s="4" t="s">
        <v>21</v>
      </c>
      <c r="C17" s="8">
        <v>350</v>
      </c>
      <c r="D17" s="11">
        <v>6312</v>
      </c>
      <c r="E17" s="11">
        <v>202</v>
      </c>
      <c r="F17" s="11">
        <v>192</v>
      </c>
      <c r="G17" s="11">
        <v>14</v>
      </c>
      <c r="H17" s="11">
        <v>3</v>
      </c>
      <c r="I17" s="8">
        <v>741</v>
      </c>
      <c r="J17" s="23">
        <f t="shared" si="6"/>
        <v>3.2002534854245882E-2</v>
      </c>
      <c r="K17" s="3">
        <f t="shared" si="7"/>
        <v>1.7326732673267327</v>
      </c>
      <c r="L17" s="23">
        <f t="shared" si="8"/>
        <v>7.2916666666666671E-2</v>
      </c>
      <c r="M17" s="23">
        <f t="shared" si="9"/>
        <v>0.21428571428571427</v>
      </c>
      <c r="N17" s="3">
        <f t="shared" si="10"/>
        <v>116.66666666666667</v>
      </c>
      <c r="O17" s="6">
        <f t="shared" si="11"/>
        <v>2.117142857142857</v>
      </c>
      <c r="P17" s="4"/>
    </row>
    <row r="18" spans="1:16" ht="19.95" customHeight="1" x14ac:dyDescent="0.3">
      <c r="A18" s="28" t="s">
        <v>20</v>
      </c>
      <c r="B18" s="4" t="s">
        <v>23</v>
      </c>
      <c r="C18" s="8">
        <v>3595</v>
      </c>
      <c r="D18" s="11">
        <v>221357</v>
      </c>
      <c r="E18" s="11">
        <v>3099</v>
      </c>
      <c r="F18" s="11">
        <v>2851</v>
      </c>
      <c r="G18" s="11">
        <v>218</v>
      </c>
      <c r="H18" s="11">
        <v>22</v>
      </c>
      <c r="I18" s="8">
        <v>5224</v>
      </c>
      <c r="J18" s="23">
        <f t="shared" si="6"/>
        <v>1.4000009035178467E-2</v>
      </c>
      <c r="K18" s="3">
        <f t="shared" si="7"/>
        <v>1.160051629557922</v>
      </c>
      <c r="L18" s="23">
        <f t="shared" si="8"/>
        <v>7.6464398456681862E-2</v>
      </c>
      <c r="M18" s="23">
        <f t="shared" si="9"/>
        <v>0.10091743119266056</v>
      </c>
      <c r="N18" s="3">
        <f t="shared" si="10"/>
        <v>163.40909090909091</v>
      </c>
      <c r="O18" s="6">
        <f t="shared" si="11"/>
        <v>1.4531293463143256</v>
      </c>
      <c r="P18" s="4"/>
    </row>
    <row r="19" spans="1:16" ht="19.95" customHeight="1" x14ac:dyDescent="0.3">
      <c r="A19" s="28" t="s">
        <v>20</v>
      </c>
      <c r="B19" s="4" t="s">
        <v>25</v>
      </c>
      <c r="C19" s="8">
        <v>0</v>
      </c>
      <c r="D19" s="11">
        <v>0</v>
      </c>
      <c r="E19" s="11">
        <v>0</v>
      </c>
      <c r="F19" s="11">
        <v>0</v>
      </c>
      <c r="G19" s="11">
        <v>0</v>
      </c>
      <c r="H19" s="11">
        <v>0</v>
      </c>
      <c r="I19" s="8">
        <v>0</v>
      </c>
      <c r="J19" s="23">
        <f t="shared" si="6"/>
        <v>0</v>
      </c>
      <c r="K19" s="3">
        <f t="shared" si="7"/>
        <v>0</v>
      </c>
      <c r="L19" s="23">
        <f t="shared" si="8"/>
        <v>0</v>
      </c>
      <c r="M19" s="23">
        <f t="shared" si="9"/>
        <v>0</v>
      </c>
      <c r="N19" s="3">
        <f t="shared" si="10"/>
        <v>0</v>
      </c>
      <c r="O19" s="6">
        <f t="shared" si="11"/>
        <v>0</v>
      </c>
      <c r="P19" s="4"/>
    </row>
    <row r="20" spans="1:16" ht="19.95" customHeight="1" x14ac:dyDescent="0.3">
      <c r="A20" s="28" t="s">
        <v>20</v>
      </c>
      <c r="B20" s="4" t="s">
        <v>27</v>
      </c>
      <c r="C20" s="8">
        <v>0</v>
      </c>
      <c r="D20" s="11">
        <v>0</v>
      </c>
      <c r="E20" s="11">
        <v>0</v>
      </c>
      <c r="F20" s="11">
        <v>0</v>
      </c>
      <c r="G20" s="11">
        <v>0</v>
      </c>
      <c r="H20" s="11">
        <v>0</v>
      </c>
      <c r="I20" s="8">
        <v>0</v>
      </c>
      <c r="J20" s="23">
        <f t="shared" si="6"/>
        <v>0</v>
      </c>
      <c r="K20" s="3">
        <f t="shared" si="7"/>
        <v>0</v>
      </c>
      <c r="L20" s="23">
        <f t="shared" si="8"/>
        <v>0</v>
      </c>
      <c r="M20" s="23">
        <f t="shared" si="9"/>
        <v>0</v>
      </c>
      <c r="N20" s="3">
        <f t="shared" si="10"/>
        <v>0</v>
      </c>
      <c r="O20" s="6">
        <f t="shared" si="11"/>
        <v>0</v>
      </c>
      <c r="P20" s="4"/>
    </row>
    <row r="21" spans="1:16" ht="19.95" customHeight="1" x14ac:dyDescent="0.3">
      <c r="A21" s="28" t="s">
        <v>20</v>
      </c>
      <c r="B21" s="4" t="s">
        <v>29</v>
      </c>
      <c r="C21" s="8">
        <v>0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8">
        <v>0</v>
      </c>
      <c r="J21" s="23">
        <f t="shared" si="6"/>
        <v>0</v>
      </c>
      <c r="K21" s="3">
        <f t="shared" si="7"/>
        <v>0</v>
      </c>
      <c r="L21" s="23">
        <f t="shared" si="8"/>
        <v>0</v>
      </c>
      <c r="M21" s="23">
        <f t="shared" si="9"/>
        <v>0</v>
      </c>
      <c r="N21" s="3">
        <f t="shared" si="10"/>
        <v>0</v>
      </c>
      <c r="O21" s="6">
        <f t="shared" si="11"/>
        <v>0</v>
      </c>
      <c r="P21" s="4"/>
    </row>
    <row r="22" spans="1:16" ht="19.95" customHeight="1" x14ac:dyDescent="0.3">
      <c r="A22" s="28" t="s">
        <v>20</v>
      </c>
      <c r="B22" s="4" t="s">
        <v>31</v>
      </c>
      <c r="C22" s="8">
        <v>0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8">
        <v>0</v>
      </c>
      <c r="J22" s="23">
        <f t="shared" si="6"/>
        <v>0</v>
      </c>
      <c r="K22" s="3">
        <f t="shared" si="7"/>
        <v>0</v>
      </c>
      <c r="L22" s="23">
        <f t="shared" si="8"/>
        <v>0</v>
      </c>
      <c r="M22" s="23">
        <f t="shared" si="9"/>
        <v>0</v>
      </c>
      <c r="N22" s="3">
        <f t="shared" si="10"/>
        <v>0</v>
      </c>
      <c r="O22" s="6">
        <f t="shared" si="11"/>
        <v>0</v>
      </c>
      <c r="P22" s="4"/>
    </row>
    <row r="23" spans="1:16" ht="19.95" customHeight="1" x14ac:dyDescent="0.3">
      <c r="A23" s="28" t="s">
        <v>20</v>
      </c>
      <c r="B23" s="4" t="s">
        <v>33</v>
      </c>
      <c r="C23" s="8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8">
        <v>0</v>
      </c>
      <c r="J23" s="23">
        <f t="shared" si="6"/>
        <v>0</v>
      </c>
      <c r="K23" s="3">
        <f t="shared" si="7"/>
        <v>0</v>
      </c>
      <c r="L23" s="23">
        <f t="shared" si="8"/>
        <v>0</v>
      </c>
      <c r="M23" s="23">
        <f t="shared" si="9"/>
        <v>0</v>
      </c>
      <c r="N23" s="3">
        <f t="shared" si="10"/>
        <v>0</v>
      </c>
      <c r="O23" s="6">
        <f t="shared" si="11"/>
        <v>0</v>
      </c>
      <c r="P23" s="4"/>
    </row>
    <row r="24" spans="1:16" ht="19.95" customHeight="1" x14ac:dyDescent="0.3">
      <c r="A24" s="28" t="s">
        <v>22</v>
      </c>
      <c r="B24" s="4" t="s">
        <v>19</v>
      </c>
      <c r="C24" s="8">
        <v>468</v>
      </c>
      <c r="D24" s="11">
        <v>19444</v>
      </c>
      <c r="E24" s="11">
        <v>875</v>
      </c>
      <c r="F24" s="11">
        <v>840</v>
      </c>
      <c r="G24" s="11">
        <v>29</v>
      </c>
      <c r="H24" s="11">
        <v>3</v>
      </c>
      <c r="I24" s="8">
        <v>742</v>
      </c>
      <c r="J24" s="23">
        <f t="shared" si="6"/>
        <v>4.5001028594939312E-2</v>
      </c>
      <c r="K24" s="3">
        <f t="shared" si="7"/>
        <v>0.53485714285714281</v>
      </c>
      <c r="L24" s="23">
        <f t="shared" si="8"/>
        <v>3.4523809523809526E-2</v>
      </c>
      <c r="M24" s="23">
        <f t="shared" si="9"/>
        <v>0.10344827586206896</v>
      </c>
      <c r="N24" s="3">
        <f t="shared" si="10"/>
        <v>156</v>
      </c>
      <c r="O24" s="6">
        <f t="shared" si="11"/>
        <v>1.5854700854700854</v>
      </c>
      <c r="P24" s="4"/>
    </row>
    <row r="25" spans="1:16" ht="19.95" customHeight="1" x14ac:dyDescent="0.3">
      <c r="A25" s="28" t="s">
        <v>22</v>
      </c>
      <c r="B25" s="4" t="s">
        <v>21</v>
      </c>
      <c r="C25" s="8">
        <v>370</v>
      </c>
      <c r="D25" s="11">
        <v>7469</v>
      </c>
      <c r="E25" s="11">
        <v>239</v>
      </c>
      <c r="F25" s="11">
        <v>227</v>
      </c>
      <c r="G25" s="11">
        <v>16</v>
      </c>
      <c r="H25" s="11">
        <v>4</v>
      </c>
      <c r="I25" s="8">
        <v>997</v>
      </c>
      <c r="J25" s="23">
        <f t="shared" si="6"/>
        <v>3.1998928906145398E-2</v>
      </c>
      <c r="K25" s="3">
        <f t="shared" si="7"/>
        <v>1.5481171548117154</v>
      </c>
      <c r="L25" s="23">
        <f t="shared" si="8"/>
        <v>7.0484581497797363E-2</v>
      </c>
      <c r="M25" s="23">
        <f t="shared" si="9"/>
        <v>0.25</v>
      </c>
      <c r="N25" s="3">
        <f t="shared" si="10"/>
        <v>92.5</v>
      </c>
      <c r="O25" s="6">
        <f t="shared" si="11"/>
        <v>2.6945945945945944</v>
      </c>
      <c r="P25" s="4"/>
    </row>
    <row r="26" spans="1:16" ht="19.95" customHeight="1" x14ac:dyDescent="0.3">
      <c r="A26" s="28" t="s">
        <v>22</v>
      </c>
      <c r="B26" s="4" t="s">
        <v>23</v>
      </c>
      <c r="C26" s="8">
        <v>0</v>
      </c>
      <c r="D26" s="11">
        <v>0</v>
      </c>
      <c r="E26" s="11">
        <v>0</v>
      </c>
      <c r="F26" s="11">
        <v>0</v>
      </c>
      <c r="G26" s="11">
        <v>0</v>
      </c>
      <c r="H26" s="11">
        <v>0</v>
      </c>
      <c r="I26" s="8">
        <v>0</v>
      </c>
      <c r="J26" s="23">
        <f t="shared" si="6"/>
        <v>0</v>
      </c>
      <c r="K26" s="3">
        <f t="shared" si="7"/>
        <v>0</v>
      </c>
      <c r="L26" s="23">
        <f t="shared" si="8"/>
        <v>0</v>
      </c>
      <c r="M26" s="23">
        <f t="shared" si="9"/>
        <v>0</v>
      </c>
      <c r="N26" s="3">
        <f t="shared" si="10"/>
        <v>0</v>
      </c>
      <c r="O26" s="6">
        <f t="shared" si="11"/>
        <v>0</v>
      </c>
      <c r="P26" s="4"/>
    </row>
    <row r="27" spans="1:16" ht="19.95" customHeight="1" x14ac:dyDescent="0.3">
      <c r="A27" s="28" t="s">
        <v>22</v>
      </c>
      <c r="B27" s="4" t="s">
        <v>25</v>
      </c>
      <c r="C27" s="8">
        <v>961</v>
      </c>
      <c r="D27" s="11">
        <v>12079</v>
      </c>
      <c r="E27" s="11">
        <v>459</v>
      </c>
      <c r="F27" s="11">
        <v>431</v>
      </c>
      <c r="G27" s="11">
        <v>49</v>
      </c>
      <c r="H27" s="11">
        <v>6</v>
      </c>
      <c r="I27" s="8">
        <v>1486</v>
      </c>
      <c r="J27" s="23">
        <f t="shared" si="6"/>
        <v>3.7999834423379418E-2</v>
      </c>
      <c r="K27" s="3">
        <f t="shared" si="7"/>
        <v>2.0936819172113288</v>
      </c>
      <c r="L27" s="23">
        <f t="shared" si="8"/>
        <v>0.1136890951276102</v>
      </c>
      <c r="M27" s="23">
        <f t="shared" si="9"/>
        <v>0.12244897959183673</v>
      </c>
      <c r="N27" s="3">
        <f t="shared" si="10"/>
        <v>160.16666666666666</v>
      </c>
      <c r="O27" s="6">
        <f t="shared" si="11"/>
        <v>1.5463059313215402</v>
      </c>
      <c r="P27" s="4"/>
    </row>
    <row r="28" spans="1:16" ht="19.95" customHeight="1" x14ac:dyDescent="0.3">
      <c r="A28" s="28" t="s">
        <v>22</v>
      </c>
      <c r="B28" s="4" t="s">
        <v>27</v>
      </c>
      <c r="C28" s="8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8">
        <v>0</v>
      </c>
      <c r="J28" s="23">
        <f t="shared" si="6"/>
        <v>0</v>
      </c>
      <c r="K28" s="3">
        <f t="shared" si="7"/>
        <v>0</v>
      </c>
      <c r="L28" s="23">
        <f t="shared" si="8"/>
        <v>0</v>
      </c>
      <c r="M28" s="23">
        <f t="shared" si="9"/>
        <v>0</v>
      </c>
      <c r="N28" s="3">
        <f t="shared" si="10"/>
        <v>0</v>
      </c>
      <c r="O28" s="6">
        <f t="shared" si="11"/>
        <v>0</v>
      </c>
      <c r="P28" s="4"/>
    </row>
    <row r="29" spans="1:16" ht="19.95" customHeight="1" x14ac:dyDescent="0.3">
      <c r="A29" s="28" t="s">
        <v>22</v>
      </c>
      <c r="B29" s="4" t="s">
        <v>29</v>
      </c>
      <c r="C29" s="8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8">
        <v>0</v>
      </c>
      <c r="J29" s="23">
        <f t="shared" si="6"/>
        <v>0</v>
      </c>
      <c r="K29" s="3">
        <f t="shared" si="7"/>
        <v>0</v>
      </c>
      <c r="L29" s="23">
        <f t="shared" si="8"/>
        <v>0</v>
      </c>
      <c r="M29" s="23">
        <f t="shared" si="9"/>
        <v>0</v>
      </c>
      <c r="N29" s="3">
        <f t="shared" si="10"/>
        <v>0</v>
      </c>
      <c r="O29" s="6">
        <f t="shared" si="11"/>
        <v>0</v>
      </c>
      <c r="P29" s="4"/>
    </row>
    <row r="30" spans="1:16" ht="19.95" customHeight="1" x14ac:dyDescent="0.3">
      <c r="A30" s="28" t="s">
        <v>22</v>
      </c>
      <c r="B30" s="4" t="s">
        <v>31</v>
      </c>
      <c r="C30" s="8">
        <v>0</v>
      </c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8">
        <v>0</v>
      </c>
      <c r="J30" s="23">
        <f t="shared" si="6"/>
        <v>0</v>
      </c>
      <c r="K30" s="3">
        <f t="shared" si="7"/>
        <v>0</v>
      </c>
      <c r="L30" s="23">
        <f t="shared" si="8"/>
        <v>0</v>
      </c>
      <c r="M30" s="23">
        <f t="shared" si="9"/>
        <v>0</v>
      </c>
      <c r="N30" s="3">
        <f t="shared" si="10"/>
        <v>0</v>
      </c>
      <c r="O30" s="6">
        <f t="shared" si="11"/>
        <v>0</v>
      </c>
      <c r="P30" s="4"/>
    </row>
    <row r="31" spans="1:16" ht="19.95" customHeight="1" x14ac:dyDescent="0.3">
      <c r="A31" s="28" t="s">
        <v>22</v>
      </c>
      <c r="B31" s="4" t="s">
        <v>33</v>
      </c>
      <c r="C31" s="8">
        <v>0</v>
      </c>
      <c r="D31" s="11">
        <v>0</v>
      </c>
      <c r="E31" s="11">
        <v>0</v>
      </c>
      <c r="F31" s="11">
        <v>0</v>
      </c>
      <c r="G31" s="11">
        <v>0</v>
      </c>
      <c r="H31" s="11">
        <v>0</v>
      </c>
      <c r="I31" s="8">
        <v>0</v>
      </c>
      <c r="J31" s="23">
        <f t="shared" si="6"/>
        <v>0</v>
      </c>
      <c r="K31" s="3">
        <f t="shared" si="7"/>
        <v>0</v>
      </c>
      <c r="L31" s="23">
        <f t="shared" si="8"/>
        <v>0</v>
      </c>
      <c r="M31" s="23">
        <f t="shared" si="9"/>
        <v>0</v>
      </c>
      <c r="N31" s="3">
        <f t="shared" si="10"/>
        <v>0</v>
      </c>
      <c r="O31" s="6">
        <f t="shared" si="11"/>
        <v>0</v>
      </c>
      <c r="P31" s="4"/>
    </row>
    <row r="32" spans="1:16" ht="19.95" customHeight="1" x14ac:dyDescent="0.3">
      <c r="A32" s="28" t="s">
        <v>24</v>
      </c>
      <c r="B32" s="4" t="s">
        <v>19</v>
      </c>
      <c r="C32" s="8">
        <v>508</v>
      </c>
      <c r="D32" s="11">
        <v>17911</v>
      </c>
      <c r="E32" s="11">
        <v>806</v>
      </c>
      <c r="F32" s="11">
        <v>774</v>
      </c>
      <c r="G32" s="11">
        <v>28</v>
      </c>
      <c r="H32" s="11">
        <v>3</v>
      </c>
      <c r="I32" s="8">
        <v>718</v>
      </c>
      <c r="J32" s="23">
        <f t="shared" si="6"/>
        <v>4.5000279158059292E-2</v>
      </c>
      <c r="K32" s="3">
        <f t="shared" si="7"/>
        <v>0.63027295285359797</v>
      </c>
      <c r="L32" s="23">
        <f t="shared" si="8"/>
        <v>3.6175710594315243E-2</v>
      </c>
      <c r="M32" s="23">
        <f t="shared" si="9"/>
        <v>0.10714285714285714</v>
      </c>
      <c r="N32" s="3">
        <f t="shared" si="10"/>
        <v>169.33333333333334</v>
      </c>
      <c r="O32" s="6">
        <f t="shared" si="11"/>
        <v>1.4133858267716535</v>
      </c>
      <c r="P32" s="4" t="s">
        <v>197</v>
      </c>
    </row>
    <row r="33" spans="1:16" ht="19.95" customHeight="1" x14ac:dyDescent="0.3">
      <c r="A33" s="28" t="s">
        <v>24</v>
      </c>
      <c r="B33" s="4" t="s">
        <v>21</v>
      </c>
      <c r="C33" s="8">
        <v>326</v>
      </c>
      <c r="D33" s="11">
        <v>6062</v>
      </c>
      <c r="E33" s="11">
        <v>194</v>
      </c>
      <c r="F33" s="11">
        <v>184</v>
      </c>
      <c r="G33" s="11">
        <v>13</v>
      </c>
      <c r="H33" s="11">
        <v>3</v>
      </c>
      <c r="I33" s="8">
        <v>733</v>
      </c>
      <c r="J33" s="23">
        <f t="shared" si="6"/>
        <v>3.2002639392939625E-2</v>
      </c>
      <c r="K33" s="3">
        <f t="shared" si="7"/>
        <v>1.6804123711340206</v>
      </c>
      <c r="L33" s="23">
        <f t="shared" si="8"/>
        <v>7.0652173913043473E-2</v>
      </c>
      <c r="M33" s="23">
        <f t="shared" si="9"/>
        <v>0.23076923076923078</v>
      </c>
      <c r="N33" s="3">
        <f t="shared" si="10"/>
        <v>108.66666666666667</v>
      </c>
      <c r="O33" s="6">
        <f t="shared" si="11"/>
        <v>2.2484662576687118</v>
      </c>
      <c r="P33" s="4"/>
    </row>
    <row r="34" spans="1:16" ht="19.95" customHeight="1" x14ac:dyDescent="0.3">
      <c r="A34" s="28" t="s">
        <v>24</v>
      </c>
      <c r="B34" s="4" t="s">
        <v>23</v>
      </c>
      <c r="C34" s="8">
        <v>0</v>
      </c>
      <c r="D34" s="11">
        <v>0</v>
      </c>
      <c r="E34" s="11">
        <v>0</v>
      </c>
      <c r="F34" s="11">
        <v>0</v>
      </c>
      <c r="G34" s="11">
        <v>0</v>
      </c>
      <c r="H34" s="11">
        <v>0</v>
      </c>
      <c r="I34" s="8">
        <v>0</v>
      </c>
      <c r="J34" s="23">
        <f t="shared" si="6"/>
        <v>0</v>
      </c>
      <c r="K34" s="3">
        <f t="shared" si="7"/>
        <v>0</v>
      </c>
      <c r="L34" s="23">
        <f t="shared" si="8"/>
        <v>0</v>
      </c>
      <c r="M34" s="23">
        <f t="shared" si="9"/>
        <v>0</v>
      </c>
      <c r="N34" s="3">
        <f t="shared" si="10"/>
        <v>0</v>
      </c>
      <c r="O34" s="6">
        <f t="shared" si="11"/>
        <v>0</v>
      </c>
      <c r="P34" s="4"/>
    </row>
    <row r="35" spans="1:16" ht="19.95" customHeight="1" x14ac:dyDescent="0.3">
      <c r="A35" s="28" t="s">
        <v>24</v>
      </c>
      <c r="B35" s="4" t="s">
        <v>25</v>
      </c>
      <c r="C35" s="8">
        <v>923</v>
      </c>
      <c r="D35" s="11">
        <v>10421</v>
      </c>
      <c r="E35" s="11">
        <v>396</v>
      </c>
      <c r="F35" s="11">
        <v>372</v>
      </c>
      <c r="G35" s="11">
        <v>42</v>
      </c>
      <c r="H35" s="11">
        <v>5</v>
      </c>
      <c r="I35" s="8">
        <v>1243</v>
      </c>
      <c r="J35" s="23">
        <f t="shared" si="6"/>
        <v>3.8000191920161214E-2</v>
      </c>
      <c r="K35" s="3">
        <f t="shared" si="7"/>
        <v>2.3308080808080809</v>
      </c>
      <c r="L35" s="23">
        <f t="shared" si="8"/>
        <v>0.11290322580645161</v>
      </c>
      <c r="M35" s="23">
        <f t="shared" si="9"/>
        <v>0.11904761904761904</v>
      </c>
      <c r="N35" s="3">
        <f t="shared" si="10"/>
        <v>184.6</v>
      </c>
      <c r="O35" s="6">
        <f t="shared" si="11"/>
        <v>1.3466955579631636</v>
      </c>
      <c r="P35" s="4"/>
    </row>
    <row r="36" spans="1:16" ht="19.95" customHeight="1" x14ac:dyDescent="0.3">
      <c r="A36" s="28" t="s">
        <v>24</v>
      </c>
      <c r="B36" s="4" t="s">
        <v>27</v>
      </c>
      <c r="C36" s="8">
        <v>2434</v>
      </c>
      <c r="D36" s="11">
        <v>71167</v>
      </c>
      <c r="E36" s="11">
        <v>1281</v>
      </c>
      <c r="F36" s="11">
        <v>1127</v>
      </c>
      <c r="G36" s="11">
        <v>102</v>
      </c>
      <c r="H36" s="11">
        <v>11</v>
      </c>
      <c r="I36" s="8">
        <v>2613</v>
      </c>
      <c r="J36" s="23">
        <f t="shared" si="6"/>
        <v>1.7999915691261401E-2</v>
      </c>
      <c r="K36" s="3">
        <f t="shared" si="7"/>
        <v>1.9000780640124901</v>
      </c>
      <c r="L36" s="23">
        <f t="shared" si="8"/>
        <v>9.0505767524401065E-2</v>
      </c>
      <c r="M36" s="23">
        <f t="shared" si="9"/>
        <v>0.10784313725490197</v>
      </c>
      <c r="N36" s="3">
        <f t="shared" si="10"/>
        <v>221.27272727272728</v>
      </c>
      <c r="O36" s="6">
        <f t="shared" si="11"/>
        <v>1.0735414954806901</v>
      </c>
      <c r="P36" s="4"/>
    </row>
    <row r="37" spans="1:16" ht="19.95" customHeight="1" x14ac:dyDescent="0.3">
      <c r="A37" s="28" t="s">
        <v>24</v>
      </c>
      <c r="B37" s="4" t="s">
        <v>29</v>
      </c>
      <c r="C37" s="8">
        <v>0</v>
      </c>
      <c r="D37" s="11">
        <v>0</v>
      </c>
      <c r="E37" s="11">
        <v>0</v>
      </c>
      <c r="F37" s="11">
        <v>0</v>
      </c>
      <c r="G37" s="11">
        <v>0</v>
      </c>
      <c r="H37" s="11">
        <v>0</v>
      </c>
      <c r="I37" s="8">
        <v>0</v>
      </c>
      <c r="J37" s="23">
        <f t="shared" si="6"/>
        <v>0</v>
      </c>
      <c r="K37" s="3">
        <f t="shared" si="7"/>
        <v>0</v>
      </c>
      <c r="L37" s="23">
        <f t="shared" si="8"/>
        <v>0</v>
      </c>
      <c r="M37" s="23">
        <f t="shared" si="9"/>
        <v>0</v>
      </c>
      <c r="N37" s="3">
        <f t="shared" si="10"/>
        <v>0</v>
      </c>
      <c r="O37" s="6">
        <f t="shared" si="11"/>
        <v>0</v>
      </c>
      <c r="P37" s="4"/>
    </row>
    <row r="38" spans="1:16" ht="19.95" customHeight="1" x14ac:dyDescent="0.3">
      <c r="A38" s="28" t="s">
        <v>24</v>
      </c>
      <c r="B38" s="4" t="s">
        <v>31</v>
      </c>
      <c r="C38" s="8">
        <v>0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  <c r="I38" s="8">
        <v>0</v>
      </c>
      <c r="J38" s="23">
        <f t="shared" si="6"/>
        <v>0</v>
      </c>
      <c r="K38" s="3">
        <f t="shared" si="7"/>
        <v>0</v>
      </c>
      <c r="L38" s="23">
        <f t="shared" si="8"/>
        <v>0</v>
      </c>
      <c r="M38" s="23">
        <f t="shared" si="9"/>
        <v>0</v>
      </c>
      <c r="N38" s="3">
        <f t="shared" si="10"/>
        <v>0</v>
      </c>
      <c r="O38" s="6">
        <f t="shared" si="11"/>
        <v>0</v>
      </c>
      <c r="P38" s="4"/>
    </row>
    <row r="39" spans="1:16" ht="19.95" customHeight="1" x14ac:dyDescent="0.3">
      <c r="A39" s="28" t="s">
        <v>24</v>
      </c>
      <c r="B39" s="4" t="s">
        <v>33</v>
      </c>
      <c r="C39" s="8">
        <v>0</v>
      </c>
      <c r="D39" s="11">
        <v>0</v>
      </c>
      <c r="E39" s="11">
        <v>0</v>
      </c>
      <c r="F39" s="11">
        <v>0</v>
      </c>
      <c r="G39" s="11">
        <v>0</v>
      </c>
      <c r="H39" s="11">
        <v>0</v>
      </c>
      <c r="I39" s="8">
        <v>0</v>
      </c>
      <c r="J39" s="23">
        <f t="shared" si="6"/>
        <v>0</v>
      </c>
      <c r="K39" s="3">
        <f t="shared" si="7"/>
        <v>0</v>
      </c>
      <c r="L39" s="23">
        <f t="shared" si="8"/>
        <v>0</v>
      </c>
      <c r="M39" s="23">
        <f t="shared" si="9"/>
        <v>0</v>
      </c>
      <c r="N39" s="3">
        <f t="shared" si="10"/>
        <v>0</v>
      </c>
      <c r="O39" s="6">
        <f t="shared" si="11"/>
        <v>0</v>
      </c>
      <c r="P39" s="4"/>
    </row>
    <row r="40" spans="1:16" ht="19.95" customHeight="1" x14ac:dyDescent="0.3">
      <c r="A40" s="28" t="s">
        <v>26</v>
      </c>
      <c r="B40" s="4" t="s">
        <v>19</v>
      </c>
      <c r="C40" s="8">
        <v>539</v>
      </c>
      <c r="D40" s="11">
        <v>22622</v>
      </c>
      <c r="E40" s="11">
        <v>1018</v>
      </c>
      <c r="F40" s="11">
        <v>977</v>
      </c>
      <c r="G40" s="11">
        <v>33</v>
      </c>
      <c r="H40" s="11">
        <v>4</v>
      </c>
      <c r="I40" s="8">
        <v>980</v>
      </c>
      <c r="J40" s="23">
        <f t="shared" ref="J40:J71" si="12">IFERROR(E40/D40,0)</f>
        <v>4.5000442047564315E-2</v>
      </c>
      <c r="K40" s="3">
        <f t="shared" ref="K40:K71" si="13">IFERROR(C40/E40,0)</f>
        <v>0.52946954813359526</v>
      </c>
      <c r="L40" s="23">
        <f t="shared" ref="L40:L71" si="14">IFERROR(G40/F40,0)</f>
        <v>3.3776867963152504E-2</v>
      </c>
      <c r="M40" s="23">
        <f t="shared" ref="M40:M71" si="15">IFERROR(H40/G40,0)</f>
        <v>0.12121212121212122</v>
      </c>
      <c r="N40" s="3">
        <f t="shared" ref="N40:N71" si="16">IFERROR(C40/H40,0)</f>
        <v>134.75</v>
      </c>
      <c r="O40" s="6">
        <f t="shared" ref="O40:O71" si="17">IFERROR(I40/C40,0)</f>
        <v>1.8181818181818181</v>
      </c>
      <c r="P40" s="4" t="s">
        <v>197</v>
      </c>
    </row>
    <row r="41" spans="1:16" ht="19.95" customHeight="1" x14ac:dyDescent="0.3">
      <c r="A41" s="28" t="s">
        <v>26</v>
      </c>
      <c r="B41" s="4" t="s">
        <v>21</v>
      </c>
      <c r="C41" s="8">
        <v>368</v>
      </c>
      <c r="D41" s="11">
        <v>6469</v>
      </c>
      <c r="E41" s="11">
        <v>207</v>
      </c>
      <c r="F41" s="11">
        <v>197</v>
      </c>
      <c r="G41" s="11">
        <v>14</v>
      </c>
      <c r="H41" s="11">
        <v>3</v>
      </c>
      <c r="I41" s="8">
        <v>719</v>
      </c>
      <c r="J41" s="23">
        <f t="shared" si="12"/>
        <v>3.1998763332818057E-2</v>
      </c>
      <c r="K41" s="3">
        <f t="shared" si="13"/>
        <v>1.7777777777777777</v>
      </c>
      <c r="L41" s="23">
        <f t="shared" si="14"/>
        <v>7.1065989847715741E-2</v>
      </c>
      <c r="M41" s="23">
        <f t="shared" si="15"/>
        <v>0.21428571428571427</v>
      </c>
      <c r="N41" s="3">
        <f t="shared" si="16"/>
        <v>122.66666666666667</v>
      </c>
      <c r="O41" s="6">
        <f t="shared" si="17"/>
        <v>1.9538043478260869</v>
      </c>
      <c r="P41" s="4"/>
    </row>
    <row r="42" spans="1:16" ht="19.95" customHeight="1" x14ac:dyDescent="0.3">
      <c r="A42" s="28" t="s">
        <v>26</v>
      </c>
      <c r="B42" s="4" t="s">
        <v>23</v>
      </c>
      <c r="C42" s="8">
        <v>0</v>
      </c>
      <c r="D42" s="11">
        <v>0</v>
      </c>
      <c r="E42" s="11">
        <v>0</v>
      </c>
      <c r="F42" s="11">
        <v>0</v>
      </c>
      <c r="G42" s="11">
        <v>0</v>
      </c>
      <c r="H42" s="11">
        <v>0</v>
      </c>
      <c r="I42" s="8">
        <v>0</v>
      </c>
      <c r="J42" s="23">
        <f t="shared" si="12"/>
        <v>0</v>
      </c>
      <c r="K42" s="3">
        <f t="shared" si="13"/>
        <v>0</v>
      </c>
      <c r="L42" s="23">
        <f t="shared" si="14"/>
        <v>0</v>
      </c>
      <c r="M42" s="23">
        <f t="shared" si="15"/>
        <v>0</v>
      </c>
      <c r="N42" s="3">
        <f t="shared" si="16"/>
        <v>0</v>
      </c>
      <c r="O42" s="6">
        <f t="shared" si="17"/>
        <v>0</v>
      </c>
      <c r="P42" s="4"/>
    </row>
    <row r="43" spans="1:16" ht="19.95" customHeight="1" x14ac:dyDescent="0.3">
      <c r="A43" s="28" t="s">
        <v>26</v>
      </c>
      <c r="B43" s="4" t="s">
        <v>25</v>
      </c>
      <c r="C43" s="8">
        <v>889</v>
      </c>
      <c r="D43" s="11">
        <v>12658</v>
      </c>
      <c r="E43" s="11">
        <v>481</v>
      </c>
      <c r="F43" s="11">
        <v>452</v>
      </c>
      <c r="G43" s="11">
        <v>51</v>
      </c>
      <c r="H43" s="11">
        <v>6</v>
      </c>
      <c r="I43" s="8">
        <v>1438</v>
      </c>
      <c r="J43" s="23">
        <f t="shared" si="12"/>
        <v>3.7999683994311896E-2</v>
      </c>
      <c r="K43" s="3">
        <f t="shared" si="13"/>
        <v>1.8482328482328483</v>
      </c>
      <c r="L43" s="23">
        <f t="shared" si="14"/>
        <v>0.11283185840707964</v>
      </c>
      <c r="M43" s="23">
        <f t="shared" si="15"/>
        <v>0.11764705882352941</v>
      </c>
      <c r="N43" s="3">
        <f t="shared" si="16"/>
        <v>148.16666666666666</v>
      </c>
      <c r="O43" s="6">
        <f t="shared" si="17"/>
        <v>1.6175478065241844</v>
      </c>
      <c r="P43" s="4"/>
    </row>
    <row r="44" spans="1:16" ht="19.95" customHeight="1" x14ac:dyDescent="0.3">
      <c r="A44" s="28" t="s">
        <v>26</v>
      </c>
      <c r="B44" s="4" t="s">
        <v>27</v>
      </c>
      <c r="C44" s="8">
        <v>2321</v>
      </c>
      <c r="D44" s="11">
        <v>85444</v>
      </c>
      <c r="E44" s="11">
        <v>1538</v>
      </c>
      <c r="F44" s="11">
        <v>1353</v>
      </c>
      <c r="G44" s="11">
        <v>124</v>
      </c>
      <c r="H44" s="11">
        <v>12</v>
      </c>
      <c r="I44" s="8">
        <v>2868</v>
      </c>
      <c r="J44" s="23">
        <f t="shared" si="12"/>
        <v>1.800009362857544E-2</v>
      </c>
      <c r="K44" s="3">
        <f t="shared" si="13"/>
        <v>1.5091027308192457</v>
      </c>
      <c r="L44" s="23">
        <f t="shared" si="14"/>
        <v>9.1648189209164815E-2</v>
      </c>
      <c r="M44" s="23">
        <f t="shared" si="15"/>
        <v>9.6774193548387094E-2</v>
      </c>
      <c r="N44" s="3">
        <f t="shared" si="16"/>
        <v>193.41666666666666</v>
      </c>
      <c r="O44" s="6">
        <f t="shared" si="17"/>
        <v>1.2356742783283068</v>
      </c>
      <c r="P44" s="4"/>
    </row>
    <row r="45" spans="1:16" ht="19.95" customHeight="1" x14ac:dyDescent="0.3">
      <c r="A45" s="28" t="s">
        <v>26</v>
      </c>
      <c r="B45" s="4" t="s">
        <v>29</v>
      </c>
      <c r="C45" s="8">
        <v>1907</v>
      </c>
      <c r="D45" s="11">
        <v>35800</v>
      </c>
      <c r="E45" s="11">
        <v>358</v>
      </c>
      <c r="F45" s="11">
        <v>304</v>
      </c>
      <c r="G45" s="11">
        <v>55</v>
      </c>
      <c r="H45" s="11">
        <v>9</v>
      </c>
      <c r="I45" s="8">
        <v>2233</v>
      </c>
      <c r="J45" s="23">
        <f t="shared" si="12"/>
        <v>0.01</v>
      </c>
      <c r="K45" s="3">
        <f t="shared" si="13"/>
        <v>5.3268156424581008</v>
      </c>
      <c r="L45" s="23">
        <f t="shared" si="14"/>
        <v>0.18092105263157895</v>
      </c>
      <c r="M45" s="23">
        <f t="shared" si="15"/>
        <v>0.16363636363636364</v>
      </c>
      <c r="N45" s="3">
        <f t="shared" si="16"/>
        <v>211.88888888888889</v>
      </c>
      <c r="O45" s="6">
        <f t="shared" si="17"/>
        <v>1.1709491347666492</v>
      </c>
      <c r="P45" s="4"/>
    </row>
    <row r="46" spans="1:16" ht="19.95" customHeight="1" x14ac:dyDescent="0.3">
      <c r="A46" s="28" t="s">
        <v>26</v>
      </c>
      <c r="B46" s="4" t="s">
        <v>31</v>
      </c>
      <c r="C46" s="8">
        <v>0</v>
      </c>
      <c r="D46" s="11">
        <v>0</v>
      </c>
      <c r="E46" s="11">
        <v>0</v>
      </c>
      <c r="F46" s="11">
        <v>0</v>
      </c>
      <c r="G46" s="11">
        <v>0</v>
      </c>
      <c r="H46" s="11">
        <v>0</v>
      </c>
      <c r="I46" s="8">
        <v>0</v>
      </c>
      <c r="J46" s="23">
        <f t="shared" si="12"/>
        <v>0</v>
      </c>
      <c r="K46" s="3">
        <f t="shared" si="13"/>
        <v>0</v>
      </c>
      <c r="L46" s="23">
        <f t="shared" si="14"/>
        <v>0</v>
      </c>
      <c r="M46" s="23">
        <f t="shared" si="15"/>
        <v>0</v>
      </c>
      <c r="N46" s="3">
        <f t="shared" si="16"/>
        <v>0</v>
      </c>
      <c r="O46" s="6">
        <f t="shared" si="17"/>
        <v>0</v>
      </c>
      <c r="P46" s="4"/>
    </row>
    <row r="47" spans="1:16" ht="19.95" customHeight="1" x14ac:dyDescent="0.3">
      <c r="A47" s="28" t="s">
        <v>26</v>
      </c>
      <c r="B47" s="4" t="s">
        <v>33</v>
      </c>
      <c r="C47" s="8">
        <v>0</v>
      </c>
      <c r="D47" s="11">
        <v>0</v>
      </c>
      <c r="E47" s="11">
        <v>0</v>
      </c>
      <c r="F47" s="11">
        <v>0</v>
      </c>
      <c r="G47" s="11">
        <v>0</v>
      </c>
      <c r="H47" s="11">
        <v>0</v>
      </c>
      <c r="I47" s="8">
        <v>0</v>
      </c>
      <c r="J47" s="23">
        <f t="shared" si="12"/>
        <v>0</v>
      </c>
      <c r="K47" s="3">
        <f t="shared" si="13"/>
        <v>0</v>
      </c>
      <c r="L47" s="23">
        <f t="shared" si="14"/>
        <v>0</v>
      </c>
      <c r="M47" s="23">
        <f t="shared" si="15"/>
        <v>0</v>
      </c>
      <c r="N47" s="3">
        <f t="shared" si="16"/>
        <v>0</v>
      </c>
      <c r="O47" s="6">
        <f t="shared" si="17"/>
        <v>0</v>
      </c>
      <c r="P47" s="4"/>
    </row>
    <row r="48" spans="1:16" ht="19.95" customHeight="1" x14ac:dyDescent="0.3">
      <c r="A48" s="28" t="s">
        <v>28</v>
      </c>
      <c r="B48" s="4" t="s">
        <v>19</v>
      </c>
      <c r="C48" s="8">
        <v>456</v>
      </c>
      <c r="D48" s="11">
        <v>23578</v>
      </c>
      <c r="E48" s="11">
        <v>1061</v>
      </c>
      <c r="F48" s="11">
        <v>1019</v>
      </c>
      <c r="G48" s="11">
        <v>37</v>
      </c>
      <c r="H48" s="11">
        <v>4</v>
      </c>
      <c r="I48" s="8">
        <v>946</v>
      </c>
      <c r="J48" s="23">
        <f t="shared" si="12"/>
        <v>4.499957587581644E-2</v>
      </c>
      <c r="K48" s="3">
        <f t="shared" si="13"/>
        <v>0.42978322337417529</v>
      </c>
      <c r="L48" s="23">
        <f t="shared" si="14"/>
        <v>3.6310107948969578E-2</v>
      </c>
      <c r="M48" s="23">
        <f t="shared" si="15"/>
        <v>0.10810810810810811</v>
      </c>
      <c r="N48" s="3">
        <f t="shared" si="16"/>
        <v>114</v>
      </c>
      <c r="O48" s="6">
        <f t="shared" si="17"/>
        <v>2.0745614035087718</v>
      </c>
      <c r="P48" s="4"/>
    </row>
    <row r="49" spans="1:16" ht="19.95" customHeight="1" x14ac:dyDescent="0.3">
      <c r="A49" s="28" t="s">
        <v>28</v>
      </c>
      <c r="B49" s="4" t="s">
        <v>21</v>
      </c>
      <c r="C49" s="8">
        <v>316</v>
      </c>
      <c r="D49" s="11">
        <v>6812</v>
      </c>
      <c r="E49" s="11">
        <v>218</v>
      </c>
      <c r="F49" s="11">
        <v>207</v>
      </c>
      <c r="G49" s="11">
        <v>15</v>
      </c>
      <c r="H49" s="11">
        <v>3</v>
      </c>
      <c r="I49" s="8">
        <v>724</v>
      </c>
      <c r="J49" s="23">
        <f t="shared" si="12"/>
        <v>3.2002348796241926E-2</v>
      </c>
      <c r="K49" s="3">
        <f t="shared" si="13"/>
        <v>1.4495412844036697</v>
      </c>
      <c r="L49" s="23">
        <f t="shared" si="14"/>
        <v>7.2463768115942032E-2</v>
      </c>
      <c r="M49" s="23">
        <f t="shared" si="15"/>
        <v>0.2</v>
      </c>
      <c r="N49" s="3">
        <f t="shared" si="16"/>
        <v>105.33333333333333</v>
      </c>
      <c r="O49" s="6">
        <f t="shared" si="17"/>
        <v>2.2911392405063293</v>
      </c>
      <c r="P49" s="4"/>
    </row>
    <row r="50" spans="1:16" ht="19.95" customHeight="1" x14ac:dyDescent="0.3">
      <c r="A50" s="28" t="s">
        <v>28</v>
      </c>
      <c r="B50" s="4" t="s">
        <v>23</v>
      </c>
      <c r="C50" s="8">
        <v>0</v>
      </c>
      <c r="D50" s="11">
        <v>0</v>
      </c>
      <c r="E50" s="11">
        <v>0</v>
      </c>
      <c r="F50" s="11">
        <v>0</v>
      </c>
      <c r="G50" s="11">
        <v>0</v>
      </c>
      <c r="H50" s="11">
        <v>0</v>
      </c>
      <c r="I50" s="8">
        <v>0</v>
      </c>
      <c r="J50" s="23">
        <f t="shared" si="12"/>
        <v>0</v>
      </c>
      <c r="K50" s="3">
        <f t="shared" si="13"/>
        <v>0</v>
      </c>
      <c r="L50" s="23">
        <f t="shared" si="14"/>
        <v>0</v>
      </c>
      <c r="M50" s="23">
        <f t="shared" si="15"/>
        <v>0</v>
      </c>
      <c r="N50" s="3">
        <f t="shared" si="16"/>
        <v>0</v>
      </c>
      <c r="O50" s="6">
        <f t="shared" si="17"/>
        <v>0</v>
      </c>
      <c r="P50" s="4"/>
    </row>
    <row r="51" spans="1:16" ht="19.95" customHeight="1" x14ac:dyDescent="0.3">
      <c r="A51" s="28" t="s">
        <v>28</v>
      </c>
      <c r="B51" s="4" t="s">
        <v>25</v>
      </c>
      <c r="C51" s="8">
        <v>925</v>
      </c>
      <c r="D51" s="11">
        <v>12868</v>
      </c>
      <c r="E51" s="11">
        <v>489</v>
      </c>
      <c r="F51" s="11">
        <v>460</v>
      </c>
      <c r="G51" s="11">
        <v>51</v>
      </c>
      <c r="H51" s="11">
        <v>6</v>
      </c>
      <c r="I51" s="8">
        <v>1495</v>
      </c>
      <c r="J51" s="23">
        <f t="shared" si="12"/>
        <v>3.8001243394466894E-2</v>
      </c>
      <c r="K51" s="3">
        <f t="shared" si="13"/>
        <v>1.8916155419222904</v>
      </c>
      <c r="L51" s="23">
        <f t="shared" si="14"/>
        <v>0.1108695652173913</v>
      </c>
      <c r="M51" s="23">
        <f t="shared" si="15"/>
        <v>0.11764705882352941</v>
      </c>
      <c r="N51" s="3">
        <f t="shared" si="16"/>
        <v>154.16666666666666</v>
      </c>
      <c r="O51" s="6">
        <f t="shared" si="17"/>
        <v>1.6162162162162161</v>
      </c>
      <c r="P51" s="4"/>
    </row>
    <row r="52" spans="1:16" ht="19.95" customHeight="1" x14ac:dyDescent="0.3">
      <c r="A52" s="28" t="s">
        <v>28</v>
      </c>
      <c r="B52" s="4" t="s">
        <v>27</v>
      </c>
      <c r="C52" s="8">
        <v>2118</v>
      </c>
      <c r="D52" s="11">
        <v>81444</v>
      </c>
      <c r="E52" s="11">
        <v>1466</v>
      </c>
      <c r="F52" s="11">
        <v>1290</v>
      </c>
      <c r="G52" s="11">
        <v>118</v>
      </c>
      <c r="H52" s="11">
        <v>12</v>
      </c>
      <c r="I52" s="8">
        <v>2915</v>
      </c>
      <c r="J52" s="23">
        <f t="shared" si="12"/>
        <v>1.8000098227002603E-2</v>
      </c>
      <c r="K52" s="3">
        <f t="shared" si="13"/>
        <v>1.4447476125511596</v>
      </c>
      <c r="L52" s="23">
        <f t="shared" si="14"/>
        <v>9.1472868217054262E-2</v>
      </c>
      <c r="M52" s="23">
        <f t="shared" si="15"/>
        <v>0.10169491525423729</v>
      </c>
      <c r="N52" s="3">
        <f t="shared" si="16"/>
        <v>176.5</v>
      </c>
      <c r="O52" s="6">
        <f t="shared" si="17"/>
        <v>1.3762983947119924</v>
      </c>
      <c r="P52" s="4"/>
    </row>
    <row r="53" spans="1:16" ht="19.95" customHeight="1" x14ac:dyDescent="0.3">
      <c r="A53" s="28" t="s">
        <v>28</v>
      </c>
      <c r="B53" s="4" t="s">
        <v>29</v>
      </c>
      <c r="C53" s="8">
        <v>1940</v>
      </c>
      <c r="D53" s="11">
        <v>36200</v>
      </c>
      <c r="E53" s="11">
        <v>362</v>
      </c>
      <c r="F53" s="11">
        <v>308</v>
      </c>
      <c r="G53" s="11">
        <v>53</v>
      </c>
      <c r="H53" s="11">
        <v>8</v>
      </c>
      <c r="I53" s="8">
        <v>1934</v>
      </c>
      <c r="J53" s="23">
        <f t="shared" si="12"/>
        <v>0.01</v>
      </c>
      <c r="K53" s="3">
        <f t="shared" si="13"/>
        <v>5.3591160220994478</v>
      </c>
      <c r="L53" s="23">
        <f t="shared" si="14"/>
        <v>0.17207792207792208</v>
      </c>
      <c r="M53" s="23">
        <f t="shared" si="15"/>
        <v>0.15094339622641509</v>
      </c>
      <c r="N53" s="3">
        <f t="shared" si="16"/>
        <v>242.5</v>
      </c>
      <c r="O53" s="6">
        <f t="shared" si="17"/>
        <v>0.99690721649484537</v>
      </c>
      <c r="P53" s="4"/>
    </row>
    <row r="54" spans="1:16" ht="19.95" customHeight="1" x14ac:dyDescent="0.3">
      <c r="A54" s="28" t="s">
        <v>28</v>
      </c>
      <c r="B54" s="4" t="s">
        <v>31</v>
      </c>
      <c r="C54" s="8">
        <v>0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8">
        <v>0</v>
      </c>
      <c r="J54" s="23">
        <f t="shared" si="12"/>
        <v>0</v>
      </c>
      <c r="K54" s="3">
        <f t="shared" si="13"/>
        <v>0</v>
      </c>
      <c r="L54" s="23">
        <f t="shared" si="14"/>
        <v>0</v>
      </c>
      <c r="M54" s="23">
        <f t="shared" si="15"/>
        <v>0</v>
      </c>
      <c r="N54" s="3">
        <f t="shared" si="16"/>
        <v>0</v>
      </c>
      <c r="O54" s="6">
        <f t="shared" si="17"/>
        <v>0</v>
      </c>
      <c r="P54" s="4"/>
    </row>
    <row r="55" spans="1:16" ht="19.95" customHeight="1" x14ac:dyDescent="0.3">
      <c r="A55" s="28" t="s">
        <v>28</v>
      </c>
      <c r="B55" s="4" t="s">
        <v>33</v>
      </c>
      <c r="C55" s="8">
        <v>0</v>
      </c>
      <c r="D55" s="11">
        <v>0</v>
      </c>
      <c r="E55" s="11">
        <v>0</v>
      </c>
      <c r="F55" s="11">
        <v>0</v>
      </c>
      <c r="G55" s="11">
        <v>0</v>
      </c>
      <c r="H55" s="11">
        <v>0</v>
      </c>
      <c r="I55" s="8">
        <v>0</v>
      </c>
      <c r="J55" s="23">
        <f t="shared" si="12"/>
        <v>0</v>
      </c>
      <c r="K55" s="3">
        <f t="shared" si="13"/>
        <v>0</v>
      </c>
      <c r="L55" s="23">
        <f t="shared" si="14"/>
        <v>0</v>
      </c>
      <c r="M55" s="23">
        <f t="shared" si="15"/>
        <v>0</v>
      </c>
      <c r="N55" s="3">
        <f t="shared" si="16"/>
        <v>0</v>
      </c>
      <c r="O55" s="6">
        <f t="shared" si="17"/>
        <v>0</v>
      </c>
      <c r="P55" s="4"/>
    </row>
    <row r="56" spans="1:16" ht="19.95" customHeight="1" x14ac:dyDescent="0.3">
      <c r="A56" s="28" t="s">
        <v>30</v>
      </c>
      <c r="B56" s="4" t="s">
        <v>19</v>
      </c>
      <c r="C56" s="8">
        <v>527</v>
      </c>
      <c r="D56" s="11">
        <v>20667</v>
      </c>
      <c r="E56" s="11">
        <v>930</v>
      </c>
      <c r="F56" s="11">
        <v>893</v>
      </c>
      <c r="G56" s="11">
        <v>30</v>
      </c>
      <c r="H56" s="11">
        <v>3</v>
      </c>
      <c r="I56" s="8">
        <v>713</v>
      </c>
      <c r="J56" s="23">
        <f t="shared" si="12"/>
        <v>4.4999274205254756E-2</v>
      </c>
      <c r="K56" s="3">
        <f t="shared" si="13"/>
        <v>0.56666666666666665</v>
      </c>
      <c r="L56" s="23">
        <f t="shared" si="14"/>
        <v>3.3594624860022397E-2</v>
      </c>
      <c r="M56" s="23">
        <f t="shared" si="15"/>
        <v>0.1</v>
      </c>
      <c r="N56" s="3">
        <f t="shared" si="16"/>
        <v>175.66666666666666</v>
      </c>
      <c r="O56" s="6">
        <f t="shared" si="17"/>
        <v>1.3529411764705883</v>
      </c>
      <c r="P56" s="4"/>
    </row>
    <row r="57" spans="1:16" ht="19.95" customHeight="1" x14ac:dyDescent="0.3">
      <c r="A57" s="28" t="s">
        <v>30</v>
      </c>
      <c r="B57" s="4" t="s">
        <v>21</v>
      </c>
      <c r="C57" s="8">
        <v>375</v>
      </c>
      <c r="D57" s="11">
        <v>6406</v>
      </c>
      <c r="E57" s="11">
        <v>205</v>
      </c>
      <c r="F57" s="11">
        <v>195</v>
      </c>
      <c r="G57" s="11">
        <v>14</v>
      </c>
      <c r="H57" s="11">
        <v>3</v>
      </c>
      <c r="I57" s="8">
        <v>732</v>
      </c>
      <c r="J57" s="23">
        <f t="shared" si="12"/>
        <v>3.2001248829222603E-2</v>
      </c>
      <c r="K57" s="3">
        <f t="shared" si="13"/>
        <v>1.8292682926829269</v>
      </c>
      <c r="L57" s="23">
        <f t="shared" si="14"/>
        <v>7.179487179487179E-2</v>
      </c>
      <c r="M57" s="23">
        <f t="shared" si="15"/>
        <v>0.21428571428571427</v>
      </c>
      <c r="N57" s="3">
        <f t="shared" si="16"/>
        <v>125</v>
      </c>
      <c r="O57" s="6">
        <f t="shared" si="17"/>
        <v>1.952</v>
      </c>
      <c r="P57" s="4"/>
    </row>
    <row r="58" spans="1:16" ht="19.95" customHeight="1" x14ac:dyDescent="0.3">
      <c r="A58" s="28" t="s">
        <v>30</v>
      </c>
      <c r="B58" s="4" t="s">
        <v>23</v>
      </c>
      <c r="C58" s="8">
        <v>0</v>
      </c>
      <c r="D58" s="11">
        <v>0</v>
      </c>
      <c r="E58" s="11">
        <v>0</v>
      </c>
      <c r="F58" s="11">
        <v>0</v>
      </c>
      <c r="G58" s="11">
        <v>0</v>
      </c>
      <c r="H58" s="11">
        <v>0</v>
      </c>
      <c r="I58" s="8">
        <v>0</v>
      </c>
      <c r="J58" s="23">
        <f t="shared" si="12"/>
        <v>0</v>
      </c>
      <c r="K58" s="3">
        <f t="shared" si="13"/>
        <v>0</v>
      </c>
      <c r="L58" s="23">
        <f t="shared" si="14"/>
        <v>0</v>
      </c>
      <c r="M58" s="23">
        <f t="shared" si="15"/>
        <v>0</v>
      </c>
      <c r="N58" s="3">
        <f t="shared" si="16"/>
        <v>0</v>
      </c>
      <c r="O58" s="6">
        <f t="shared" si="17"/>
        <v>0</v>
      </c>
      <c r="P58" s="4"/>
    </row>
    <row r="59" spans="1:16" ht="19.95" customHeight="1" x14ac:dyDescent="0.3">
      <c r="A59" s="28" t="s">
        <v>30</v>
      </c>
      <c r="B59" s="4" t="s">
        <v>25</v>
      </c>
      <c r="C59" s="8">
        <v>1006</v>
      </c>
      <c r="D59" s="11">
        <v>10763</v>
      </c>
      <c r="E59" s="11">
        <v>409</v>
      </c>
      <c r="F59" s="11">
        <v>384</v>
      </c>
      <c r="G59" s="11">
        <v>46</v>
      </c>
      <c r="H59" s="11">
        <v>6</v>
      </c>
      <c r="I59" s="8">
        <v>1457</v>
      </c>
      <c r="J59" s="23">
        <f t="shared" si="12"/>
        <v>3.8000557465390689E-2</v>
      </c>
      <c r="K59" s="3">
        <f t="shared" si="13"/>
        <v>2.4596577017114916</v>
      </c>
      <c r="L59" s="23">
        <f t="shared" si="14"/>
        <v>0.11979166666666667</v>
      </c>
      <c r="M59" s="23">
        <f t="shared" si="15"/>
        <v>0.13043478260869565</v>
      </c>
      <c r="N59" s="3">
        <f t="shared" si="16"/>
        <v>167.66666666666666</v>
      </c>
      <c r="O59" s="6">
        <f t="shared" si="17"/>
        <v>1.4483101391650099</v>
      </c>
      <c r="P59" s="4"/>
    </row>
    <row r="60" spans="1:16" ht="19.95" customHeight="1" x14ac:dyDescent="0.3">
      <c r="A60" s="28" t="s">
        <v>30</v>
      </c>
      <c r="B60" s="4" t="s">
        <v>27</v>
      </c>
      <c r="C60" s="8">
        <v>0</v>
      </c>
      <c r="D60" s="11">
        <v>0</v>
      </c>
      <c r="E60" s="11">
        <v>0</v>
      </c>
      <c r="F60" s="11">
        <v>0</v>
      </c>
      <c r="G60" s="11">
        <v>0</v>
      </c>
      <c r="H60" s="11">
        <v>0</v>
      </c>
      <c r="I60" s="8">
        <v>0</v>
      </c>
      <c r="J60" s="23">
        <f t="shared" si="12"/>
        <v>0</v>
      </c>
      <c r="K60" s="3">
        <f t="shared" si="13"/>
        <v>0</v>
      </c>
      <c r="L60" s="23">
        <f t="shared" si="14"/>
        <v>0</v>
      </c>
      <c r="M60" s="23">
        <f t="shared" si="15"/>
        <v>0</v>
      </c>
      <c r="N60" s="3">
        <f t="shared" si="16"/>
        <v>0</v>
      </c>
      <c r="O60" s="6">
        <f t="shared" si="17"/>
        <v>0</v>
      </c>
      <c r="P60" s="4"/>
    </row>
    <row r="61" spans="1:16" ht="19.95" customHeight="1" x14ac:dyDescent="0.3">
      <c r="A61" s="28" t="s">
        <v>30</v>
      </c>
      <c r="B61" s="4" t="s">
        <v>29</v>
      </c>
      <c r="C61" s="8">
        <v>0</v>
      </c>
      <c r="D61" s="11">
        <v>0</v>
      </c>
      <c r="E61" s="11">
        <v>0</v>
      </c>
      <c r="F61" s="11">
        <v>0</v>
      </c>
      <c r="G61" s="11">
        <v>0</v>
      </c>
      <c r="H61" s="11">
        <v>0</v>
      </c>
      <c r="I61" s="8">
        <v>0</v>
      </c>
      <c r="J61" s="23">
        <f t="shared" si="12"/>
        <v>0</v>
      </c>
      <c r="K61" s="3">
        <f t="shared" si="13"/>
        <v>0</v>
      </c>
      <c r="L61" s="23">
        <f t="shared" si="14"/>
        <v>0</v>
      </c>
      <c r="M61" s="23">
        <f t="shared" si="15"/>
        <v>0</v>
      </c>
      <c r="N61" s="3">
        <f t="shared" si="16"/>
        <v>0</v>
      </c>
      <c r="O61" s="6">
        <f t="shared" si="17"/>
        <v>0</v>
      </c>
      <c r="P61" s="4"/>
    </row>
    <row r="62" spans="1:16" ht="19.95" customHeight="1" x14ac:dyDescent="0.3">
      <c r="A62" s="28" t="s">
        <v>30</v>
      </c>
      <c r="B62" s="4" t="s">
        <v>31</v>
      </c>
      <c r="C62" s="8">
        <v>476</v>
      </c>
      <c r="D62" s="11">
        <v>13320</v>
      </c>
      <c r="E62" s="11">
        <v>333</v>
      </c>
      <c r="F62" s="11">
        <v>310</v>
      </c>
      <c r="G62" s="11">
        <v>30</v>
      </c>
      <c r="H62" s="11">
        <v>6</v>
      </c>
      <c r="I62" s="8">
        <v>1487</v>
      </c>
      <c r="J62" s="23">
        <f t="shared" si="12"/>
        <v>2.5000000000000001E-2</v>
      </c>
      <c r="K62" s="3">
        <f t="shared" si="13"/>
        <v>1.4294294294294294</v>
      </c>
      <c r="L62" s="23">
        <f t="shared" si="14"/>
        <v>9.6774193548387094E-2</v>
      </c>
      <c r="M62" s="23">
        <f t="shared" si="15"/>
        <v>0.2</v>
      </c>
      <c r="N62" s="3">
        <f t="shared" si="16"/>
        <v>79.333333333333329</v>
      </c>
      <c r="O62" s="6">
        <f t="shared" si="17"/>
        <v>3.1239495798319328</v>
      </c>
      <c r="P62" s="4"/>
    </row>
    <row r="63" spans="1:16" ht="19.95" customHeight="1" x14ac:dyDescent="0.3">
      <c r="A63" s="28" t="s">
        <v>30</v>
      </c>
      <c r="B63" s="4" t="s">
        <v>33</v>
      </c>
      <c r="C63" s="8">
        <v>0</v>
      </c>
      <c r="D63" s="11">
        <v>0</v>
      </c>
      <c r="E63" s="11">
        <v>0</v>
      </c>
      <c r="F63" s="11">
        <v>0</v>
      </c>
      <c r="G63" s="11">
        <v>0</v>
      </c>
      <c r="H63" s="11">
        <v>0</v>
      </c>
      <c r="I63" s="8">
        <v>0</v>
      </c>
      <c r="J63" s="23">
        <f t="shared" si="12"/>
        <v>0</v>
      </c>
      <c r="K63" s="3">
        <f t="shared" si="13"/>
        <v>0</v>
      </c>
      <c r="L63" s="23">
        <f t="shared" si="14"/>
        <v>0</v>
      </c>
      <c r="M63" s="23">
        <f t="shared" si="15"/>
        <v>0</v>
      </c>
      <c r="N63" s="3">
        <f t="shared" si="16"/>
        <v>0</v>
      </c>
      <c r="O63" s="6">
        <f t="shared" si="17"/>
        <v>0</v>
      </c>
      <c r="P63" s="4"/>
    </row>
    <row r="64" spans="1:16" ht="19.95" customHeight="1" x14ac:dyDescent="0.3">
      <c r="A64" s="28" t="s">
        <v>32</v>
      </c>
      <c r="B64" s="4" t="s">
        <v>19</v>
      </c>
      <c r="C64" s="8">
        <v>465</v>
      </c>
      <c r="D64" s="11">
        <v>17911</v>
      </c>
      <c r="E64" s="11">
        <v>806</v>
      </c>
      <c r="F64" s="11">
        <v>774</v>
      </c>
      <c r="G64" s="11">
        <v>28</v>
      </c>
      <c r="H64" s="11">
        <v>3</v>
      </c>
      <c r="I64" s="8">
        <v>747</v>
      </c>
      <c r="J64" s="23">
        <f t="shared" si="12"/>
        <v>4.5000279158059292E-2</v>
      </c>
      <c r="K64" s="3">
        <f t="shared" si="13"/>
        <v>0.57692307692307687</v>
      </c>
      <c r="L64" s="23">
        <f t="shared" si="14"/>
        <v>3.6175710594315243E-2</v>
      </c>
      <c r="M64" s="23">
        <f t="shared" si="15"/>
        <v>0.10714285714285714</v>
      </c>
      <c r="N64" s="3">
        <f t="shared" si="16"/>
        <v>155</v>
      </c>
      <c r="O64" s="6">
        <f t="shared" si="17"/>
        <v>1.6064516129032258</v>
      </c>
      <c r="P64" s="4"/>
    </row>
    <row r="65" spans="1:16" ht="19.95" customHeight="1" x14ac:dyDescent="0.3">
      <c r="A65" s="28" t="s">
        <v>32</v>
      </c>
      <c r="B65" s="4" t="s">
        <v>21</v>
      </c>
      <c r="C65" s="8">
        <v>345</v>
      </c>
      <c r="D65" s="11">
        <v>5906</v>
      </c>
      <c r="E65" s="11">
        <v>189</v>
      </c>
      <c r="F65" s="11">
        <v>180</v>
      </c>
      <c r="G65" s="11">
        <v>13</v>
      </c>
      <c r="H65" s="11">
        <v>3</v>
      </c>
      <c r="I65" s="8">
        <v>739</v>
      </c>
      <c r="J65" s="23">
        <f t="shared" si="12"/>
        <v>3.2001354554690144E-2</v>
      </c>
      <c r="K65" s="3">
        <f t="shared" si="13"/>
        <v>1.8253968253968254</v>
      </c>
      <c r="L65" s="23">
        <f t="shared" si="14"/>
        <v>7.2222222222222215E-2</v>
      </c>
      <c r="M65" s="23">
        <f t="shared" si="15"/>
        <v>0.23076923076923078</v>
      </c>
      <c r="N65" s="3">
        <f t="shared" si="16"/>
        <v>115</v>
      </c>
      <c r="O65" s="6">
        <f t="shared" si="17"/>
        <v>2.1420289855072463</v>
      </c>
      <c r="P65" s="4"/>
    </row>
    <row r="66" spans="1:16" ht="19.95" customHeight="1" x14ac:dyDescent="0.3">
      <c r="A66" s="28" t="s">
        <v>32</v>
      </c>
      <c r="B66" s="4" t="s">
        <v>23</v>
      </c>
      <c r="C66" s="8">
        <v>0</v>
      </c>
      <c r="D66" s="11">
        <v>0</v>
      </c>
      <c r="E66" s="11">
        <v>0</v>
      </c>
      <c r="F66" s="11">
        <v>0</v>
      </c>
      <c r="G66" s="11">
        <v>0</v>
      </c>
      <c r="H66" s="11">
        <v>0</v>
      </c>
      <c r="I66" s="8">
        <v>0</v>
      </c>
      <c r="J66" s="23">
        <f t="shared" si="12"/>
        <v>0</v>
      </c>
      <c r="K66" s="3">
        <f t="shared" si="13"/>
        <v>0</v>
      </c>
      <c r="L66" s="23">
        <f t="shared" si="14"/>
        <v>0</v>
      </c>
      <c r="M66" s="23">
        <f t="shared" si="15"/>
        <v>0</v>
      </c>
      <c r="N66" s="3">
        <f t="shared" si="16"/>
        <v>0</v>
      </c>
      <c r="O66" s="6">
        <f t="shared" si="17"/>
        <v>0</v>
      </c>
      <c r="P66" s="4"/>
    </row>
    <row r="67" spans="1:16" ht="19.95" customHeight="1" x14ac:dyDescent="0.3">
      <c r="A67" s="28" t="s">
        <v>32</v>
      </c>
      <c r="B67" s="4" t="s">
        <v>25</v>
      </c>
      <c r="C67" s="8">
        <v>945</v>
      </c>
      <c r="D67" s="11">
        <v>11158</v>
      </c>
      <c r="E67" s="11">
        <v>424</v>
      </c>
      <c r="F67" s="11">
        <v>399</v>
      </c>
      <c r="G67" s="11">
        <v>46</v>
      </c>
      <c r="H67" s="11">
        <v>5</v>
      </c>
      <c r="I67" s="8">
        <v>1239</v>
      </c>
      <c r="J67" s="23">
        <f t="shared" si="12"/>
        <v>3.7999641512815915E-2</v>
      </c>
      <c r="K67" s="3">
        <f t="shared" si="13"/>
        <v>2.2287735849056602</v>
      </c>
      <c r="L67" s="23">
        <f t="shared" si="14"/>
        <v>0.11528822055137844</v>
      </c>
      <c r="M67" s="23">
        <f t="shared" si="15"/>
        <v>0.10869565217391304</v>
      </c>
      <c r="N67" s="3">
        <f t="shared" si="16"/>
        <v>189</v>
      </c>
      <c r="O67" s="6">
        <f t="shared" si="17"/>
        <v>1.3111111111111111</v>
      </c>
      <c r="P67" s="4"/>
    </row>
    <row r="68" spans="1:16" ht="19.95" customHeight="1" x14ac:dyDescent="0.3">
      <c r="A68" s="28" t="s">
        <v>32</v>
      </c>
      <c r="B68" s="4" t="s">
        <v>27</v>
      </c>
      <c r="C68" s="8">
        <v>0</v>
      </c>
      <c r="D68" s="11">
        <v>0</v>
      </c>
      <c r="E68" s="11">
        <v>0</v>
      </c>
      <c r="F68" s="11">
        <v>0</v>
      </c>
      <c r="G68" s="11">
        <v>0</v>
      </c>
      <c r="H68" s="11">
        <v>0</v>
      </c>
      <c r="I68" s="8">
        <v>0</v>
      </c>
      <c r="J68" s="23">
        <f t="shared" si="12"/>
        <v>0</v>
      </c>
      <c r="K68" s="3">
        <f t="shared" si="13"/>
        <v>0</v>
      </c>
      <c r="L68" s="23">
        <f t="shared" si="14"/>
        <v>0</v>
      </c>
      <c r="M68" s="23">
        <f t="shared" si="15"/>
        <v>0</v>
      </c>
      <c r="N68" s="3">
        <f t="shared" si="16"/>
        <v>0</v>
      </c>
      <c r="O68" s="6">
        <f t="shared" si="17"/>
        <v>0</v>
      </c>
      <c r="P68" s="4"/>
    </row>
    <row r="69" spans="1:16" ht="19.95" customHeight="1" x14ac:dyDescent="0.3">
      <c r="A69" s="28" t="s">
        <v>32</v>
      </c>
      <c r="B69" s="4" t="s">
        <v>29</v>
      </c>
      <c r="C69" s="8">
        <v>0</v>
      </c>
      <c r="D69" s="11">
        <v>0</v>
      </c>
      <c r="E69" s="11">
        <v>0</v>
      </c>
      <c r="F69" s="11">
        <v>0</v>
      </c>
      <c r="G69" s="11">
        <v>0</v>
      </c>
      <c r="H69" s="11">
        <v>0</v>
      </c>
      <c r="I69" s="8">
        <v>0</v>
      </c>
      <c r="J69" s="23">
        <f t="shared" si="12"/>
        <v>0</v>
      </c>
      <c r="K69" s="3">
        <f t="shared" si="13"/>
        <v>0</v>
      </c>
      <c r="L69" s="23">
        <f t="shared" si="14"/>
        <v>0</v>
      </c>
      <c r="M69" s="23">
        <f t="shared" si="15"/>
        <v>0</v>
      </c>
      <c r="N69" s="3">
        <f t="shared" si="16"/>
        <v>0</v>
      </c>
      <c r="O69" s="6">
        <f t="shared" si="17"/>
        <v>0</v>
      </c>
      <c r="P69" s="4"/>
    </row>
    <row r="70" spans="1:16" ht="19.95" customHeight="1" x14ac:dyDescent="0.3">
      <c r="A70" s="28" t="s">
        <v>32</v>
      </c>
      <c r="B70" s="4" t="s">
        <v>31</v>
      </c>
      <c r="C70" s="8">
        <v>463</v>
      </c>
      <c r="D70" s="11">
        <v>14880</v>
      </c>
      <c r="E70" s="11">
        <v>372</v>
      </c>
      <c r="F70" s="11">
        <v>346</v>
      </c>
      <c r="G70" s="11">
        <v>35</v>
      </c>
      <c r="H70" s="11">
        <v>7</v>
      </c>
      <c r="I70" s="8">
        <v>1667</v>
      </c>
      <c r="J70" s="23">
        <f t="shared" si="12"/>
        <v>2.5000000000000001E-2</v>
      </c>
      <c r="K70" s="3">
        <f t="shared" si="13"/>
        <v>1.2446236559139785</v>
      </c>
      <c r="L70" s="23">
        <f t="shared" si="14"/>
        <v>0.10115606936416185</v>
      </c>
      <c r="M70" s="23">
        <f t="shared" si="15"/>
        <v>0.2</v>
      </c>
      <c r="N70" s="3">
        <f t="shared" si="16"/>
        <v>66.142857142857139</v>
      </c>
      <c r="O70" s="6">
        <f t="shared" si="17"/>
        <v>3.6004319654427648</v>
      </c>
      <c r="P70" s="4"/>
    </row>
    <row r="71" spans="1:16" ht="19.95" customHeight="1" x14ac:dyDescent="0.3">
      <c r="A71" s="28" t="s">
        <v>32</v>
      </c>
      <c r="B71" s="4" t="s">
        <v>33</v>
      </c>
      <c r="C71" s="8">
        <v>0</v>
      </c>
      <c r="D71" s="11">
        <v>0</v>
      </c>
      <c r="E71" s="11">
        <v>0</v>
      </c>
      <c r="F71" s="11">
        <v>0</v>
      </c>
      <c r="G71" s="11">
        <v>0</v>
      </c>
      <c r="H71" s="11">
        <v>0</v>
      </c>
      <c r="I71" s="8">
        <v>0</v>
      </c>
      <c r="J71" s="23">
        <f t="shared" si="12"/>
        <v>0</v>
      </c>
      <c r="K71" s="3">
        <f t="shared" si="13"/>
        <v>0</v>
      </c>
      <c r="L71" s="23">
        <f t="shared" si="14"/>
        <v>0</v>
      </c>
      <c r="M71" s="23">
        <f t="shared" si="15"/>
        <v>0</v>
      </c>
      <c r="N71" s="3">
        <f t="shared" si="16"/>
        <v>0</v>
      </c>
      <c r="O71" s="6">
        <f t="shared" si="17"/>
        <v>0</v>
      </c>
      <c r="P71" s="4"/>
    </row>
    <row r="72" spans="1:16" ht="19.95" customHeight="1" x14ac:dyDescent="0.3">
      <c r="A72" s="28" t="s">
        <v>34</v>
      </c>
      <c r="B72" s="4" t="s">
        <v>19</v>
      </c>
      <c r="C72" s="8">
        <v>539</v>
      </c>
      <c r="D72" s="11">
        <v>21822</v>
      </c>
      <c r="E72" s="11">
        <v>982</v>
      </c>
      <c r="F72" s="11">
        <v>943</v>
      </c>
      <c r="G72" s="11">
        <v>34</v>
      </c>
      <c r="H72" s="11">
        <v>4</v>
      </c>
      <c r="I72" s="8">
        <v>971</v>
      </c>
      <c r="J72" s="23">
        <f t="shared" ref="J72:J103" si="18">IFERROR(E72/D72,0)</f>
        <v>4.5000458253139031E-2</v>
      </c>
      <c r="K72" s="3">
        <f t="shared" ref="K72:K103" si="19">IFERROR(C72/E72,0)</f>
        <v>0.54887983706720977</v>
      </c>
      <c r="L72" s="23">
        <f t="shared" ref="L72:L103" si="20">IFERROR(G72/F72,0)</f>
        <v>3.6055143160127257E-2</v>
      </c>
      <c r="M72" s="23">
        <f t="shared" ref="M72:M103" si="21">IFERROR(H72/G72,0)</f>
        <v>0.11764705882352941</v>
      </c>
      <c r="N72" s="3">
        <f t="shared" ref="N72:N103" si="22">IFERROR(C72/H72,0)</f>
        <v>134.75</v>
      </c>
      <c r="O72" s="6">
        <f t="shared" ref="O72:O103" si="23">IFERROR(I72/C72,0)</f>
        <v>1.8014842300556586</v>
      </c>
      <c r="P72" s="4"/>
    </row>
    <row r="73" spans="1:16" ht="19.95" customHeight="1" x14ac:dyDescent="0.3">
      <c r="A73" s="28" t="s">
        <v>34</v>
      </c>
      <c r="B73" s="4" t="s">
        <v>21</v>
      </c>
      <c r="C73" s="8">
        <v>325</v>
      </c>
      <c r="D73" s="11">
        <v>6438</v>
      </c>
      <c r="E73" s="11">
        <v>206</v>
      </c>
      <c r="F73" s="11">
        <v>196</v>
      </c>
      <c r="G73" s="11">
        <v>14</v>
      </c>
      <c r="H73" s="11">
        <v>3</v>
      </c>
      <c r="I73" s="8">
        <v>716</v>
      </c>
      <c r="J73" s="23">
        <f t="shared" si="18"/>
        <v>3.1997514756135444E-2</v>
      </c>
      <c r="K73" s="3">
        <f t="shared" si="19"/>
        <v>1.5776699029126213</v>
      </c>
      <c r="L73" s="23">
        <f t="shared" si="20"/>
        <v>7.1428571428571425E-2</v>
      </c>
      <c r="M73" s="23">
        <f t="shared" si="21"/>
        <v>0.21428571428571427</v>
      </c>
      <c r="N73" s="3">
        <f t="shared" si="22"/>
        <v>108.33333333333333</v>
      </c>
      <c r="O73" s="6">
        <f t="shared" si="23"/>
        <v>2.2030769230769232</v>
      </c>
      <c r="P73" s="4"/>
    </row>
    <row r="74" spans="1:16" ht="19.95" customHeight="1" x14ac:dyDescent="0.3">
      <c r="A74" s="28" t="s">
        <v>34</v>
      </c>
      <c r="B74" s="4" t="s">
        <v>23</v>
      </c>
      <c r="C74" s="8">
        <v>2776</v>
      </c>
      <c r="D74" s="11">
        <v>154071</v>
      </c>
      <c r="E74" s="11">
        <v>2157</v>
      </c>
      <c r="F74" s="11">
        <v>1984</v>
      </c>
      <c r="G74" s="11">
        <v>153</v>
      </c>
      <c r="H74" s="11">
        <v>15</v>
      </c>
      <c r="I74" s="8">
        <v>3724</v>
      </c>
      <c r="J74" s="23">
        <f t="shared" si="18"/>
        <v>1.4000038943084681E-2</v>
      </c>
      <c r="K74" s="3">
        <f t="shared" si="19"/>
        <v>1.2869726471951786</v>
      </c>
      <c r="L74" s="23">
        <f t="shared" si="20"/>
        <v>7.7116935483870969E-2</v>
      </c>
      <c r="M74" s="23">
        <f t="shared" si="21"/>
        <v>9.8039215686274508E-2</v>
      </c>
      <c r="N74" s="3">
        <f t="shared" si="22"/>
        <v>185.06666666666666</v>
      </c>
      <c r="O74" s="6">
        <f t="shared" si="23"/>
        <v>1.3414985590778099</v>
      </c>
      <c r="P74" s="4"/>
    </row>
    <row r="75" spans="1:16" ht="19.95" customHeight="1" x14ac:dyDescent="0.3">
      <c r="A75" s="28" t="s">
        <v>34</v>
      </c>
      <c r="B75" s="4" t="s">
        <v>25</v>
      </c>
      <c r="C75" s="8">
        <v>860</v>
      </c>
      <c r="D75" s="11">
        <v>9947</v>
      </c>
      <c r="E75" s="11">
        <v>378</v>
      </c>
      <c r="F75" s="11">
        <v>355</v>
      </c>
      <c r="G75" s="11">
        <v>42</v>
      </c>
      <c r="H75" s="11">
        <v>5</v>
      </c>
      <c r="I75" s="8">
        <v>1191</v>
      </c>
      <c r="J75" s="23">
        <f t="shared" si="18"/>
        <v>3.8001407459535536E-2</v>
      </c>
      <c r="K75" s="3">
        <f t="shared" si="19"/>
        <v>2.2751322751322753</v>
      </c>
      <c r="L75" s="23">
        <f t="shared" si="20"/>
        <v>0.11830985915492957</v>
      </c>
      <c r="M75" s="23">
        <f t="shared" si="21"/>
        <v>0.11904761904761904</v>
      </c>
      <c r="N75" s="3">
        <f t="shared" si="22"/>
        <v>172</v>
      </c>
      <c r="O75" s="6">
        <f t="shared" si="23"/>
        <v>1.3848837209302325</v>
      </c>
      <c r="P75" s="4"/>
    </row>
    <row r="76" spans="1:16" ht="19.95" customHeight="1" x14ac:dyDescent="0.3">
      <c r="A76" s="28" t="s">
        <v>34</v>
      </c>
      <c r="B76" s="4" t="s">
        <v>27</v>
      </c>
      <c r="C76" s="8">
        <v>0</v>
      </c>
      <c r="D76" s="11">
        <v>0</v>
      </c>
      <c r="E76" s="11">
        <v>0</v>
      </c>
      <c r="F76" s="11">
        <v>0</v>
      </c>
      <c r="G76" s="11">
        <v>0</v>
      </c>
      <c r="H76" s="11">
        <v>0</v>
      </c>
      <c r="I76" s="8">
        <v>0</v>
      </c>
      <c r="J76" s="23">
        <f t="shared" si="18"/>
        <v>0</v>
      </c>
      <c r="K76" s="3">
        <f t="shared" si="19"/>
        <v>0</v>
      </c>
      <c r="L76" s="23">
        <f t="shared" si="20"/>
        <v>0</v>
      </c>
      <c r="M76" s="23">
        <f t="shared" si="21"/>
        <v>0</v>
      </c>
      <c r="N76" s="3">
        <f t="shared" si="22"/>
        <v>0</v>
      </c>
      <c r="O76" s="6">
        <f t="shared" si="23"/>
        <v>0</v>
      </c>
      <c r="P76" s="4"/>
    </row>
    <row r="77" spans="1:16" ht="19.95" customHeight="1" x14ac:dyDescent="0.3">
      <c r="A77" s="28" t="s">
        <v>34</v>
      </c>
      <c r="B77" s="4" t="s">
        <v>29</v>
      </c>
      <c r="C77" s="8">
        <v>0</v>
      </c>
      <c r="D77" s="11">
        <v>0</v>
      </c>
      <c r="E77" s="11">
        <v>0</v>
      </c>
      <c r="F77" s="11">
        <v>0</v>
      </c>
      <c r="G77" s="11">
        <v>0</v>
      </c>
      <c r="H77" s="11">
        <v>0</v>
      </c>
      <c r="I77" s="8">
        <v>0</v>
      </c>
      <c r="J77" s="23">
        <f t="shared" si="18"/>
        <v>0</v>
      </c>
      <c r="K77" s="3">
        <f t="shared" si="19"/>
        <v>0</v>
      </c>
      <c r="L77" s="23">
        <f t="shared" si="20"/>
        <v>0</v>
      </c>
      <c r="M77" s="23">
        <f t="shared" si="21"/>
        <v>0</v>
      </c>
      <c r="N77" s="3">
        <f t="shared" si="22"/>
        <v>0</v>
      </c>
      <c r="O77" s="6">
        <f t="shared" si="23"/>
        <v>0</v>
      </c>
      <c r="P77" s="4"/>
    </row>
    <row r="78" spans="1:16" ht="19.95" customHeight="1" x14ac:dyDescent="0.3">
      <c r="A78" s="28" t="s">
        <v>34</v>
      </c>
      <c r="B78" s="4" t="s">
        <v>31</v>
      </c>
      <c r="C78" s="8">
        <v>543</v>
      </c>
      <c r="D78" s="11">
        <v>15520</v>
      </c>
      <c r="E78" s="11">
        <v>388</v>
      </c>
      <c r="F78" s="11">
        <v>361</v>
      </c>
      <c r="G78" s="11">
        <v>35</v>
      </c>
      <c r="H78" s="11">
        <v>7</v>
      </c>
      <c r="I78" s="8">
        <v>1725</v>
      </c>
      <c r="J78" s="23">
        <f t="shared" si="18"/>
        <v>2.5000000000000001E-2</v>
      </c>
      <c r="K78" s="3">
        <f t="shared" si="19"/>
        <v>1.3994845360824741</v>
      </c>
      <c r="L78" s="23">
        <f t="shared" si="20"/>
        <v>9.6952908587257622E-2</v>
      </c>
      <c r="M78" s="23">
        <f t="shared" si="21"/>
        <v>0.2</v>
      </c>
      <c r="N78" s="3">
        <f t="shared" si="22"/>
        <v>77.571428571428569</v>
      </c>
      <c r="O78" s="6">
        <f t="shared" si="23"/>
        <v>3.1767955801104972</v>
      </c>
      <c r="P78" s="4"/>
    </row>
    <row r="79" spans="1:16" ht="19.95" customHeight="1" x14ac:dyDescent="0.3">
      <c r="A79" s="28" t="s">
        <v>34</v>
      </c>
      <c r="B79" s="4" t="s">
        <v>33</v>
      </c>
      <c r="C79" s="8">
        <v>576</v>
      </c>
      <c r="D79" s="11">
        <v>8020</v>
      </c>
      <c r="E79" s="11">
        <v>401</v>
      </c>
      <c r="F79" s="11">
        <v>401</v>
      </c>
      <c r="G79" s="11">
        <v>24</v>
      </c>
      <c r="H79" s="11">
        <v>6</v>
      </c>
      <c r="I79" s="8">
        <v>1448</v>
      </c>
      <c r="J79" s="23">
        <f t="shared" si="18"/>
        <v>0.05</v>
      </c>
      <c r="K79" s="3">
        <f t="shared" si="19"/>
        <v>1.4364089775561097</v>
      </c>
      <c r="L79" s="23">
        <f t="shared" si="20"/>
        <v>5.9850374064837904E-2</v>
      </c>
      <c r="M79" s="23">
        <f t="shared" si="21"/>
        <v>0.25</v>
      </c>
      <c r="N79" s="3">
        <f t="shared" si="22"/>
        <v>96</v>
      </c>
      <c r="O79" s="6">
        <f t="shared" si="23"/>
        <v>2.5138888888888888</v>
      </c>
      <c r="P79" s="4" t="s">
        <v>198</v>
      </c>
    </row>
    <row r="80" spans="1:16" ht="19.95" customHeight="1" x14ac:dyDescent="0.3">
      <c r="A80" s="28" t="s">
        <v>35</v>
      </c>
      <c r="B80" s="4" t="s">
        <v>19</v>
      </c>
      <c r="C80" s="8">
        <v>511</v>
      </c>
      <c r="D80" s="11">
        <v>22400</v>
      </c>
      <c r="E80" s="11">
        <v>1008</v>
      </c>
      <c r="F80" s="11">
        <v>968</v>
      </c>
      <c r="G80" s="11">
        <v>34</v>
      </c>
      <c r="H80" s="11">
        <v>4</v>
      </c>
      <c r="I80" s="8">
        <v>946</v>
      </c>
      <c r="J80" s="23">
        <f t="shared" si="18"/>
        <v>4.4999999999999998E-2</v>
      </c>
      <c r="K80" s="3">
        <f t="shared" si="19"/>
        <v>0.50694444444444442</v>
      </c>
      <c r="L80" s="23">
        <f t="shared" si="20"/>
        <v>3.5123966942148761E-2</v>
      </c>
      <c r="M80" s="23">
        <f t="shared" si="21"/>
        <v>0.11764705882352941</v>
      </c>
      <c r="N80" s="3">
        <f t="shared" si="22"/>
        <v>127.75</v>
      </c>
      <c r="O80" s="6">
        <f t="shared" si="23"/>
        <v>1.8512720156555773</v>
      </c>
      <c r="P80" s="4"/>
    </row>
    <row r="81" spans="1:16" ht="19.95" customHeight="1" x14ac:dyDescent="0.3">
      <c r="A81" s="28" t="s">
        <v>35</v>
      </c>
      <c r="B81" s="4" t="s">
        <v>21</v>
      </c>
      <c r="C81" s="8">
        <v>334</v>
      </c>
      <c r="D81" s="11">
        <v>7531</v>
      </c>
      <c r="E81" s="11">
        <v>241</v>
      </c>
      <c r="F81" s="11">
        <v>229</v>
      </c>
      <c r="G81" s="11">
        <v>16</v>
      </c>
      <c r="H81" s="11">
        <v>3</v>
      </c>
      <c r="I81" s="8">
        <v>714</v>
      </c>
      <c r="J81" s="23">
        <f t="shared" si="18"/>
        <v>3.2001062275926175E-2</v>
      </c>
      <c r="K81" s="3">
        <f t="shared" si="19"/>
        <v>1.3858921161825726</v>
      </c>
      <c r="L81" s="23">
        <f t="shared" si="20"/>
        <v>6.9868995633187769E-2</v>
      </c>
      <c r="M81" s="23">
        <f t="shared" si="21"/>
        <v>0.1875</v>
      </c>
      <c r="N81" s="3">
        <f t="shared" si="22"/>
        <v>111.33333333333333</v>
      </c>
      <c r="O81" s="6">
        <f t="shared" si="23"/>
        <v>2.1377245508982035</v>
      </c>
      <c r="P81" s="4"/>
    </row>
    <row r="82" spans="1:16" ht="19.95" customHeight="1" x14ac:dyDescent="0.3">
      <c r="A82" s="28" t="s">
        <v>35</v>
      </c>
      <c r="B82" s="4" t="s">
        <v>23</v>
      </c>
      <c r="C82" s="8">
        <v>3016</v>
      </c>
      <c r="D82" s="11">
        <v>134857</v>
      </c>
      <c r="E82" s="11">
        <v>1888</v>
      </c>
      <c r="F82" s="11">
        <v>1737</v>
      </c>
      <c r="G82" s="11">
        <v>139</v>
      </c>
      <c r="H82" s="11">
        <v>14</v>
      </c>
      <c r="I82" s="8">
        <v>3479</v>
      </c>
      <c r="J82" s="23">
        <f t="shared" si="18"/>
        <v>1.4000014830524186E-2</v>
      </c>
      <c r="K82" s="3">
        <f t="shared" si="19"/>
        <v>1.597457627118644</v>
      </c>
      <c r="L82" s="23">
        <f t="shared" si="20"/>
        <v>8.0023028209556701E-2</v>
      </c>
      <c r="M82" s="23">
        <f t="shared" si="21"/>
        <v>0.10071942446043165</v>
      </c>
      <c r="N82" s="3">
        <f t="shared" si="22"/>
        <v>215.42857142857142</v>
      </c>
      <c r="O82" s="6">
        <f t="shared" si="23"/>
        <v>1.1535145888594165</v>
      </c>
      <c r="P82" s="4"/>
    </row>
    <row r="83" spans="1:16" ht="19.95" customHeight="1" x14ac:dyDescent="0.3">
      <c r="A83" s="28" t="s">
        <v>35</v>
      </c>
      <c r="B83" s="4" t="s">
        <v>25</v>
      </c>
      <c r="C83" s="8">
        <v>1027</v>
      </c>
      <c r="D83" s="11">
        <v>11579</v>
      </c>
      <c r="E83" s="11">
        <v>440</v>
      </c>
      <c r="F83" s="11">
        <v>414</v>
      </c>
      <c r="G83" s="11">
        <v>46</v>
      </c>
      <c r="H83" s="11">
        <v>5</v>
      </c>
      <c r="I83" s="8">
        <v>1248</v>
      </c>
      <c r="J83" s="23">
        <f t="shared" si="18"/>
        <v>3.7999827273512393E-2</v>
      </c>
      <c r="K83" s="3">
        <f t="shared" si="19"/>
        <v>2.334090909090909</v>
      </c>
      <c r="L83" s="23">
        <f t="shared" si="20"/>
        <v>0.1111111111111111</v>
      </c>
      <c r="M83" s="23">
        <f t="shared" si="21"/>
        <v>0.10869565217391304</v>
      </c>
      <c r="N83" s="3">
        <f t="shared" si="22"/>
        <v>205.4</v>
      </c>
      <c r="O83" s="6">
        <f t="shared" si="23"/>
        <v>1.2151898734177216</v>
      </c>
      <c r="P83" s="4"/>
    </row>
    <row r="84" spans="1:16" ht="19.95" customHeight="1" x14ac:dyDescent="0.3">
      <c r="A84" s="28" t="s">
        <v>35</v>
      </c>
      <c r="B84" s="4" t="s">
        <v>27</v>
      </c>
      <c r="C84" s="8">
        <v>0</v>
      </c>
      <c r="D84" s="11">
        <v>0</v>
      </c>
      <c r="E84" s="11">
        <v>0</v>
      </c>
      <c r="F84" s="11">
        <v>0</v>
      </c>
      <c r="G84" s="11">
        <v>0</v>
      </c>
      <c r="H84" s="11">
        <v>0</v>
      </c>
      <c r="I84" s="8">
        <v>0</v>
      </c>
      <c r="J84" s="23">
        <f t="shared" si="18"/>
        <v>0</v>
      </c>
      <c r="K84" s="3">
        <f t="shared" si="19"/>
        <v>0</v>
      </c>
      <c r="L84" s="23">
        <f t="shared" si="20"/>
        <v>0</v>
      </c>
      <c r="M84" s="23">
        <f t="shared" si="21"/>
        <v>0</v>
      </c>
      <c r="N84" s="3">
        <f t="shared" si="22"/>
        <v>0</v>
      </c>
      <c r="O84" s="6">
        <f t="shared" si="23"/>
        <v>0</v>
      </c>
      <c r="P84" s="4"/>
    </row>
    <row r="85" spans="1:16" ht="19.95" customHeight="1" x14ac:dyDescent="0.3">
      <c r="A85" s="28" t="s">
        <v>35</v>
      </c>
      <c r="B85" s="4" t="s">
        <v>29</v>
      </c>
      <c r="C85" s="8">
        <v>1530</v>
      </c>
      <c r="D85" s="11">
        <v>32800</v>
      </c>
      <c r="E85" s="11">
        <v>328</v>
      </c>
      <c r="F85" s="11">
        <v>279</v>
      </c>
      <c r="G85" s="11">
        <v>50</v>
      </c>
      <c r="H85" s="11">
        <v>8</v>
      </c>
      <c r="I85" s="8">
        <v>1901</v>
      </c>
      <c r="J85" s="23">
        <f t="shared" si="18"/>
        <v>0.01</v>
      </c>
      <c r="K85" s="3">
        <f t="shared" si="19"/>
        <v>4.6646341463414638</v>
      </c>
      <c r="L85" s="23">
        <f t="shared" si="20"/>
        <v>0.17921146953405018</v>
      </c>
      <c r="M85" s="23">
        <f t="shared" si="21"/>
        <v>0.16</v>
      </c>
      <c r="N85" s="3">
        <f t="shared" si="22"/>
        <v>191.25</v>
      </c>
      <c r="O85" s="6">
        <f t="shared" si="23"/>
        <v>1.242483660130719</v>
      </c>
      <c r="P85" s="4"/>
    </row>
    <row r="86" spans="1:16" ht="19.95" customHeight="1" x14ac:dyDescent="0.3">
      <c r="A86" s="28" t="s">
        <v>35</v>
      </c>
      <c r="B86" s="4" t="s">
        <v>31</v>
      </c>
      <c r="C86" s="8">
        <v>464</v>
      </c>
      <c r="D86" s="11">
        <v>15360</v>
      </c>
      <c r="E86" s="11">
        <v>384</v>
      </c>
      <c r="F86" s="11">
        <v>357</v>
      </c>
      <c r="G86" s="11">
        <v>34</v>
      </c>
      <c r="H86" s="11">
        <v>6</v>
      </c>
      <c r="I86" s="8">
        <v>1444</v>
      </c>
      <c r="J86" s="23">
        <f t="shared" si="18"/>
        <v>2.5000000000000001E-2</v>
      </c>
      <c r="K86" s="3">
        <f t="shared" si="19"/>
        <v>1.2083333333333333</v>
      </c>
      <c r="L86" s="23">
        <f t="shared" si="20"/>
        <v>9.5238095238095233E-2</v>
      </c>
      <c r="M86" s="23">
        <f t="shared" si="21"/>
        <v>0.17647058823529413</v>
      </c>
      <c r="N86" s="3">
        <f t="shared" si="22"/>
        <v>77.333333333333329</v>
      </c>
      <c r="O86" s="6">
        <f t="shared" si="23"/>
        <v>3.1120689655172415</v>
      </c>
      <c r="P86" s="4"/>
    </row>
    <row r="87" spans="1:16" ht="19.95" customHeight="1" x14ac:dyDescent="0.3">
      <c r="A87" s="28" t="s">
        <v>35</v>
      </c>
      <c r="B87" s="4" t="s">
        <v>33</v>
      </c>
      <c r="C87" s="8">
        <v>586</v>
      </c>
      <c r="D87" s="11">
        <v>10120</v>
      </c>
      <c r="E87" s="11">
        <v>506</v>
      </c>
      <c r="F87" s="11">
        <v>506</v>
      </c>
      <c r="G87" s="11">
        <v>29</v>
      </c>
      <c r="H87" s="11">
        <v>7</v>
      </c>
      <c r="I87" s="8">
        <v>1689</v>
      </c>
      <c r="J87" s="23">
        <f t="shared" si="18"/>
        <v>0.05</v>
      </c>
      <c r="K87" s="3">
        <f t="shared" si="19"/>
        <v>1.1581027667984189</v>
      </c>
      <c r="L87" s="23">
        <f t="shared" si="20"/>
        <v>5.731225296442688E-2</v>
      </c>
      <c r="M87" s="23">
        <f t="shared" si="21"/>
        <v>0.2413793103448276</v>
      </c>
      <c r="N87" s="3">
        <f t="shared" si="22"/>
        <v>83.714285714285708</v>
      </c>
      <c r="O87" s="6">
        <f t="shared" si="23"/>
        <v>2.8822525597269624</v>
      </c>
      <c r="P87" s="4" t="s">
        <v>198</v>
      </c>
    </row>
    <row r="88" spans="1:16" ht="19.95" customHeight="1" x14ac:dyDescent="0.3">
      <c r="A88" s="28" t="s">
        <v>36</v>
      </c>
      <c r="B88" s="4" t="s">
        <v>19</v>
      </c>
      <c r="C88" s="8">
        <v>540</v>
      </c>
      <c r="D88" s="11">
        <v>21533</v>
      </c>
      <c r="E88" s="11">
        <v>969</v>
      </c>
      <c r="F88" s="11">
        <v>930</v>
      </c>
      <c r="G88" s="11">
        <v>33</v>
      </c>
      <c r="H88" s="11">
        <v>4</v>
      </c>
      <c r="I88" s="8">
        <v>950</v>
      </c>
      <c r="J88" s="23">
        <f t="shared" si="18"/>
        <v>4.5000696605210604E-2</v>
      </c>
      <c r="K88" s="3">
        <f t="shared" si="19"/>
        <v>0.55727554179566563</v>
      </c>
      <c r="L88" s="23">
        <f t="shared" si="20"/>
        <v>3.5483870967741936E-2</v>
      </c>
      <c r="M88" s="23">
        <f t="shared" si="21"/>
        <v>0.12121212121212122</v>
      </c>
      <c r="N88" s="3">
        <f t="shared" si="22"/>
        <v>135</v>
      </c>
      <c r="O88" s="6">
        <f t="shared" si="23"/>
        <v>1.7592592592592593</v>
      </c>
      <c r="P88" s="4"/>
    </row>
    <row r="89" spans="1:16" ht="19.95" customHeight="1" x14ac:dyDescent="0.3">
      <c r="A89" s="28" t="s">
        <v>36</v>
      </c>
      <c r="B89" s="4" t="s">
        <v>21</v>
      </c>
      <c r="C89" s="8">
        <v>383</v>
      </c>
      <c r="D89" s="11">
        <v>6812</v>
      </c>
      <c r="E89" s="11">
        <v>218</v>
      </c>
      <c r="F89" s="11">
        <v>207</v>
      </c>
      <c r="G89" s="11">
        <v>15</v>
      </c>
      <c r="H89" s="11">
        <v>3</v>
      </c>
      <c r="I89" s="8">
        <v>738</v>
      </c>
      <c r="J89" s="23">
        <f t="shared" si="18"/>
        <v>3.2002348796241926E-2</v>
      </c>
      <c r="K89" s="3">
        <f t="shared" si="19"/>
        <v>1.7568807339449541</v>
      </c>
      <c r="L89" s="23">
        <f t="shared" si="20"/>
        <v>7.2463768115942032E-2</v>
      </c>
      <c r="M89" s="23">
        <f t="shared" si="21"/>
        <v>0.2</v>
      </c>
      <c r="N89" s="3">
        <f t="shared" si="22"/>
        <v>127.66666666666667</v>
      </c>
      <c r="O89" s="6">
        <f t="shared" si="23"/>
        <v>1.926892950391645</v>
      </c>
      <c r="P89" s="4"/>
    </row>
    <row r="90" spans="1:16" ht="19.95" customHeight="1" x14ac:dyDescent="0.3">
      <c r="A90" s="28" t="s">
        <v>36</v>
      </c>
      <c r="B90" s="4" t="s">
        <v>23</v>
      </c>
      <c r="C90" s="8">
        <v>0</v>
      </c>
      <c r="D90" s="11">
        <v>0</v>
      </c>
      <c r="E90" s="11">
        <v>0</v>
      </c>
      <c r="F90" s="11">
        <v>0</v>
      </c>
      <c r="G90" s="11">
        <v>0</v>
      </c>
      <c r="H90" s="11">
        <v>0</v>
      </c>
      <c r="I90" s="8">
        <v>0</v>
      </c>
      <c r="J90" s="23">
        <f t="shared" si="18"/>
        <v>0</v>
      </c>
      <c r="K90" s="3">
        <f t="shared" si="19"/>
        <v>0</v>
      </c>
      <c r="L90" s="23">
        <f t="shared" si="20"/>
        <v>0</v>
      </c>
      <c r="M90" s="23">
        <f t="shared" si="21"/>
        <v>0</v>
      </c>
      <c r="N90" s="3">
        <f t="shared" si="22"/>
        <v>0</v>
      </c>
      <c r="O90" s="6">
        <f t="shared" si="23"/>
        <v>0</v>
      </c>
      <c r="P90" s="4" t="s">
        <v>199</v>
      </c>
    </row>
    <row r="91" spans="1:16" ht="19.95" customHeight="1" x14ac:dyDescent="0.3">
      <c r="A91" s="28" t="s">
        <v>36</v>
      </c>
      <c r="B91" s="4" t="s">
        <v>25</v>
      </c>
      <c r="C91" s="8">
        <v>5305</v>
      </c>
      <c r="D91" s="11">
        <v>69289</v>
      </c>
      <c r="E91" s="11">
        <v>2633</v>
      </c>
      <c r="F91" s="11">
        <v>2475</v>
      </c>
      <c r="G91" s="11">
        <v>272</v>
      </c>
      <c r="H91" s="11">
        <v>35</v>
      </c>
      <c r="I91" s="8">
        <v>8311</v>
      </c>
      <c r="J91" s="23">
        <f t="shared" si="18"/>
        <v>3.8000259781494898E-2</v>
      </c>
      <c r="K91" s="3">
        <f t="shared" si="19"/>
        <v>2.0148120015191795</v>
      </c>
      <c r="L91" s="23">
        <f t="shared" si="20"/>
        <v>0.1098989898989899</v>
      </c>
      <c r="M91" s="23">
        <f t="shared" si="21"/>
        <v>0.12867647058823528</v>
      </c>
      <c r="N91" s="3">
        <f t="shared" si="22"/>
        <v>151.57142857142858</v>
      </c>
      <c r="O91" s="6">
        <f t="shared" si="23"/>
        <v>1.5666352497643732</v>
      </c>
      <c r="P91" s="4" t="s">
        <v>199</v>
      </c>
    </row>
    <row r="92" spans="1:16" ht="19.95" customHeight="1" x14ac:dyDescent="0.3">
      <c r="A92" s="28" t="s">
        <v>36</v>
      </c>
      <c r="B92" s="4" t="s">
        <v>27</v>
      </c>
      <c r="C92" s="8">
        <v>0</v>
      </c>
      <c r="D92" s="11">
        <v>0</v>
      </c>
      <c r="E92" s="11">
        <v>0</v>
      </c>
      <c r="F92" s="11">
        <v>0</v>
      </c>
      <c r="G92" s="11">
        <v>0</v>
      </c>
      <c r="H92" s="11">
        <v>0</v>
      </c>
      <c r="I92" s="8">
        <v>0</v>
      </c>
      <c r="J92" s="23">
        <f t="shared" si="18"/>
        <v>0</v>
      </c>
      <c r="K92" s="3">
        <f t="shared" si="19"/>
        <v>0</v>
      </c>
      <c r="L92" s="23">
        <f t="shared" si="20"/>
        <v>0</v>
      </c>
      <c r="M92" s="23">
        <f t="shared" si="21"/>
        <v>0</v>
      </c>
      <c r="N92" s="3">
        <f t="shared" si="22"/>
        <v>0</v>
      </c>
      <c r="O92" s="6">
        <f t="shared" si="23"/>
        <v>0</v>
      </c>
      <c r="P92" s="4"/>
    </row>
    <row r="93" spans="1:16" ht="19.95" customHeight="1" x14ac:dyDescent="0.3">
      <c r="A93" s="28" t="s">
        <v>36</v>
      </c>
      <c r="B93" s="4" t="s">
        <v>29</v>
      </c>
      <c r="C93" s="8">
        <v>1257</v>
      </c>
      <c r="D93" s="11">
        <v>26200</v>
      </c>
      <c r="E93" s="11">
        <v>262</v>
      </c>
      <c r="F93" s="11">
        <v>223</v>
      </c>
      <c r="G93" s="11">
        <v>41</v>
      </c>
      <c r="H93" s="11">
        <v>7</v>
      </c>
      <c r="I93" s="8">
        <v>1714</v>
      </c>
      <c r="J93" s="23">
        <f t="shared" si="18"/>
        <v>0.01</v>
      </c>
      <c r="K93" s="3">
        <f t="shared" si="19"/>
        <v>4.7977099236641223</v>
      </c>
      <c r="L93" s="23">
        <f t="shared" si="20"/>
        <v>0.18385650224215247</v>
      </c>
      <c r="M93" s="23">
        <f t="shared" si="21"/>
        <v>0.17073170731707318</v>
      </c>
      <c r="N93" s="3">
        <f t="shared" si="22"/>
        <v>179.57142857142858</v>
      </c>
      <c r="O93" s="6">
        <f t="shared" si="23"/>
        <v>1.3635640413683374</v>
      </c>
      <c r="P93" s="4"/>
    </row>
    <row r="94" spans="1:16" ht="19.95" customHeight="1" x14ac:dyDescent="0.3">
      <c r="A94" s="28" t="s">
        <v>36</v>
      </c>
      <c r="B94" s="4" t="s">
        <v>31</v>
      </c>
      <c r="C94" s="8">
        <v>453</v>
      </c>
      <c r="D94" s="11">
        <v>16600</v>
      </c>
      <c r="E94" s="11">
        <v>415</v>
      </c>
      <c r="F94" s="11">
        <v>386</v>
      </c>
      <c r="G94" s="11">
        <v>38</v>
      </c>
      <c r="H94" s="11">
        <v>7</v>
      </c>
      <c r="I94" s="8">
        <v>1706</v>
      </c>
      <c r="J94" s="23">
        <f t="shared" si="18"/>
        <v>2.5000000000000001E-2</v>
      </c>
      <c r="K94" s="3">
        <f t="shared" si="19"/>
        <v>1.0915662650602409</v>
      </c>
      <c r="L94" s="23">
        <f t="shared" si="20"/>
        <v>9.8445595854922283E-2</v>
      </c>
      <c r="M94" s="23">
        <f t="shared" si="21"/>
        <v>0.18421052631578946</v>
      </c>
      <c r="N94" s="3">
        <f t="shared" si="22"/>
        <v>64.714285714285708</v>
      </c>
      <c r="O94" s="6">
        <f t="shared" si="23"/>
        <v>3.7660044150110377</v>
      </c>
      <c r="P94" s="4"/>
    </row>
    <row r="95" spans="1:16" ht="19.95" customHeight="1" x14ac:dyDescent="0.3">
      <c r="A95" s="28" t="s">
        <v>36</v>
      </c>
      <c r="B95" s="4" t="s">
        <v>33</v>
      </c>
      <c r="C95" s="8">
        <v>608</v>
      </c>
      <c r="D95" s="11">
        <v>9140</v>
      </c>
      <c r="E95" s="11">
        <v>457</v>
      </c>
      <c r="F95" s="11">
        <v>457</v>
      </c>
      <c r="G95" s="11">
        <v>28</v>
      </c>
      <c r="H95" s="11">
        <v>7</v>
      </c>
      <c r="I95" s="8">
        <v>1741</v>
      </c>
      <c r="J95" s="23">
        <f t="shared" si="18"/>
        <v>0.05</v>
      </c>
      <c r="K95" s="3">
        <f t="shared" si="19"/>
        <v>1.3304157549234135</v>
      </c>
      <c r="L95" s="23">
        <f t="shared" si="20"/>
        <v>6.1269146608315096E-2</v>
      </c>
      <c r="M95" s="23">
        <f t="shared" si="21"/>
        <v>0.25</v>
      </c>
      <c r="N95" s="3">
        <f t="shared" si="22"/>
        <v>86.857142857142861</v>
      </c>
      <c r="O95" s="6">
        <f t="shared" si="23"/>
        <v>2.8634868421052633</v>
      </c>
      <c r="P95" s="4" t="s">
        <v>198</v>
      </c>
    </row>
    <row r="96" spans="1:16" ht="19.95" customHeight="1" x14ac:dyDescent="0.3">
      <c r="A96" s="28" t="s">
        <v>37</v>
      </c>
      <c r="B96" s="4" t="s">
        <v>19</v>
      </c>
      <c r="C96" s="8">
        <v>509</v>
      </c>
      <c r="D96" s="11">
        <v>19578</v>
      </c>
      <c r="E96" s="11">
        <v>881</v>
      </c>
      <c r="F96" s="11">
        <v>846</v>
      </c>
      <c r="G96" s="11">
        <v>30</v>
      </c>
      <c r="H96" s="11">
        <v>3</v>
      </c>
      <c r="I96" s="8">
        <v>735</v>
      </c>
      <c r="J96" s="23">
        <f t="shared" si="18"/>
        <v>4.4999489222596792E-2</v>
      </c>
      <c r="K96" s="3">
        <f t="shared" si="19"/>
        <v>0.57775255391600455</v>
      </c>
      <c r="L96" s="23">
        <f t="shared" si="20"/>
        <v>3.5460992907801421E-2</v>
      </c>
      <c r="M96" s="23">
        <f t="shared" si="21"/>
        <v>0.1</v>
      </c>
      <c r="N96" s="3">
        <f t="shared" si="22"/>
        <v>169.66666666666666</v>
      </c>
      <c r="O96" s="6">
        <f t="shared" si="23"/>
        <v>1.4440078585461689</v>
      </c>
      <c r="P96" s="4"/>
    </row>
    <row r="97" spans="1:16" ht="19.95" customHeight="1" x14ac:dyDescent="0.3">
      <c r="A97" s="28" t="s">
        <v>37</v>
      </c>
      <c r="B97" s="4" t="s">
        <v>21</v>
      </c>
      <c r="C97" s="8">
        <v>332</v>
      </c>
      <c r="D97" s="11">
        <v>7906</v>
      </c>
      <c r="E97" s="11">
        <v>253</v>
      </c>
      <c r="F97" s="11">
        <v>240</v>
      </c>
      <c r="G97" s="11">
        <v>16</v>
      </c>
      <c r="H97" s="11">
        <v>3</v>
      </c>
      <c r="I97" s="8">
        <v>725</v>
      </c>
      <c r="J97" s="23">
        <f t="shared" si="18"/>
        <v>3.2001011889704022E-2</v>
      </c>
      <c r="K97" s="3">
        <f t="shared" si="19"/>
        <v>1.3122529644268774</v>
      </c>
      <c r="L97" s="23">
        <f t="shared" si="20"/>
        <v>6.6666666666666666E-2</v>
      </c>
      <c r="M97" s="23">
        <f t="shared" si="21"/>
        <v>0.1875</v>
      </c>
      <c r="N97" s="3">
        <f t="shared" si="22"/>
        <v>110.66666666666667</v>
      </c>
      <c r="O97" s="6">
        <f t="shared" si="23"/>
        <v>2.1837349397590362</v>
      </c>
      <c r="P97" s="4"/>
    </row>
    <row r="98" spans="1:16" ht="19.95" customHeight="1" x14ac:dyDescent="0.3">
      <c r="A98" s="28" t="s">
        <v>37</v>
      </c>
      <c r="B98" s="4" t="s">
        <v>23</v>
      </c>
      <c r="C98" s="8">
        <v>4946</v>
      </c>
      <c r="D98" s="11">
        <v>211714</v>
      </c>
      <c r="E98" s="11">
        <v>2964</v>
      </c>
      <c r="F98" s="11">
        <v>2727</v>
      </c>
      <c r="G98" s="11">
        <v>209</v>
      </c>
      <c r="H98" s="11">
        <v>21</v>
      </c>
      <c r="I98" s="8">
        <v>5019</v>
      </c>
      <c r="J98" s="23">
        <f t="shared" si="18"/>
        <v>1.4000018893412812E-2</v>
      </c>
      <c r="K98" s="3">
        <f t="shared" si="19"/>
        <v>1.6686909581646423</v>
      </c>
      <c r="L98" s="23">
        <f t="shared" si="20"/>
        <v>7.6640997433076646E-2</v>
      </c>
      <c r="M98" s="23">
        <f t="shared" si="21"/>
        <v>0.10047846889952153</v>
      </c>
      <c r="N98" s="3">
        <f t="shared" si="22"/>
        <v>235.52380952380952</v>
      </c>
      <c r="O98" s="6">
        <f t="shared" si="23"/>
        <v>1.0147594015365953</v>
      </c>
      <c r="P98" s="4" t="s">
        <v>199</v>
      </c>
    </row>
    <row r="99" spans="1:16" ht="19.95" customHeight="1" x14ac:dyDescent="0.3">
      <c r="A99" s="28" t="s">
        <v>37</v>
      </c>
      <c r="B99" s="4" t="s">
        <v>25</v>
      </c>
      <c r="C99" s="8">
        <v>1031</v>
      </c>
      <c r="D99" s="11">
        <v>12605</v>
      </c>
      <c r="E99" s="11">
        <v>479</v>
      </c>
      <c r="F99" s="11">
        <v>450</v>
      </c>
      <c r="G99" s="11">
        <v>50</v>
      </c>
      <c r="H99" s="11">
        <v>6</v>
      </c>
      <c r="I99" s="8">
        <v>1425</v>
      </c>
      <c r="J99" s="23">
        <f t="shared" si="18"/>
        <v>3.8000793335977785E-2</v>
      </c>
      <c r="K99" s="3">
        <f t="shared" si="19"/>
        <v>2.152400835073069</v>
      </c>
      <c r="L99" s="23">
        <f t="shared" si="20"/>
        <v>0.1111111111111111</v>
      </c>
      <c r="M99" s="23">
        <f t="shared" si="21"/>
        <v>0.12</v>
      </c>
      <c r="N99" s="3">
        <f t="shared" si="22"/>
        <v>171.83333333333334</v>
      </c>
      <c r="O99" s="6">
        <f t="shared" si="23"/>
        <v>1.382153249272551</v>
      </c>
      <c r="P99" s="4" t="s">
        <v>199</v>
      </c>
    </row>
    <row r="100" spans="1:16" ht="19.95" customHeight="1" x14ac:dyDescent="0.3">
      <c r="A100" s="28" t="s">
        <v>37</v>
      </c>
      <c r="B100" s="4" t="s">
        <v>27</v>
      </c>
      <c r="C100" s="8">
        <v>0</v>
      </c>
      <c r="D100" s="11">
        <v>0</v>
      </c>
      <c r="E100" s="11">
        <v>0</v>
      </c>
      <c r="F100" s="11">
        <v>0</v>
      </c>
      <c r="G100" s="11">
        <v>0</v>
      </c>
      <c r="H100" s="11">
        <v>0</v>
      </c>
      <c r="I100" s="8">
        <v>0</v>
      </c>
      <c r="J100" s="23">
        <f t="shared" si="18"/>
        <v>0</v>
      </c>
      <c r="K100" s="3">
        <f t="shared" si="19"/>
        <v>0</v>
      </c>
      <c r="L100" s="23">
        <f t="shared" si="20"/>
        <v>0</v>
      </c>
      <c r="M100" s="23">
        <f t="shared" si="21"/>
        <v>0</v>
      </c>
      <c r="N100" s="3">
        <f t="shared" si="22"/>
        <v>0</v>
      </c>
      <c r="O100" s="6">
        <f t="shared" si="23"/>
        <v>0</v>
      </c>
      <c r="P100" s="4"/>
    </row>
    <row r="101" spans="1:16" ht="19.95" customHeight="1" x14ac:dyDescent="0.3">
      <c r="A101" s="28" t="s">
        <v>37</v>
      </c>
      <c r="B101" s="4" t="s">
        <v>29</v>
      </c>
      <c r="C101" s="8">
        <v>0</v>
      </c>
      <c r="D101" s="11">
        <v>0</v>
      </c>
      <c r="E101" s="11">
        <v>0</v>
      </c>
      <c r="F101" s="11">
        <v>0</v>
      </c>
      <c r="G101" s="11">
        <v>0</v>
      </c>
      <c r="H101" s="11">
        <v>0</v>
      </c>
      <c r="I101" s="8">
        <v>0</v>
      </c>
      <c r="J101" s="23">
        <f t="shared" si="18"/>
        <v>0</v>
      </c>
      <c r="K101" s="3">
        <f t="shared" si="19"/>
        <v>0</v>
      </c>
      <c r="L101" s="23">
        <f t="shared" si="20"/>
        <v>0</v>
      </c>
      <c r="M101" s="23">
        <f t="shared" si="21"/>
        <v>0</v>
      </c>
      <c r="N101" s="3">
        <f t="shared" si="22"/>
        <v>0</v>
      </c>
      <c r="O101" s="6">
        <f t="shared" si="23"/>
        <v>0</v>
      </c>
      <c r="P101" s="4"/>
    </row>
    <row r="102" spans="1:16" ht="19.95" customHeight="1" x14ac:dyDescent="0.3">
      <c r="A102" s="28" t="s">
        <v>37</v>
      </c>
      <c r="B102" s="4" t="s">
        <v>31</v>
      </c>
      <c r="C102" s="8">
        <v>517</v>
      </c>
      <c r="D102" s="11">
        <v>14880</v>
      </c>
      <c r="E102" s="11">
        <v>372</v>
      </c>
      <c r="F102" s="11">
        <v>346</v>
      </c>
      <c r="G102" s="11">
        <v>36</v>
      </c>
      <c r="H102" s="11">
        <v>8</v>
      </c>
      <c r="I102" s="8">
        <v>1957</v>
      </c>
      <c r="J102" s="23">
        <f t="shared" si="18"/>
        <v>2.5000000000000001E-2</v>
      </c>
      <c r="K102" s="3">
        <f t="shared" si="19"/>
        <v>1.3897849462365592</v>
      </c>
      <c r="L102" s="23">
        <f t="shared" si="20"/>
        <v>0.10404624277456648</v>
      </c>
      <c r="M102" s="23">
        <f t="shared" si="21"/>
        <v>0.22222222222222221</v>
      </c>
      <c r="N102" s="3">
        <f t="shared" si="22"/>
        <v>64.625</v>
      </c>
      <c r="O102" s="6">
        <f t="shared" si="23"/>
        <v>3.7852998065764023</v>
      </c>
      <c r="P102" s="4"/>
    </row>
    <row r="103" spans="1:16" ht="19.95" customHeight="1" x14ac:dyDescent="0.3">
      <c r="A103" s="28" t="s">
        <v>37</v>
      </c>
      <c r="B103" s="4" t="s">
        <v>33</v>
      </c>
      <c r="C103" s="8">
        <v>662</v>
      </c>
      <c r="D103" s="11">
        <v>8420</v>
      </c>
      <c r="E103" s="11">
        <v>421</v>
      </c>
      <c r="F103" s="11">
        <v>421</v>
      </c>
      <c r="G103" s="11">
        <v>26</v>
      </c>
      <c r="H103" s="11">
        <v>7</v>
      </c>
      <c r="I103" s="8">
        <v>1741</v>
      </c>
      <c r="J103" s="23">
        <f t="shared" si="18"/>
        <v>0.05</v>
      </c>
      <c r="K103" s="3">
        <f t="shared" si="19"/>
        <v>1.5724465558194773</v>
      </c>
      <c r="L103" s="23">
        <f t="shared" si="20"/>
        <v>6.1757719714964368E-2</v>
      </c>
      <c r="M103" s="23">
        <f t="shared" si="21"/>
        <v>0.26923076923076922</v>
      </c>
      <c r="N103" s="3">
        <f t="shared" si="22"/>
        <v>94.571428571428569</v>
      </c>
      <c r="O103" s="6">
        <f t="shared" si="23"/>
        <v>2.6299093655589125</v>
      </c>
      <c r="P103" s="4" t="s">
        <v>198</v>
      </c>
    </row>
  </sheetData>
  <mergeCells count="2">
    <mergeCell ref="A1:Z1"/>
    <mergeCell ref="A2:Z2"/>
  </mergeCells>
  <conditionalFormatting sqref="O8:O103">
    <cfRule type="colorScale" priority="1">
      <colorScale>
        <cfvo type="num" val="1.5"/>
        <cfvo type="num" val="3"/>
        <cfvo type="num" val="5"/>
        <color rgb="FFFDECEC"/>
        <color rgb="FFFFF2CC"/>
        <color rgb="FFE7F4EC"/>
      </colorScale>
    </cfRule>
  </conditionalFormatting>
  <conditionalFormatting sqref="Z5:Z12">
    <cfRule type="dataBar" priority="2">
      <dataBar>
        <cfvo type="num" val="0"/>
        <cfvo type="num" val="1.5"/>
        <color rgb="FF0FA3B1"/>
      </dataBar>
    </cfRule>
  </conditionalFormatting>
  <dataValidations count="1">
    <dataValidation type="list" sqref="B8:B103" xr:uid="{00000000-0002-0000-0300-000000000000}">
      <formula1>"SEO/Contenido,Email,Meta Ads,Google Ads,Influencers,PR/Eventos,Afiliados,Web/CRO"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01_Resumen</vt:lpstr>
      <vt:lpstr>02_Estrategia</vt:lpstr>
      <vt:lpstr>03_Plan_Anual</vt:lpstr>
      <vt:lpstr>04_Seguimiento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2026-04-11T08:25:29Z</dcterms:created>
  <dcterms:modified xsi:type="dcterms:W3CDTF">2026-04-11T08:29:11Z</dcterms:modified>
</cp:coreProperties>
</file>