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5a0825ac2c437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 de marketing" sheetId="1" r:id="R508b3098b2594ba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164" formatCode="0.0%"/>
    <x:numFmt numFmtId="165" formatCode="dd/mm/yyyy"/>
    <x:numFmt numFmtId="166" formatCode="€ #,##0;[Red](€ #,##0)"/>
    <x:numFmt numFmtId="167" formatCode="0.00x"/>
    <x:numFmt numFmtId="168" formatCode="€ #,##0.00;[Red](€ #,##0.00)"/>
  </x:numFmts>
  <x:fonts count="12">
    <x:font>
      <x:sz val="11"/>
      <x:color theme="1"/>
      <x:name val="Calibri"/>
      <x:family val="2"/>
      <x:scheme val="minor"/>
    </x:font>
    <x:font>
      <x:b/>
      <x:sz val="14"/>
      <x:color rgb="00FFFFFF"/>
    </x:font>
    <x:font>
      <x:i/>
      <x:sz val="11"/>
      <x:color rgb="001F1F1F"/>
    </x:font>
    <x:font>
      <x:b/>
      <x:sz val="11"/>
      <x:color rgb="00FFFFFF"/>
    </x:font>
    <x:font>
      <x:b/>
      <x:color rgb="00666666"/>
    </x:font>
    <x:font>
      <x:color rgb="000000FF"/>
    </x:font>
    <x:font>
      <x:b/>
      <x:color rgb="00000000"/>
    </x:font>
    <x:font>
      <x:b/>
    </x:font>
    <x:font>
      <x:color rgb="00666666"/>
    </x:font>
    <x:font>
      <x:b/>
      <x:sz val="10"/>
      <x:color rgb="00000000"/>
    </x:font>
    <x:font>
      <x:color rgb="00000000"/>
    </x:font>
    <x:font/>
  </x:fonts>
  <x:fills count="12">
    <x:fill>
      <x:patternFill patternType="none"/>
    </x:fill>
    <x:fill>
      <x:patternFill patternType="gray125"/>
    </x:fill>
    <x:fill>
      <x:patternFill patternType="solid">
        <x:fgColor rgb="001F4E78"/>
      </x:patternFill>
    </x:fill>
    <x:fill>
      <x:patternFill patternType="solid">
        <x:fgColor rgb="00D9EAF7"/>
      </x:patternFill>
    </x:fill>
    <x:fill>
      <x:patternFill patternType="solid">
        <x:fgColor rgb="001F1F1F"/>
      </x:patternFill>
    </x:fill>
    <x:fill>
      <x:patternFill patternType="solid">
        <x:fgColor rgb="00F2F2F2"/>
      </x:patternFill>
    </x:fill>
    <x:fill>
      <x:patternFill patternType="solid">
        <x:fgColor rgb="00E2F0D9"/>
      </x:patternFill>
    </x:fill>
    <x:fill>
      <x:patternFill patternType="solid">
        <x:fgColor rgb="00E7EFF9"/>
      </x:patternFill>
    </x:fill>
    <x:fill>
      <x:patternFill patternType="solid">
        <x:fgColor rgb="00FFFFFF"/>
      </x:patternFill>
    </x:fill>
    <x:fill>
      <x:patternFill patternType="solid">
        <x:fgColor rgb="00FCE4D6"/>
      </x:patternFill>
    </x:fill>
    <x:fill>
      <x:patternFill patternType="solid">
        <x:fgColor rgb="00EAF3E2"/>
      </x:patternFill>
    </x:fill>
    <x:fill>
      <x:patternFill patternType="solid">
        <x:fgColor rgb="00DDEBF7"/>
      </x:patternFill>
    </x:fill>
  </x:fills>
  <x:borders count="34">
    <x:border>
      <x:left/>
      <x:right/>
      <x:top/>
      <x:bottom/>
      <x:diagonal/>
    </x:border>
    <x:border>
      <x:top style="medium">
        <x:color rgb="001F4E78"/>
      </x:top>
      <x:bottom style="medium">
        <x:color rgb="001F4E78"/>
      </x:bottom>
    </x:border>
    <x:border>
      <x:bottom style="thin">
        <x:color rgb="00BFBFBF"/>
      </x:bottom>
    </x:border>
    <x:border>
      <x:left style="thin">
        <x:color rgb="00A6A6A6"/>
      </x:left>
      <x:right/>
      <x:top style="thin">
        <x:color rgb="00A6A6A6"/>
      </x:top>
      <x:bottom/>
    </x:border>
    <x:border>
      <x:left/>
      <x:right/>
      <x:top style="thin">
        <x:color rgb="00A6A6A6"/>
      </x:top>
      <x:bottom/>
    </x:border>
    <x:border>
      <x:left/>
      <x:right style="thin">
        <x:color rgb="00A6A6A6"/>
      </x:right>
      <x:top style="thin">
        <x:color rgb="00A6A6A6"/>
      </x:top>
      <x:bottom/>
    </x:border>
    <x:border>
      <x:left style="thin">
        <x:color rgb="00A6A6A6"/>
      </x:left>
      <x:right/>
      <x:top/>
      <x:bottom/>
    </x:border>
    <x:border>
      <x:left/>
      <x:right/>
      <x:top/>
      <x:bottom/>
    </x:border>
    <x:border>
      <x:left/>
      <x:right style="thin">
        <x:color rgb="00A6A6A6"/>
      </x:right>
      <x:top/>
      <x:bottom/>
    </x:border>
    <x:border>
      <x:left style="thin">
        <x:color rgb="00A6A6A6"/>
      </x:left>
      <x:right/>
      <x:top/>
      <x:bottom style="thin">
        <x:color rgb="00A6A6A6"/>
      </x:bottom>
    </x:border>
    <x:border>
      <x:left/>
      <x:right/>
      <x:top/>
      <x:bottom style="thin">
        <x:color rgb="00A6A6A6"/>
      </x:bottom>
    </x:border>
    <x:border>
      <x:left/>
      <x:right style="thin">
        <x:color rgb="00A6A6A6"/>
      </x:right>
      <x:top/>
      <x:bottom style="thin">
        <x:color rgb="00A6A6A6"/>
      </x:bottom>
    </x:border>
    <x:border>
      <x:left style="thin">
        <x:color rgb="00A6A6A6"/>
      </x:left>
      <x:top style="medium">
        <x:color rgb="001F4E78"/>
      </x:top>
      <x:bottom style="medium">
        <x:color rgb="001F4E78"/>
      </x:bottom>
    </x:border>
    <x:border>
      <x:right style="thin">
        <x:color rgb="00A6A6A6"/>
      </x:right>
      <x:top style="medium">
        <x:color rgb="001F4E78"/>
      </x:top>
      <x:bottom style="medium">
        <x:color rgb="001F4E78"/>
      </x:bottom>
    </x:border>
    <x:border>
      <x:left style="thin">
        <x:color rgb="00A6A6A6"/>
      </x:left>
      <x:bottom style="thin">
        <x:color rgb="00BFBFBF"/>
      </x:bottom>
    </x:border>
    <x:border>
      <x:right style="thin">
        <x:color rgb="00A6A6A6"/>
      </x:right>
      <x:bottom style="thin">
        <x:color rgb="00BFBFBF"/>
      </x:bottom>
    </x:border>
    <x:border>
      <x:left style="thin">
        <x:color rgb="00A6A6A6"/>
      </x:left>
      <x:top style="medium">
        <x:color rgb="001F4E78"/>
      </x:top>
      <x:bottom style="thin">
        <x:color rgb="00A6A6A6"/>
      </x:bottom>
    </x:border>
    <x:border>
      <x:top style="medium">
        <x:color rgb="001F4E78"/>
      </x:top>
      <x:bottom style="thin">
        <x:color rgb="00A6A6A6"/>
      </x:bottom>
    </x:border>
    <x:border>
      <x:right style="thin">
        <x:color rgb="00A6A6A6"/>
      </x:right>
      <x:top style="medium">
        <x:color rgb="001F4E78"/>
      </x:top>
      <x:bottom style="thin">
        <x:color rgb="00A6A6A6"/>
      </x:bottom>
    </x:border>
    <x:border>
      <x:left style="thin">
        <x:color rgb="00A6A6A6"/>
      </x:left>
      <x:bottom style="thin">
        <x:color rgb="00A6A6A6"/>
      </x:bottom>
    </x:border>
    <x:border>
      <x:bottom style="thin">
        <x:color rgb="00A6A6A6"/>
      </x:bottom>
    </x:border>
    <x:border>
      <x:right style="thin">
        <x:color rgb="00A6A6A6"/>
      </x:right>
      <x:bottom style="thin">
        <x:color rgb="00A6A6A6"/>
      </x:bottom>
    </x:border>
    <x:border>
      <x:left/>
      <x:right/>
      <x:top/>
      <x:bottom style="thin">
        <x:color rgb="00A6A6A6"/>
      </x:bottom>
      <x:diagonal/>
    </x:border>
    <x:border>
      <x:left style="thin">
        <x:color rgb="00A6A6A6"/>
      </x:left>
      <x:right/>
      <x:bottom style="thin">
        <x:color rgb="00BFBFBF"/>
      </x:bottom>
    </x:border>
    <x:border>
      <x:left/>
      <x:right/>
      <x:top/>
      <x:bottom style="thin">
        <x:color rgb="00BFBFBF"/>
      </x:bottom>
      <x:diagonal/>
    </x:border>
    <x:border>
      <x:right/>
      <x:bottom style="thin">
        <x:color rgb="00BFBFBF"/>
      </x:bottom>
    </x:border>
    <x:border>
      <x:left/>
      <x:right style="thin">
        <x:color rgb="00A6A6A6"/>
      </x:right>
      <x:top/>
      <x:bottom/>
      <x:diagonal/>
    </x:border>
    <x:border>
      <x:left/>
      <x:right style="thin">
        <x:color rgb="00A6A6A6"/>
      </x:right>
      <x:top/>
      <x:bottom style="thin">
        <x:color rgb="00A6A6A6"/>
      </x:bottom>
      <x:diagonal/>
    </x:border>
    <x:border>
      <x:right/>
      <x:bottom style="thin">
        <x:color rgb="00A6A6A6"/>
      </x:bottom>
    </x:border>
    <x:border>
      <x:left/>
      <x:right style="thin">
        <x:color rgb="00A6A6A6"/>
      </x:right>
      <x:top/>
      <x:bottom style="thin">
        <x:color rgb="00BFBFBF"/>
      </x:bottom>
      <x:diagonal/>
    </x:border>
    <x:border>
      <x:left style="thin">
        <x:color rgb="00A6A6A6"/>
      </x:left>
      <x:right style="thin">
        <x:color rgb="00A6A6A6"/>
      </x:right>
      <x:top style="thin">
        <x:color rgb="00A6A6A6"/>
      </x:top>
      <x:bottom/>
    </x:border>
    <x:border>
      <x:left/>
      <x:right/>
      <x:top style="thin">
        <x:color rgb="00A6A6A6"/>
      </x:top>
      <x:bottom/>
      <x:diagonal/>
    </x:border>
    <x:border>
      <x:left/>
      <x:right style="thin">
        <x:color rgb="00A6A6A6"/>
      </x:right>
      <x:top style="thin">
        <x:color rgb="00A6A6A6"/>
      </x:top>
      <x:bottom/>
      <x:diagonal/>
    </x:border>
    <x:border>
      <x:left style="thin">
        <x:color rgb="00A6A6A6"/>
      </x:left>
      <x:right/>
      <x:bottom style="thin">
        <x:color rgb="00A6A6A6"/>
      </x:bottom>
    </x:border>
  </x:borders>
  <x:cellStyleXfs count="1">
    <x:xf numFmtId="0" fontId="0" fillId="0" borderId="0"/>
  </x:cellStyleXfs>
  <x:cellXfs count="164">
    <x:xf numFmtId="0" fontId="0" fillId="0" borderId="0" xfId="0"/>
    <x:xf numFmtId="0" fontId="1" fillId="2" borderId="0" xfId="0" applyAlignment="1">
      <x:alignment horizontal="left" vertical="center" wrapText="1"/>
    </x:xf>
    <x:xf numFmtId="0" fontId="0" fillId="0" borderId="0" xfId="0" applyAlignment="1">
      <x:alignment vertical="center"/>
    </x:xf>
    <x:xf numFmtId="0" fontId="2" fillId="3" borderId="0" xfId="0" applyAlignment="1">
      <x:alignment horizontal="left" vertical="center" wrapText="1"/>
    </x:xf>
    <x:xf numFmtId="0" fontId="3" fillId="4" borderId="3" xfId="0" applyAlignment="1">
      <x:alignment horizontal="left" vertical="center" wrapText="1"/>
    </x:xf>
    <x:xf numFmtId="0" fontId="0" fillId="0" borderId="4" xfId="0" applyAlignment="1">
      <x:alignment vertical="center"/>
    </x:xf>
    <x:xf numFmtId="0" fontId="0" fillId="0" borderId="5" xfId="0" applyAlignment="1">
      <x:alignment vertical="center"/>
    </x:xf>
    <x:xf numFmtId="0" fontId="4" fillId="5" borderId="6" xfId="0" applyAlignment="1">
      <x:alignment horizontal="left" vertical="center" wrapText="1"/>
    </x:xf>
    <x:xf numFmtId="0" fontId="0" fillId="0" borderId="7" xfId="0" applyAlignment="1">
      <x:alignment vertical="center"/>
    </x:xf>
    <x:xf numFmtId="0" fontId="5" fillId="6" borderId="7" xfId="0" applyAlignment="1">
      <x:alignment horizontal="left" vertical="center" wrapText="1"/>
    </x:xf>
    <x:xf numFmtId="0" fontId="0" fillId="0" borderId="8" xfId="0" applyAlignment="1">
      <x:alignment vertical="center"/>
    </x:xf>
    <x:xf numFmtId="164" fontId="5" fillId="6" borderId="7" xfId="0" applyAlignment="1">
      <x:alignment horizontal="right" vertical="center"/>
    </x:xf>
    <x:xf numFmtId="0" fontId="7" fillId="7" borderId="6" xfId="0" applyAlignment="1">
      <x:alignment horizontal="center" vertical="center" wrapText="1"/>
    </x:xf>
    <x:xf numFmtId="0" fontId="7" fillId="7" borderId="7" xfId="0" applyAlignment="1">
      <x:alignment horizontal="center" vertical="center" wrapText="1"/>
    </x:xf>
    <x:xf numFmtId="0" fontId="8" fillId="5" borderId="6" xfId="0" applyAlignment="1">
      <x:alignment horizontal="left" vertical="center" wrapText="1"/>
    </x:xf>
    <x:xf numFmtId="0" fontId="0" fillId="8" borderId="7" xfId="0" applyAlignment="1">
      <x:alignment horizontal="left" vertical="center" wrapText="1"/>
    </x:xf>
    <x:xf numFmtId="0" fontId="6" fillId="7" borderId="6" xfId="0" applyAlignment="1">
      <x:alignment horizontal="left" vertical="center" wrapText="1"/>
    </x:xf>
    <x:xf numFmtId="3" fontId="6" fillId="8" borderId="7" xfId="0" applyAlignment="1">
      <x:alignment horizontal="right" vertical="center" wrapText="1"/>
    </x:xf>
    <x:xf numFmtId="165" fontId="5" fillId="6" borderId="7" xfId="0" applyAlignment="1">
      <x:alignment horizontal="left" vertical="center" wrapText="1"/>
    </x:xf>
    <x:xf numFmtId="166" fontId="5" fillId="6" borderId="7" xfId="0" applyAlignment="1">
      <x:alignment horizontal="right" vertical="center"/>
    </x:xf>
    <x:xf numFmtId="166" fontId="6" fillId="8" borderId="7" xfId="0" applyAlignment="1">
      <x:alignment horizontal="right" vertical="center" wrapText="1"/>
    </x:xf>
    <x:xf numFmtId="166" fontId="6" fillId="8" borderId="7" xfId="0" applyAlignment="1">
      <x:alignment horizontal="right" vertical="center"/>
    </x:xf>
    <x:xf numFmtId="164" fontId="6" fillId="8" borderId="7" xfId="0" applyAlignment="1">
      <x:alignment horizontal="right" vertical="center"/>
    </x:xf>
    <x:xf numFmtId="0" fontId="7" fillId="9" borderId="7" xfId="0" applyAlignment="1">
      <x:alignment horizontal="center" vertical="center" wrapText="1"/>
    </x:xf>
    <x:xf numFmtId="167" fontId="6" fillId="8" borderId="7" xfId="0" applyAlignment="1">
      <x:alignment horizontal="right" vertical="center"/>
    </x:xf>
    <x:xf numFmtId="0" fontId="0" fillId="8" borderId="7" xfId="0" applyAlignment="1">
      <x:alignment vertical="center"/>
    </x:xf>
    <x:xf numFmtId="168" fontId="5" fillId="6" borderId="7" xfId="0" applyAlignment="1">
      <x:alignment horizontal="right" vertical="center"/>
    </x:xf>
    <x:xf numFmtId="167" fontId="5" fillId="6" borderId="7" xfId="0" applyAlignment="1">
      <x:alignment horizontal="right" vertical="center"/>
    </x:xf>
    <x:xf numFmtId="168" fontId="6" fillId="8" borderId="7" xfId="0" applyAlignment="1">
      <x:alignment horizontal="right" vertical="center"/>
    </x:xf>
    <x:xf numFmtId="0" fontId="6" fillId="8" borderId="7" xfId="0" applyAlignment="1">
      <x:alignment horizontal="right" vertical="center" wrapText="1"/>
    </x:xf>
    <x:xf numFmtId="0" fontId="6" fillId="7" borderId="9" xfId="0" applyAlignment="1">
      <x:alignment horizontal="left" vertical="center" wrapText="1"/>
    </x:xf>
    <x:xf numFmtId="0" fontId="0" fillId="0" borderId="10" xfId="0" applyAlignment="1">
      <x:alignment vertical="center"/>
    </x:xf>
    <x:xf numFmtId="167" fontId="6" fillId="8" borderId="10" xfId="0" applyAlignment="1">
      <x:alignment horizontal="right" vertical="center"/>
    </x:xf>
    <x:xf numFmtId="0" fontId="0" fillId="0" borderId="11" xfId="0" applyAlignment="1">
      <x:alignment vertical="center"/>
    </x:xf>
    <x:xf numFmtId="166" fontId="6" fillId="8" borderId="10" xfId="0" applyAlignment="1">
      <x:alignment horizontal="right" vertical="center"/>
    </x:xf>
    <x:xf numFmtId="0" fontId="0" fillId="8" borderId="10" xfId="0" applyAlignment="1">
      <x:alignment vertical="center"/>
    </x:xf>
    <x:xf numFmtId="0" fontId="9" fillId="7" borderId="12" xfId="0" applyAlignment="1">
      <x:alignment horizontal="center" vertical="center" wrapText="1"/>
    </x:xf>
    <x:xf numFmtId="0" fontId="9" fillId="7" borderId="1" xfId="0" applyAlignment="1">
      <x:alignment horizontal="center" vertical="center" wrapText="1"/>
    </x:xf>
    <x:xf numFmtId="0" fontId="9" fillId="7" borderId="13" xfId="0" applyAlignment="1">
      <x:alignment horizontal="center" vertical="center" wrapText="1"/>
    </x:xf>
    <x:xf numFmtId="0" fontId="8" fillId="8" borderId="14" xfId="0" applyAlignment="1">
      <x:alignment vertical="center"/>
    </x:xf>
    <x:xf numFmtId="0" fontId="8" fillId="8" borderId="2" xfId="0" applyAlignment="1">
      <x:alignment vertical="center"/>
    </x:xf>
    <x:xf numFmtId="164" fontId="5" fillId="6" borderId="2" xfId="0" applyAlignment="1">
      <x:alignment horizontal="right" vertical="center"/>
    </x:xf>
    <x:xf numFmtId="166" fontId="10" fillId="8" borderId="2" xfId="0" applyAlignment="1">
      <x:alignment vertical="center"/>
    </x:xf>
    <x:xf numFmtId="168" fontId="5" fillId="6" borderId="2" xfId="0" applyAlignment="1">
      <x:alignment vertical="center"/>
    </x:xf>
    <x:xf numFmtId="164" fontId="5" fillId="6" borderId="2" xfId="0" applyAlignment="1">
      <x:alignment vertical="center"/>
    </x:xf>
    <x:xf numFmtId="3" fontId="10" fillId="8" borderId="2" xfId="0" applyAlignment="1">
      <x:alignment vertical="center"/>
    </x:xf>
    <x:xf numFmtId="167" fontId="10" fillId="8" borderId="2" xfId="0" applyAlignment="1">
      <x:alignment vertical="center"/>
    </x:xf>
    <x:xf numFmtId="168" fontId="10" fillId="8" borderId="2" xfId="0" applyAlignment="1">
      <x:alignment vertical="center"/>
    </x:xf>
    <x:xf numFmtId="0" fontId="10" fillId="8" borderId="15" xfId="0" applyAlignment="1">
      <x:alignment vertical="center"/>
    </x:xf>
    <x:xf numFmtId="0" fontId="7" fillId="10" borderId="16" xfId="0" applyAlignment="1">
      <x:alignment vertical="center"/>
    </x:xf>
    <x:xf numFmtId="0" fontId="7" fillId="10" borderId="17" xfId="0" applyAlignment="1">
      <x:alignment vertical="center"/>
    </x:xf>
    <x:xf numFmtId="164" fontId="7" fillId="10" borderId="17" xfId="0" applyAlignment="1">
      <x:alignment horizontal="right" vertical="center"/>
    </x:xf>
    <x:xf numFmtId="166" fontId="7" fillId="10" borderId="17" xfId="0" applyAlignment="1">
      <x:alignment vertical="center"/>
    </x:xf>
    <x:xf numFmtId="3" fontId="7" fillId="10" borderId="17" xfId="0" applyAlignment="1">
      <x:alignment vertical="center"/>
    </x:xf>
    <x:xf numFmtId="167" fontId="7" fillId="10" borderId="17" xfId="0" applyAlignment="1">
      <x:alignment vertical="center"/>
    </x:xf>
    <x:xf numFmtId="168" fontId="7" fillId="10" borderId="17" xfId="0" applyAlignment="1">
      <x:alignment vertical="center"/>
    </x:xf>
    <x:xf numFmtId="0" fontId="7" fillId="10" borderId="18" xfId="0" applyAlignment="1">
      <x:alignment vertical="center"/>
    </x:xf>
    <x:xf numFmtId="0" fontId="7" fillId="7" borderId="12" xfId="0" applyAlignment="1">
      <x:alignment horizontal="center" vertical="center" wrapText="1"/>
    </x:xf>
    <x:xf numFmtId="0" fontId="7" fillId="7" borderId="1" xfId="0" applyAlignment="1">
      <x:alignment horizontal="center" vertical="center" wrapText="1"/>
    </x:xf>
    <x:xf numFmtId="0" fontId="7" fillId="7" borderId="7" xfId="0" applyAlignment="1">
      <x:alignment horizontal="left" vertical="center" wrapText="1"/>
    </x:xf>
    <x:xf numFmtId="0" fontId="4" fillId="5" borderId="14" xfId="0" applyAlignment="1">
      <x:alignment vertical="center"/>
    </x:xf>
    <x:xf numFmtId="164" fontId="0" fillId="0" borderId="2" xfId="0" applyAlignment="1">
      <x:alignment horizontal="right" vertical="center" wrapText="1"/>
    </x:xf>
    <x:xf numFmtId="0" fontId="4" fillId="5" borderId="2" xfId="0" applyAlignment="1">
      <x:alignment vertical="center"/>
    </x:xf>
    <x:xf numFmtId="3" fontId="0" fillId="8" borderId="2" xfId="0" applyAlignment="1">
      <x:alignment horizontal="left" vertical="center" wrapText="1"/>
    </x:xf>
    <x:xf numFmtId="3" fontId="0" fillId="8" borderId="2" xfId="0" applyAlignment="1">
      <x:alignment vertical="center"/>
    </x:xf>
    <x:xf numFmtId="0" fontId="10" fillId="8" borderId="14" xfId="0" applyAlignment="1">
      <x:alignment vertical="center"/>
    </x:xf>
    <x:xf numFmtId="166" fontId="0" fillId="0" borderId="2" xfId="0" applyAlignment="1">
      <x:alignment horizontal="right" vertical="center" wrapText="1"/>
    </x:xf>
    <x:xf numFmtId="166" fontId="0" fillId="8" borderId="2" xfId="0" applyAlignment="1">
      <x:alignment horizontal="left" vertical="center" wrapText="1"/>
    </x:xf>
    <x:xf numFmtId="166" fontId="0" fillId="8" borderId="2" xfId="0" applyAlignment="1">
      <x:alignment vertical="center"/>
    </x:xf>
    <x:xf numFmtId="3" fontId="0" fillId="0" borderId="2" xfId="0" applyAlignment="1">
      <x:alignment horizontal="right" vertical="center" wrapText="1"/>
    </x:xf>
    <x:xf numFmtId="164" fontId="0" fillId="8" borderId="2" xfId="0" applyAlignment="1">
      <x:alignment horizontal="right" vertical="center" wrapText="1"/>
    </x:xf>
    <x:xf numFmtId="164" fontId="0" fillId="8" borderId="2" xfId="0" applyAlignment="1">
      <x:alignment vertical="center"/>
    </x:xf>
    <x:xf numFmtId="167" fontId="0" fillId="8" borderId="2" xfId="0" applyAlignment="1">
      <x:alignment horizontal="right" vertical="center" wrapText="1"/>
    </x:xf>
    <x:xf numFmtId="167" fontId="0" fillId="8" borderId="2" xfId="0" applyAlignment="1">
      <x:alignment vertical="center"/>
    </x:xf>
    <x:xf numFmtId="168" fontId="0" fillId="8" borderId="2" xfId="0" applyAlignment="1">
      <x:alignment horizontal="left" vertical="center" wrapText="1"/>
    </x:xf>
    <x:xf numFmtId="168" fontId="0" fillId="8" borderId="2" xfId="0" applyAlignment="1">
      <x:alignment vertical="center"/>
    </x:xf>
    <x:xf numFmtId="0" fontId="0" fillId="8" borderId="2" xfId="0" applyAlignment="1">
      <x:alignment horizontal="right" vertical="center" wrapText="1"/>
    </x:xf>
    <x:xf numFmtId="0" fontId="10" fillId="8" borderId="19" xfId="0" applyAlignment="1">
      <x:alignment vertical="center"/>
    </x:xf>
    <x:xf numFmtId="166" fontId="0" fillId="0" borderId="20" xfId="0" applyAlignment="1">
      <x:alignment horizontal="right" vertical="center" wrapText="1"/>
    </x:xf>
    <x:xf numFmtId="0" fontId="4" fillId="5" borderId="20" xfId="0" applyAlignment="1">
      <x:alignment vertical="center"/>
    </x:xf>
    <x:xf numFmtId="0" fontId="0" fillId="8" borderId="20" xfId="0" applyAlignment="1">
      <x:alignment horizontal="left" vertical="center" wrapText="1"/>
    </x:xf>
    <x:xf numFmtId="168" fontId="0" fillId="8" borderId="20" xfId="0" applyAlignment="1">
      <x:alignment vertical="center"/>
    </x:xf>
    <x:xf numFmtId="0" fontId="7" fillId="7" borderId="6" xfId="0" applyAlignment="1">
      <x:alignment vertical="center"/>
    </x:xf>
    <x:xf numFmtId="0" fontId="7" fillId="7" borderId="7" xfId="0" applyAlignment="1">
      <x:alignment vertical="center"/>
    </x:xf>
    <x:xf numFmtId="0" fontId="0" fillId="8" borderId="2" xfId="0" applyAlignment="1">
      <x:alignment vertical="center"/>
    </x:xf>
    <x:xf numFmtId="166" fontId="7" fillId="11" borderId="2" xfId="0" applyAlignment="1">
      <x:alignment vertical="center"/>
    </x:xf>
    <x:xf numFmtId="0" fontId="7" fillId="9" borderId="15" xfId="0" applyAlignment="1">
      <x:alignment vertical="center"/>
    </x:xf>
    <x:xf numFmtId="3" fontId="7" fillId="11" borderId="2" xfId="0" applyAlignment="1">
      <x:alignment vertical="center"/>
    </x:xf>
    <x:xf numFmtId="166" fontId="11" fillId="8" borderId="2" xfId="0" applyAlignment="1">
      <x:alignment vertical="center"/>
    </x:xf>
    <x:xf numFmtId="167" fontId="7" fillId="11" borderId="2" xfId="0" applyAlignment="1">
      <x:alignment vertical="center"/>
    </x:xf>
    <x:xf numFmtId="168" fontId="7" fillId="11" borderId="2" xfId="0" applyAlignment="1">
      <x:alignment vertical="center"/>
    </x:xf>
    <x:xf numFmtId="164" fontId="11" fillId="8" borderId="15" xfId="0" applyAlignment="1">
      <x:alignment vertical="center"/>
    </x:xf>
    <x:xf numFmtId="168" fontId="11" fillId="8" borderId="2" xfId="0" applyAlignment="1">
      <x:alignment vertical="center"/>
    </x:xf>
    <x:xf numFmtId="0" fontId="11" fillId="8" borderId="15" xfId="0" applyAlignment="1">
      <x:alignment vertical="center"/>
    </x:xf>
    <x:xf numFmtId="164" fontId="11" fillId="8" borderId="2" xfId="0" applyAlignment="1">
      <x:alignment vertical="center"/>
    </x:xf>
    <x:xf numFmtId="0" fontId="11" fillId="8" borderId="2" xfId="0" applyAlignment="1">
      <x:alignment vertical="center"/>
    </x:xf>
    <x:xf numFmtId="0" fontId="4" fillId="5" borderId="19" xfId="0" applyAlignment="1">
      <x:alignment vertical="center"/>
    </x:xf>
    <x:xf numFmtId="0" fontId="0" fillId="8" borderId="20" xfId="0" applyAlignment="1">
      <x:alignment vertical="center"/>
    </x:xf>
    <x:xf numFmtId="164" fontId="11" fillId="8" borderId="20" xfId="0" applyAlignment="1">
      <x:alignment vertical="center"/>
    </x:xf>
    <x:xf numFmtId="0" fontId="7" fillId="9" borderId="21" xfId="0" applyAlignment="1">
      <x:alignment vertical="center"/>
    </x:xf>
    <x:xf numFmtId="0" fontId="3" fillId="4" borderId="30" xfId="0" applyAlignment="1">
      <x:alignment horizontal="left" vertical="center" wrapText="1"/>
    </x:xf>
    <x:xf numFmtId="0" fontId="0" fillId="0" borderId="31" xfId="0"/>
    <x:xf numFmtId="0" fontId="0" fillId="0" borderId="32" xfId="0"/>
    <x:xf numFmtId="0" fontId="5" fillId="6" borderId="8" xfId="0" applyAlignment="1">
      <x:alignment horizontal="left" vertical="center" wrapText="1"/>
    </x:xf>
    <x:xf numFmtId="0" fontId="0" fillId="0" borderId="26" xfId="0"/>
    <x:xf numFmtId="164" fontId="5" fillId="6" borderId="8" xfId="0" applyAlignment="1">
      <x:alignment horizontal="right" vertical="center"/>
    </x:xf>
    <x:xf numFmtId="0" fontId="7" fillId="7" borderId="8" xfId="0" applyAlignment="1">
      <x:alignment horizontal="center" vertical="center" wrapText="1"/>
    </x:xf>
    <x:xf numFmtId="164" fontId="5" fillId="6" borderId="7" xfId="0" applyAlignment="1">
      <x:alignment horizontal="right" vertical="center"/>
    </x:xf>
    <x:xf numFmtId="0" fontId="0" fillId="8" borderId="8" xfId="0" applyAlignment="1">
      <x:alignment horizontal="left" vertical="center" wrapText="1"/>
    </x:xf>
    <x:xf numFmtId="3" fontId="6" fillId="8" borderId="8" xfId="0" applyAlignment="1">
      <x:alignment horizontal="right" vertical="center" wrapText="1"/>
    </x:xf>
    <x:xf numFmtId="165" fontId="5" fillId="6" borderId="8" xfId="0" applyAlignment="1">
      <x:alignment horizontal="left" vertical="center" wrapText="1"/>
    </x:xf>
    <x:xf numFmtId="166" fontId="5" fillId="6" borderId="8" xfId="0" applyAlignment="1">
      <x:alignment horizontal="right" vertical="center"/>
    </x:xf>
    <x:xf numFmtId="166" fontId="6" fillId="8" borderId="8" xfId="0" applyAlignment="1">
      <x:alignment horizontal="right" vertical="center" wrapText="1"/>
    </x:xf>
    <x:xf numFmtId="166" fontId="6" fillId="8" borderId="8" xfId="0" applyAlignment="1">
      <x:alignment horizontal="right" vertical="center"/>
    </x:xf>
    <x:xf numFmtId="164" fontId="6" fillId="8" borderId="7" xfId="0" applyAlignment="1">
      <x:alignment horizontal="right" vertical="center"/>
    </x:xf>
    <x:xf numFmtId="0" fontId="7" fillId="9" borderId="8" xfId="0" applyAlignment="1">
      <x:alignment horizontal="center" vertical="center" wrapText="1"/>
    </x:xf>
    <x:xf numFmtId="167" fontId="6" fillId="8" borderId="7" xfId="0" applyAlignment="1">
      <x:alignment horizontal="right" vertical="center"/>
    </x:xf>
    <x:xf numFmtId="0" fontId="0" fillId="8" borderId="8" xfId="0" applyAlignment="1">
      <x:alignment vertical="center"/>
    </x:xf>
    <x:xf numFmtId="168" fontId="5" fillId="6" borderId="8" xfId="0" applyAlignment="1">
      <x:alignment horizontal="right" vertical="center"/>
    </x:xf>
    <x:xf numFmtId="167" fontId="5" fillId="6" borderId="8" xfId="0" applyAlignment="1">
      <x:alignment horizontal="right" vertical="center"/>
    </x:xf>
    <x:xf numFmtId="168" fontId="6" fillId="8" borderId="8" xfId="0" applyAlignment="1">
      <x:alignment horizontal="right" vertical="center"/>
    </x:xf>
    <x:xf numFmtId="0" fontId="0" fillId="0" borderId="22" xfId="0"/>
    <x:xf numFmtId="167" fontId="6" fillId="8" borderId="11" xfId="0" applyAlignment="1">
      <x:alignment horizontal="right" vertical="center"/>
    </x:xf>
    <x:xf numFmtId="0" fontId="0" fillId="0" borderId="27" xfId="0"/>
    <x:xf numFmtId="0" fontId="0" fillId="8" borderId="11" xfId="0" applyAlignment="1">
      <x:alignment vertical="center"/>
    </x:xf>
    <x:xf numFmtId="164" fontId="5" fillId="6" borderId="2" xfId="0" applyAlignment="1">
      <x:alignment horizontal="right" vertical="center"/>
    </x:xf>
    <x:xf numFmtId="164" fontId="5" fillId="6" borderId="2" xfId="0" applyAlignment="1">
      <x:alignment vertical="center"/>
    </x:xf>
    <x:xf numFmtId="167" fontId="10" fillId="8" borderId="2" xfId="0" applyAlignment="1">
      <x:alignment vertical="center"/>
    </x:xf>
    <x:xf numFmtId="164" fontId="7" fillId="10" borderId="17" xfId="0" applyAlignment="1">
      <x:alignment horizontal="right" vertical="center"/>
    </x:xf>
    <x:xf numFmtId="167" fontId="7" fillId="10" borderId="17" xfId="0" applyAlignment="1">
      <x:alignment vertical="center"/>
    </x:xf>
    <x:xf numFmtId="0" fontId="7" fillId="7" borderId="8" xfId="0" applyAlignment="1">
      <x:alignment horizontal="left" vertical="center" wrapText="1"/>
    </x:xf>
    <x:xf numFmtId="164" fontId="0" fillId="0" borderId="2" xfId="0" applyAlignment="1">
      <x:alignment horizontal="right" vertical="center" wrapText="1"/>
    </x:xf>
    <x:xf numFmtId="0" fontId="4" fillId="5" borderId="25" xfId="0" applyAlignment="1">
      <x:alignment vertical="center"/>
    </x:xf>
    <x:xf numFmtId="0" fontId="0" fillId="0" borderId="24" xfId="0"/>
    <x:xf numFmtId="3" fontId="0" fillId="8" borderId="25" xfId="0" applyAlignment="1">
      <x:alignment horizontal="left" vertical="center" wrapText="1"/>
    </x:xf>
    <x:xf numFmtId="3" fontId="0" fillId="8" borderId="15" xfId="0" applyAlignment="1">
      <x:alignment vertical="center"/>
    </x:xf>
    <x:xf numFmtId="0" fontId="0" fillId="0" borderId="29" xfId="0"/>
    <x:xf numFmtId="166" fontId="0" fillId="8" borderId="25" xfId="0" applyAlignment="1">
      <x:alignment horizontal="left" vertical="center" wrapText="1"/>
    </x:xf>
    <x:xf numFmtId="166" fontId="0" fillId="8" borderId="15" xfId="0" applyAlignment="1">
      <x:alignment vertical="center"/>
    </x:xf>
    <x:xf numFmtId="164" fontId="0" fillId="8" borderId="25" xfId="0" applyAlignment="1">
      <x:alignment horizontal="right" vertical="center" wrapText="1"/>
    </x:xf>
    <x:xf numFmtId="164" fontId="0" fillId="8" borderId="15" xfId="0" applyAlignment="1">
      <x:alignment vertical="center"/>
    </x:xf>
    <x:xf numFmtId="167" fontId="0" fillId="8" borderId="25" xfId="0" applyAlignment="1">
      <x:alignment horizontal="right" vertical="center" wrapText="1"/>
    </x:xf>
    <x:xf numFmtId="167" fontId="0" fillId="8" borderId="15" xfId="0" applyAlignment="1">
      <x:alignment vertical="center"/>
    </x:xf>
    <x:xf numFmtId="168" fontId="0" fillId="8" borderId="25" xfId="0" applyAlignment="1">
      <x:alignment horizontal="left" vertical="center" wrapText="1"/>
    </x:xf>
    <x:xf numFmtId="168" fontId="0" fillId="8" borderId="15" xfId="0" applyAlignment="1">
      <x:alignment vertical="center"/>
    </x:xf>
    <x:xf numFmtId="0" fontId="0" fillId="8" borderId="25" xfId="0" applyAlignment="1">
      <x:alignment horizontal="right" vertical="center" wrapText="1"/>
    </x:xf>
    <x:xf numFmtId="0" fontId="4" fillId="5" borderId="28" xfId="0" applyAlignment="1">
      <x:alignment vertical="center"/>
    </x:xf>
    <x:xf numFmtId="0" fontId="0" fillId="8" borderId="28" xfId="0" applyAlignment="1">
      <x:alignment horizontal="left" vertical="center" wrapText="1"/>
    </x:xf>
    <x:xf numFmtId="168" fontId="0" fillId="8" borderId="21" xfId="0" applyAlignment="1">
      <x:alignment vertical="center"/>
    </x:xf>
    <x:xf numFmtId="0" fontId="7" fillId="7" borderId="8" xfId="0" applyAlignment="1">
      <x:alignment vertical="center"/>
    </x:xf>
    <x:xf numFmtId="0" fontId="4" fillId="5" borderId="23" xfId="0" applyAlignment="1">
      <x:alignment vertical="center"/>
    </x:xf>
    <x:xf numFmtId="0" fontId="0" fillId="8" borderId="25" xfId="0" applyAlignment="1">
      <x:alignment vertical="center"/>
    </x:xf>
    <x:xf numFmtId="166" fontId="7" fillId="11" borderId="25" xfId="0" applyAlignment="1">
      <x:alignment vertical="center"/>
    </x:xf>
    <x:xf numFmtId="3" fontId="7" fillId="11" borderId="25" xfId="0" applyAlignment="1">
      <x:alignment vertical="center"/>
    </x:xf>
    <x:xf numFmtId="166" fontId="11" fillId="8" borderId="25" xfId="0" applyAlignment="1">
      <x:alignment vertical="center"/>
    </x:xf>
    <x:xf numFmtId="167" fontId="7" fillId="11" borderId="25" xfId="0" applyAlignment="1">
      <x:alignment vertical="center"/>
    </x:xf>
    <x:xf numFmtId="168" fontId="7" fillId="11" borderId="25" xfId="0" applyAlignment="1">
      <x:alignment vertical="center"/>
    </x:xf>
    <x:xf numFmtId="164" fontId="11" fillId="8" borderId="15" xfId="0" applyAlignment="1">
      <x:alignment vertical="center"/>
    </x:xf>
    <x:xf numFmtId="168" fontId="11" fillId="8" borderId="25" xfId="0" applyAlignment="1">
      <x:alignment vertical="center"/>
    </x:xf>
    <x:xf numFmtId="164" fontId="11" fillId="8" borderId="25" xfId="0" applyAlignment="1">
      <x:alignment vertical="center"/>
    </x:xf>
    <x:xf numFmtId="0" fontId="11" fillId="8" borderId="25" xfId="0" applyAlignment="1">
      <x:alignment vertical="center"/>
    </x:xf>
    <x:xf numFmtId="0" fontId="4" fillId="5" borderId="33" xfId="0" applyAlignment="1">
      <x:alignment vertical="center"/>
    </x:xf>
    <x:xf numFmtId="0" fontId="0" fillId="8" borderId="28" xfId="0" applyAlignment="1">
      <x:alignment vertical="center"/>
    </x:xf>
    <x:xf numFmtId="164" fontId="11" fillId="8" borderId="28" xfId="0" applyAlignment="1">
      <x:alignment vertical="center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b72620a040f41ee" /><Relationship Type="http://schemas.openxmlformats.org/officeDocument/2006/relationships/theme" Target="/xl/theme/theme1.xml" Id="R2a43bc42151d436f" /><Relationship Type="http://schemas.openxmlformats.org/officeDocument/2006/relationships/sharedStrings" Target="/xl/sharedStrings.xml" Id="R53b419362ab6440b" /><Relationship Type="http://schemas.openxmlformats.org/officeDocument/2006/relationships/worksheet" Target="/xl/worksheets/sheet1.xml" Id="R508b3098b2594ba1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8" customWidth="1"/>
    <x:col min="2" max="2" width="16" customWidth="1"/>
    <x:col min="3" max="3" width="14" customWidth="1"/>
    <x:col min="4" max="4" width="14" customWidth="1"/>
    <x:col min="5" max="5" width="12" customWidth="1"/>
    <x:col min="6" max="6" width="10" customWidth="1"/>
    <x:col min="7" max="7" width="12" customWidth="1"/>
    <x:col min="8" max="8" width="12" customWidth="1"/>
    <x:col min="9" max="9" width="12" customWidth="1"/>
    <x:col min="10" max="10" width="12" customWidth="1"/>
    <x:col min="11" max="11" width="12" customWidth="1"/>
    <x:col min="12" max="12" width="14" customWidth="1"/>
    <x:col min="13" max="13" width="14" customWidth="1"/>
    <x:col min="14" max="14" width="12" customWidth="1"/>
    <x:col min="15" max="15" width="12" customWidth="1"/>
    <x:col min="16" max="16" width="11" customWidth="1"/>
    <x:col min="17" max="17" width="15" customWidth="1"/>
  </x:cols>
  <x:sheetData>
    <x:row r="1" ht="24" customHeight="1">
      <x:c r="A1" s="1" t="inlineStr">
        <x:is>
          <x:t xml:space="preserve">Plantilla plan de marketing excel · modelo funcional de una sola hoja</x:t>
        </x:is>
      </x:c>
    </x:row>
    <x:row r="2" ht="22" customHeight="1">
      <x:c r="A2" s="3" t="inlineStr">
        <x:is>
          <x:t xml:space="preserve">Ejemplo ficticio: Órbita Verde · kits de huerto urbano para balcones</x:t>
        </x:is>
      </x:c>
    </x:row>
    <x:row r="3" ht="21" customHeight="1">
      <x:c r="A3" s="2" t="n"/>
      <x:c r="B3" s="2" t="n"/>
      <x:c r="C3" s="2" t="n"/>
      <x:c r="D3" s="2" t="n"/>
      <x:c r="E3" s="2" t="n"/>
      <x:c r="F3" s="2" t="n"/>
      <x:c r="G3" s="2" t="n"/>
      <x:c r="H3" s="2" t="n"/>
      <x:c r="I3" s="2" t="n"/>
      <x:c r="J3" s="2" t="n"/>
      <x:c r="K3" s="2" t="n"/>
      <x:c r="L3" s="2" t="n"/>
      <x:c r="M3" s="2" t="n"/>
      <x:c r="N3" s="2" t="n"/>
      <x:c r="O3" s="2" t="n"/>
      <x:c r="P3" s="2" t="n"/>
      <x:c r="Q3" s="2" t="n"/>
    </x:row>
    <x:row r="4" ht="23" customHeight="1">
      <x:c r="A4" s="100" t="inlineStr">
        <x:is>
          <x:t xml:space="preserve">1. Dimensionamiento del plan</x:t>
        </x:is>
      </x:c>
      <x:c r="B4" s="101" t="n"/>
      <x:c r="C4" s="101" t="n"/>
      <x:c r="D4" s="101" t="n"/>
      <x:c r="E4" s="101" t="n"/>
      <x:c r="F4" s="101" t="n"/>
      <x:c r="G4" s="102" t="n"/>
      <x:c r="H4" s="100" t="inlineStr">
        <x:is>
          <x:t xml:space="preserve">2. Supuestos del funnel</x:t>
        </x:is>
      </x:c>
      <x:c r="I4" s="101" t="n"/>
      <x:c r="J4" s="101" t="n"/>
      <x:c r="K4" s="102" t="n"/>
      <x:c r="L4" s="100" t="inlineStr">
        <x:is>
          <x:t xml:space="preserve">3. Mezcla editable y control</x:t>
        </x:is>
      </x:c>
      <x:c r="M4" s="101" t="n"/>
      <x:c r="N4" s="101" t="n"/>
      <x:c r="O4" s="101" t="n"/>
      <x:c r="P4" s="101" t="n"/>
      <x:c r="Q4" s="102" t="n"/>
    </x:row>
    <x:row r="5" ht="21" customHeight="1">
      <x:c r="A5" s="7" t="inlineStr">
        <x:is>
          <x:t xml:space="preserve">Keyword principal</x:t>
        </x:is>
      </x:c>
      <x:c r="D5" s="103" t="inlineStr">
        <x:is>
          <x:t xml:space="preserve">plantilla plan de marketing excel</x:t>
        </x:is>
      </x:c>
      <x:c r="G5" s="104" t="n"/>
      <x:c r="H5" s="7" t="inlineStr">
        <x:is>
          <x:t xml:space="preserve">Conversión visita → lead</x:t>
        </x:is>
      </x:c>
      <x:c r="J5" s="105" t="n">
        <x:v>0.038</x:v>
      </x:c>
      <x:c r="K5" s="104" t="n"/>
      <x:c r="L5" s="12" t="inlineStr">
        <x:is>
          <x:t xml:space="preserve">Canal</x:t>
        </x:is>
      </x:c>
      <x:c r="N5" s="13" t="inlineStr">
        <x:is>
          <x:t xml:space="preserve">% mix</x:t>
        </x:is>
      </x:c>
      <x:c r="O5" s="106" t="inlineStr">
        <x:is>
          <x:t xml:space="preserve">Rol principal / control</x:t>
        </x:is>
      </x:c>
      <x:c r="Q5" s="104" t="n"/>
    </x:row>
    <x:row r="6" ht="21" customHeight="1">
      <x:c r="A6" s="7" t="inlineStr">
        <x:is>
          <x:t xml:space="preserve">Proyecto / marca</x:t>
        </x:is>
      </x:c>
      <x:c r="D6" s="103" t="inlineStr">
        <x:is>
          <x:t xml:space="preserve">Órbita Verde</x:t>
        </x:is>
      </x:c>
      <x:c r="G6" s="104" t="n"/>
      <x:c r="H6" s="7" t="inlineStr">
        <x:is>
          <x:t xml:space="preserve">Conversión lead → venta</x:t>
        </x:is>
      </x:c>
      <x:c r="J6" s="105" t="n">
        <x:v>0.102</x:v>
      </x:c>
      <x:c r="K6" s="104" t="n"/>
      <x:c r="L6" s="14" t="inlineStr">
        <x:is>
          <x:t xml:space="preserve">Búsqueda de pago</x:t>
        </x:is>
      </x:c>
      <x:c r="N6" s="107" t="n">
        <x:v>0.28</x:v>
      </x:c>
      <x:c r="O6" s="108" t="inlineStr">
        <x:is>
          <x:t xml:space="preserve">Captación de intención alta</x:t>
        </x:is>
      </x:c>
      <x:c r="Q6" s="104" t="n"/>
    </x:row>
    <x:row r="7" ht="21" customHeight="1">
      <x:c r="A7" s="7" t="inlineStr">
        <x:is>
          <x:t xml:space="preserve">Objetivo comercial</x:t>
        </x:is>
      </x:c>
      <x:c r="D7" s="103" t="inlineStr">
        <x:is>
          <x:t xml:space="preserve">Captación rentable para kits de huerto urbano</x:t>
        </x:is>
      </x:c>
      <x:c r="G7" s="104" t="n"/>
      <x:c r="H7" s="16" t="inlineStr">
        <x:is>
          <x:t xml:space="preserve">Leads objetivo</x:t>
        </x:is>
      </x:c>
      <x:c r="J7" s="109">
        <x:f>ROUNDUP(D15/J6,0)</x:f>
        <x:v>4138</x:v>
      </x:c>
      <x:c r="K7" s="104" t="n"/>
      <x:c r="L7" s="14" t="inlineStr">
        <x:is>
          <x:t xml:space="preserve">Redes sociales Ads</x:t>
        </x:is>
      </x:c>
      <x:c r="N7" s="107" t="n">
        <x:v>0.22</x:v>
      </x:c>
      <x:c r="O7" s="108" t="inlineStr">
        <x:is>
          <x:t xml:space="preserve">Prospección y remarketing</x:t>
        </x:is>
      </x:c>
      <x:c r="Q7" s="104" t="n"/>
    </x:row>
    <x:row r="8" ht="21" customHeight="1">
      <x:c r="A8" s="7" t="inlineStr">
        <x:is>
          <x:t xml:space="preserve">Fecha de inicio</x:t>
        </x:is>
      </x:c>
      <x:c r="D8" s="110" t="n">
        <x:v>46266</x:v>
      </x:c>
      <x:c r="G8" s="104" t="n"/>
      <x:c r="H8" s="16" t="inlineStr">
        <x:is>
          <x:t xml:space="preserve">Visitas objetivo</x:t>
        </x:is>
      </x:c>
      <x:c r="J8" s="109">
        <x:f>ROUNDUP(J7/J5,0)</x:f>
        <x:v>108895</x:v>
      </x:c>
      <x:c r="K8" s="104" t="n"/>
      <x:c r="L8" s="14" t="inlineStr">
        <x:is>
          <x:t xml:space="preserve">SEO / Contenidos</x:t>
        </x:is>
      </x:c>
      <x:c r="N8" s="107" t="n">
        <x:v>0.18</x:v>
      </x:c>
      <x:c r="O8" s="108" t="inlineStr">
        <x:is>
          <x:t xml:space="preserve">Demanda orgánica y autoridad</x:t>
        </x:is>
      </x:c>
      <x:c r="Q8" s="104" t="n"/>
    </x:row>
    <x:row r="9" ht="21" customHeight="1">
      <x:c r="A9" s="7" t="inlineStr">
        <x:is>
          <x:t xml:space="preserve">Fecha de fin</x:t>
        </x:is>
      </x:c>
      <x:c r="D9" s="110" t="n">
        <x:v>46356</x:v>
      </x:c>
      <x:c r="G9" s="104" t="n"/>
      <x:c r="H9" s="7" t="inlineStr">
        <x:is>
          <x:t xml:space="preserve">Margen bruto (%)</x:t>
        </x:is>
      </x:c>
      <x:c r="J9" s="105" t="n">
        <x:v>0.58</x:v>
      </x:c>
      <x:c r="K9" s="104" t="n"/>
      <x:c r="L9" s="14" t="inlineStr">
        <x:is>
          <x:t xml:space="preserve">Email / CRM</x:t>
        </x:is>
      </x:c>
      <x:c r="N9" s="107" t="n">
        <x:v>0.1</x:v>
      </x:c>
      <x:c r="O9" s="108" t="inlineStr">
        <x:is>
          <x:t xml:space="preserve">Maduración y recompra</x:t>
        </x:is>
      </x:c>
      <x:c r="Q9" s="104" t="n"/>
    </x:row>
    <x:row r="10" ht="21" customHeight="1">
      <x:c r="A10" s="7" t="inlineStr">
        <x:is>
          <x:t xml:space="preserve">Presupuesto total (€)</x:t>
        </x:is>
      </x:c>
      <x:c r="D10" s="111" t="n">
        <x:v>24000</x:v>
      </x:c>
      <x:c r="G10" s="104" t="n"/>
      <x:c r="H10" s="16" t="inlineStr">
        <x:is>
          <x:t xml:space="preserve">Margen bruto objetivo (€)</x:t>
        </x:is>
      </x:c>
      <x:c r="J10" s="112">
        <x:f>D13*J9</x:f>
        <x:v>23200</x:v>
      </x:c>
      <x:c r="K10" s="104" t="n"/>
      <x:c r="L10" s="14" t="inlineStr">
        <x:is>
          <x:t xml:space="preserve">Colaboraciones</x:t>
        </x:is>
      </x:c>
      <x:c r="N10" s="107" t="n">
        <x:v>0.12</x:v>
      </x:c>
      <x:c r="O10" s="108" t="inlineStr">
        <x:is>
          <x:t xml:space="preserve">Prueba social y afinidad</x:t>
        </x:is>
      </x:c>
      <x:c r="Q10" s="104" t="n"/>
    </x:row>
    <x:row r="11" ht="21" customHeight="1">
      <x:c r="A11" s="7" t="inlineStr">
        <x:is>
          <x:t xml:space="preserve">Reserva / contingencia (%)</x:t>
        </x:is>
      </x:c>
      <x:c r="D11" s="105" t="n">
        <x:v>0.08</x:v>
      </x:c>
      <x:c r="G11" s="104" t="n"/>
      <x:c r="H11" s="7" t="inlineStr">
        <x:is>
          <x:t xml:space="preserve">Factor de impulso comercial</x:t>
        </x:is>
      </x:c>
      <x:c r="J11" s="105" t="n">
        <x:v>1.22</x:v>
      </x:c>
      <x:c r="K11" s="104" t="n"/>
      <x:c r="L11" s="14" t="inlineStr">
        <x:is>
          <x:t xml:space="preserve">Afiliados</x:t>
        </x:is>
      </x:c>
      <x:c r="N11" s="107" t="n">
        <x:v>0.1</x:v>
      </x:c>
      <x:c r="O11" s="108" t="inlineStr">
        <x:is>
          <x:t xml:space="preserve">Venta asistida</x:t>
        </x:is>
      </x:c>
      <x:c r="Q11" s="104" t="n"/>
    </x:row>
    <x:row r="12" ht="21" customHeight="1">
      <x:c r="A12" s="16" t="inlineStr">
        <x:is>
          <x:t xml:space="preserve">Presupuesto operativo (€)</x:t>
        </x:is>
      </x:c>
      <x:c r="D12" s="113">
        <x:f>D10*(1-D11)</x:f>
        <x:v>22080</x:v>
      </x:c>
      <x:c r="G12" s="104" t="n"/>
      <x:c r="H12" s="16" t="inlineStr">
        <x:is>
          <x:t xml:space="preserve">Ventas previstas</x:t>
        </x:is>
      </x:c>
      <x:c r="J12" s="109">
        <x:f>SUM(L20:L25)</x:f>
        <x:v>424.53280737060254</x:v>
      </x:c>
      <x:c r="K12" s="104" t="n"/>
      <x:c r="L12" s="16" t="inlineStr">
        <x:is>
          <x:t xml:space="preserve">Suma mix</x:t>
        </x:is>
      </x:c>
      <x:c r="N12" s="114">
        <x:f>SUM(N6:N11)</x:f>
        <x:v>0.9999999999999999</x:v>
      </x:c>
      <x:c r="O12" s="115" t="str">
        <x:f>IF(N12=1,"Correcto","Ajustar mezcla")</x:f>
        <x:v>Correcto</x:v>
      </x:c>
      <x:c r="Q12" s="104" t="n"/>
    </x:row>
    <x:row r="13" ht="21" customHeight="1">
      <x:c r="A13" s="7" t="inlineStr">
        <x:is>
          <x:t xml:space="preserve">Ingresos objetivo (€)</x:t>
        </x:is>
      </x:c>
      <x:c r="D13" s="111" t="n">
        <x:v>40000</x:v>
      </x:c>
      <x:c r="G13" s="104" t="n"/>
      <x:c r="H13" s="16" t="inlineStr">
        <x:is>
          <x:t xml:space="preserve">Ingresos previstos (€)</x:t>
        </x:is>
      </x:c>
      <x:c r="J13" s="112">
        <x:f>SUM(M20:M25)</x:f>
        <x:v>40330.61670020723</x:v>
      </x:c>
      <x:c r="K13" s="104" t="n"/>
      <x:c r="L13" s="16" t="inlineStr">
        <x:is>
          <x:t xml:space="preserve">ROAS mínimo global</x:t>
        </x:is>
      </x:c>
      <x:c r="N13" s="116">
        <x:f>D17</x:f>
        <x:v>1.8115942028985508</x:v>
      </x:c>
      <x:c r="O13" s="117" t="inlineStr">
        <x:is>
          <x:t xml:space="preserve">Referencia para validar la mezcla</x:t>
        </x:is>
      </x:c>
      <x:c r="Q13" s="104" t="n"/>
    </x:row>
    <x:row r="14" ht="21" customHeight="1">
      <x:c r="A14" s="7" t="inlineStr">
        <x:is>
          <x:t xml:space="preserve">Ticket medio (€)</x:t>
        </x:is>
      </x:c>
      <x:c r="D14" s="118" t="n">
        <x:v>95</x:v>
      </x:c>
      <x:c r="G14" s="104" t="n"/>
      <x:c r="H14" s="7" t="inlineStr">
        <x:is>
          <x:t xml:space="preserve">Coef. Mes 1</x:t>
        </x:is>
      </x:c>
      <x:c r="J14" s="119" t="n">
        <x:v>0.9</x:v>
      </x:c>
      <x:c r="K14" s="104" t="n"/>
      <x:c r="L14" s="16" t="inlineStr">
        <x:is>
          <x:t xml:space="preserve">CPA máximo global</x:t>
        </x:is>
      </x:c>
      <x:c r="N14" s="28">
        <x:f>D16</x:f>
        <x:v>52.322274881516584</x:v>
      </x:c>
      <x:c r="O14" s="117" t="inlineStr">
        <x:is>
          <x:t xml:space="preserve">Si el CPA supera este nivel, revisar hipótesis</x:t>
        </x:is>
      </x:c>
      <x:c r="Q14" s="104" t="n"/>
    </x:row>
    <x:row r="15" ht="21" customHeight="1">
      <x:c r="A15" s="16" t="inlineStr">
        <x:is>
          <x:t xml:space="preserve">Pedidos objetivo</x:t>
        </x:is>
      </x:c>
      <x:c r="D15" s="109">
        <x:f>ROUNDUP(D13/D14,0)</x:f>
        <x:v>422</x:v>
      </x:c>
      <x:c r="G15" s="104" t="n"/>
      <x:c r="H15" s="7" t="inlineStr">
        <x:is>
          <x:t xml:space="preserve">Coef. Mes 2</x:t>
        </x:is>
      </x:c>
      <x:c r="J15" s="119" t="n">
        <x:v>1</x:v>
      </x:c>
      <x:c r="K15" s="104" t="n"/>
      <x:c r="L15" s="16" t="inlineStr">
        <x:is>
          <x:t xml:space="preserve">Canal líder por mix</x:t>
        </x:is>
      </x:c>
      <x:c r="N15" s="29" t="str">
        <x:f>INDEX(L6:L11,MATCH(MAX(N6:N11),N6:N11,0))</x:f>
        <x:v>Búsqueda de pago</x:v>
      </x:c>
      <x:c r="O15" s="117" t="inlineStr">
        <x:is>
          <x:t xml:space="preserve">Se recalcula automáticamente</x:t>
        </x:is>
      </x:c>
      <x:c r="Q15" s="104" t="n"/>
    </x:row>
    <x:row r="16" ht="21" customHeight="1">
      <x:c r="A16" s="16" t="inlineStr">
        <x:is>
          <x:t xml:space="preserve">CPA máximo admisible (€)</x:t>
        </x:is>
      </x:c>
      <x:c r="D16" s="120">
        <x:f>IF(D15=0,0,D12/D15)</x:f>
        <x:v>52.322274881516584</x:v>
      </x:c>
      <x:c r="G16" s="104" t="n"/>
      <x:c r="H16" s="7" t="inlineStr">
        <x:is>
          <x:t xml:space="preserve">Coef. Mes 3</x:t>
        </x:is>
      </x:c>
      <x:c r="J16" s="119" t="n">
        <x:v>1.1</x:v>
      </x:c>
      <x:c r="K16" s="104" t="n"/>
      <x:c r="L16" s="16" t="inlineStr">
        <x:is>
          <x:t xml:space="preserve">Presupuesto operativo</x:t>
        </x:is>
      </x:c>
      <x:c r="N16" s="21">
        <x:f>D12</x:f>
        <x:v>22080</x:v>
      </x:c>
      <x:c r="O16" s="117" t="inlineStr">
        <x:is>
          <x:t xml:space="preserve">Base de reparto por canal</x:t>
        </x:is>
      </x:c>
      <x:c r="Q16" s="104" t="n"/>
    </x:row>
    <x:row r="17" ht="21" customHeight="1">
      <x:c r="A17" s="30" t="inlineStr">
        <x:is>
          <x:t xml:space="preserve">ROAS mínimo</x:t>
        </x:is>
      </x:c>
      <x:c r="B17" s="121" t="n"/>
      <x:c r="C17" s="121" t="n"/>
      <x:c r="D17" s="122">
        <x:f>IF(D12=0,0,D13/D12)</x:f>
        <x:v>1.8115942028985508</x:v>
      </x:c>
      <x:c r="E17" s="121" t="n"/>
      <x:c r="F17" s="121" t="n"/>
      <x:c r="G17" s="123" t="n"/>
      <x:c r="H17" s="30" t="inlineStr">
        <x:is>
          <x:t xml:space="preserve">Suma coeficientes</x:t>
        </x:is>
      </x:c>
      <x:c r="I17" s="121" t="n"/>
      <x:c r="J17" s="122">
        <x:f>SUM(J14:J16)</x:f>
        <x:v>3</x:v>
      </x:c>
      <x:c r="K17" s="123" t="n"/>
      <x:c r="L17" s="30" t="inlineStr">
        <x:is>
          <x:t xml:space="preserve">Inversión asignada</x:t>
        </x:is>
      </x:c>
      <x:c r="M17" s="121" t="n"/>
      <x:c r="N17" s="34">
        <x:f>SUM(D20:D25)</x:f>
        <x:v>22080</x:v>
      </x:c>
      <x:c r="O17" s="124" t="inlineStr">
        <x:is>
          <x:t xml:space="preserve">Debe coincidir con el presupuesto operativo</x:t>
        </x:is>
      </x:c>
      <x:c r="P17" s="121" t="n"/>
      <x:c r="Q17" s="123" t="n"/>
    </x:row>
    <x:row r="18" ht="23" customHeight="1">
      <x:c r="A18" s="100" t="inlineStr">
        <x:is>
          <x:t xml:space="preserve">4. Resumen de canales</x:t>
        </x:is>
      </x:c>
      <x:c r="B18" s="101" t="n"/>
      <x:c r="C18" s="101" t="n"/>
      <x:c r="D18" s="101" t="n"/>
      <x:c r="E18" s="101" t="n"/>
      <x:c r="F18" s="101" t="n"/>
      <x:c r="G18" s="101" t="n"/>
      <x:c r="H18" s="101" t="n"/>
      <x:c r="I18" s="101" t="n"/>
      <x:c r="J18" s="101" t="n"/>
      <x:c r="K18" s="101" t="n"/>
      <x:c r="L18" s="101" t="n"/>
      <x:c r="M18" s="101" t="n"/>
      <x:c r="N18" s="101" t="n"/>
      <x:c r="O18" s="101" t="n"/>
      <x:c r="P18" s="101" t="n"/>
      <x:c r="Q18" s="102" t="n"/>
    </x:row>
    <x:row r="19" ht="21" customHeight="1">
      <x:c r="A19" s="36" t="inlineStr">
        <x:is>
          <x:t xml:space="preserve">Canal</x:t>
        </x:is>
      </x:c>
      <x:c r="B19" s="37" t="inlineStr">
        <x:is>
          <x:t xml:space="preserve">Objetivo</x:t>
        </x:is>
      </x:c>
      <x:c r="C19" s="37" t="inlineStr">
        <x:is>
          <x:t xml:space="preserve">% mix</x:t>
        </x:is>
      </x:c>
      <x:c r="D19" s="37" t="inlineStr">
        <x:is>
          <x:t xml:space="preserve">Inversión (€)</x:t>
        </x:is>
      </x:c>
      <x:c r="E19" s="37" t="inlineStr">
        <x:is>
          <x:t xml:space="preserve">CPC/CPV (€)</x:t>
        </x:is>
      </x:c>
      <x:c r="F19" s="37" t="inlineStr">
        <x:is>
          <x:t xml:space="preserve">CTR/apertura</x:t>
        </x:is>
      </x:c>
      <x:c r="G19" s="37" t="inlineStr">
        <x:is>
          <x:t xml:space="preserve">Impresiones/envíos</x:t>
        </x:is>
      </x:c>
      <x:c r="H19" s="37" t="inlineStr">
        <x:is>
          <x:t xml:space="preserve">Visitas</x:t>
        </x:is>
      </x:c>
      <x:c r="I19" s="37" t="inlineStr">
        <x:is>
          <x:t xml:space="preserve">Conv. visita→lead</x:t>
        </x:is>
      </x:c>
      <x:c r="J19" s="37" t="inlineStr">
        <x:is>
          <x:t xml:space="preserve">Leads</x:t>
        </x:is>
      </x:c>
      <x:c r="K19" s="37" t="inlineStr">
        <x:is>
          <x:t xml:space="preserve">Conv. lead→venta</x:t>
        </x:is>
      </x:c>
      <x:c r="L19" s="37" t="inlineStr">
        <x:is>
          <x:t xml:space="preserve">Ventas</x:t>
        </x:is>
      </x:c>
      <x:c r="M19" s="37" t="inlineStr">
        <x:is>
          <x:t xml:space="preserve">Ingresos (€)</x:t>
        </x:is>
      </x:c>
      <x:c r="N19" s="37" t="inlineStr">
        <x:is>
          <x:t xml:space="preserve">Margen bruto (€)</x:t>
        </x:is>
      </x:c>
      <x:c r="O19" s="37" t="inlineStr">
        <x:is>
          <x:t xml:space="preserve">ROAS</x:t>
        </x:is>
      </x:c>
      <x:c r="P19" s="37" t="inlineStr">
        <x:is>
          <x:t xml:space="preserve">CPA (€)</x:t>
        </x:is>
      </x:c>
      <x:c r="Q19" s="38" t="inlineStr">
        <x:is>
          <x:t xml:space="preserve">Estado</x:t>
        </x:is>
      </x:c>
    </x:row>
    <x:row r="20" ht="21" customHeight="1">
      <x:c r="A20" s="39" t="inlineStr">
        <x:is>
          <x:t xml:space="preserve">Búsqueda de pago</x:t>
        </x:is>
      </x:c>
      <x:c r="B20" s="40" t="inlineStr">
        <x:is>
          <x:t xml:space="preserve">Captación directa</x:t>
        </x:is>
      </x:c>
      <x:c r="C20" s="125">
        <x:f>$N$6</x:f>
        <x:v>0.28</x:v>
      </x:c>
      <x:c r="D20" s="42">
        <x:f>$D$12*C20</x:f>
        <x:v>6182.400000000001</x:v>
      </x:c>
      <x:c r="E20" s="43" t="n">
        <x:v>0.95</x:v>
      </x:c>
      <x:c r="F20" s="126" t="n">
        <x:v>0.048</x:v>
      </x:c>
      <x:c r="G20" s="45">
        <x:f>IF(F20=0,0,H20/F20)</x:f>
        <x:v>135578.94736842107</x:v>
      </x:c>
      <x:c r="H20" s="45">
        <x:f>IF(E20=0,0,D20/E20)</x:f>
        <x:v>6507.789473684212</x:v>
      </x:c>
      <x:c r="I20" s="126" t="n">
        <x:v>0.056</x:v>
      </x:c>
      <x:c r="J20" s="45">
        <x:f>H20*I20</x:f>
        <x:v>364.43621052631585</x:v>
      </x:c>
      <x:c r="K20" s="126" t="n">
        <x:v>0.14</x:v>
      </x:c>
      <x:c r="L20" s="45">
        <x:f>J20*K20*$J$11</x:f>
        <x:v>62.24570475789475</x:v>
      </x:c>
      <x:c r="M20" s="42">
        <x:f>L20*$D$14</x:f>
        <x:v>5913.341952000002</x:v>
      </x:c>
      <x:c r="N20" s="42">
        <x:f>M20*$J$9</x:f>
        <x:v>3429.7383321600005</x:v>
      </x:c>
      <x:c r="O20" s="127">
        <x:f>IF(D20=0,0,M20/D20)</x:f>
        <x:v>0.9564800000000002</x:v>
      </x:c>
      <x:c r="P20" s="47">
        <x:f>IF(L20=0,0,D20/L20)</x:f>
        <x:v>99.32251589160254</x:v>
      </x:c>
      <x:c r="Q20" s="48" t="str">
        <x:f>IF(AND(O20&gt;=$D$17,P20&lt;=$D$16),"OK","Optimizar")</x:f>
        <x:v>Optimizar</x:v>
      </x:c>
    </x:row>
    <x:row r="21" ht="21" customHeight="1">
      <x:c r="A21" s="39" t="inlineStr">
        <x:is>
          <x:t xml:space="preserve">Redes sociales Ads</x:t>
        </x:is>
      </x:c>
      <x:c r="B21" s="40" t="inlineStr">
        <x:is>
          <x:t xml:space="preserve">Descubrimiento</x:t>
        </x:is>
      </x:c>
      <x:c r="C21" s="125">
        <x:f>$N$7</x:f>
        <x:v>0.22</x:v>
      </x:c>
      <x:c r="D21" s="42">
        <x:f>$D$12*C21</x:f>
        <x:v>4857.6</x:v>
      </x:c>
      <x:c r="E21" s="43" t="n">
        <x:v>0.72</x:v>
      </x:c>
      <x:c r="F21" s="126" t="n">
        <x:v>0.019</x:v>
      </x:c>
      <x:c r="G21" s="45">
        <x:f>IF(F21=0,0,H21/F21)</x:f>
        <x:v>355087.7192982456</x:v>
      </x:c>
      <x:c r="H21" s="45">
        <x:f>IF(E21=0,0,D21/E21)</x:f>
        <x:v>6746.666666666667</x:v>
      </x:c>
      <x:c r="I21" s="126" t="n">
        <x:v>0.032</x:v>
      </x:c>
      <x:c r="J21" s="45">
        <x:f>H21*I21</x:f>
        <x:v>215.89333333333335</x:v>
      </x:c>
      <x:c r="K21" s="126" t="n">
        <x:v>0.098</x:v>
      </x:c>
      <x:c r="L21" s="45">
        <x:f>J21*K21*$J$11</x:f>
        <x:v>25.812206933333336</x:v>
      </x:c>
      <x:c r="M21" s="42">
        <x:f>L21*$D$14</x:f>
        <x:v>2452.159658666667</x:v>
      </x:c>
      <x:c r="N21" s="42">
        <x:f>M21*$J$9</x:f>
        <x:v>1422.2526020266666</x:v>
      </x:c>
      <x:c r="O21" s="127">
        <x:f>IF(D21=0,0,M21/D21)</x:f>
        <x:v>0.5048088888888889</x:v>
      </x:c>
      <x:c r="P21" s="47">
        <x:f>IF(L21=0,0,D21/L21)</x:f>
        <x:v>188.19003011040482</x:v>
      </x:c>
      <x:c r="Q21" s="48" t="str">
        <x:f>IF(AND(O21&gt;=$D$17,P21&lt;=$D$16),"OK","Optimizar")</x:f>
        <x:v>Optimizar</x:v>
      </x:c>
    </x:row>
    <x:row r="22" ht="21" customHeight="1">
      <x:c r="A22" s="39" t="inlineStr">
        <x:is>
          <x:t xml:space="preserve">SEO / Contenidos</x:t>
        </x:is>
      </x:c>
      <x:c r="B22" s="40" t="inlineStr">
        <x:is>
          <x:t xml:space="preserve">Demanda orgánica</x:t>
        </x:is>
      </x:c>
      <x:c r="C22" s="125">
        <x:f>$N$8</x:f>
        <x:v>0.18</x:v>
      </x:c>
      <x:c r="D22" s="42">
        <x:f>$D$12*C22</x:f>
        <x:v>3974.3999999999996</x:v>
      </x:c>
      <x:c r="E22" s="43" t="n">
        <x:v>0.31</x:v>
      </x:c>
      <x:c r="F22" s="126" t="n">
        <x:v>0.055</x:v>
      </x:c>
      <x:c r="G22" s="45">
        <x:f>IF(F22=0,0,H22/F22)</x:f>
        <x:v>233102.63929618767</x:v>
      </x:c>
      <x:c r="H22" s="45">
        <x:f>IF(E22=0,0,D22/E22)</x:f>
        <x:v>12820.645161290322</x:v>
      </x:c>
      <x:c r="I22" s="126" t="n">
        <x:v>0.044</x:v>
      </x:c>
      <x:c r="J22" s="45">
        <x:f>H22*I22</x:f>
        <x:v>564.1083870967741</x:v>
      </x:c>
      <x:c r="K22" s="126" t="n">
        <x:v>0.115</x:v>
      </x:c>
      <x:c r="L22" s="45">
        <x:f>J22*K22*$J$11</x:f>
        <x:v>79.14440670967741</x:v>
      </x:c>
      <x:c r="M22" s="42">
        <x:f>L22*$D$14</x:f>
        <x:v>7518.718637419354</x:v>
      </x:c>
      <x:c r="N22" s="42">
        <x:f>M22*$J$9</x:f>
        <x:v>4360.856809703225</x:v>
      </x:c>
      <x:c r="O22" s="127">
        <x:f>IF(D22=0,0,M22/D22)</x:f>
        <x:v>1.8917870967741937</x:v>
      </x:c>
      <x:c r="P22" s="47">
        <x:f>IF(L22=0,0,D22/L22)</x:f>
        <x:v>50.217067323268324</x:v>
      </x:c>
      <x:c r="Q22" s="48" t="str">
        <x:f>IF(AND(O22&gt;=$D$17,P22&lt;=$D$16),"OK","Optimizar")</x:f>
        <x:v>OK</x:v>
      </x:c>
    </x:row>
    <x:row r="23" ht="21" customHeight="1">
      <x:c r="A23" s="39" t="inlineStr">
        <x:is>
          <x:t xml:space="preserve">Email / CRM</x:t>
        </x:is>
      </x:c>
      <x:c r="B23" s="40" t="inlineStr">
        <x:is>
          <x:t xml:space="preserve">Maduración</x:t>
        </x:is>
      </x:c>
      <x:c r="C23" s="125">
        <x:f>$N$9</x:f>
        <x:v>0.1</x:v>
      </x:c>
      <x:c r="D23" s="42">
        <x:f>$D$12*C23</x:f>
        <x:v>2208</x:v>
      </x:c>
      <x:c r="E23" s="43" t="n">
        <x:v>0.18</x:v>
      </x:c>
      <x:c r="F23" s="126" t="n">
        <x:v>0.29</x:v>
      </x:c>
      <x:c r="G23" s="45">
        <x:f>IF(F23=0,0,H23/F23)</x:f>
        <x:v>42298.85057471265</x:v>
      </x:c>
      <x:c r="H23" s="45">
        <x:f>IF(E23=0,0,D23/E23)</x:f>
        <x:v>12266.666666666668</x:v>
      </x:c>
      <x:c r="I23" s="126" t="n">
        <x:v>0.095</x:v>
      </x:c>
      <x:c r="J23" s="45">
        <x:f>H23*I23</x:f>
        <x:v>1165.3333333333335</x:v>
      </x:c>
      <x:c r="K23" s="126" t="n">
        <x:v>0.158</x:v>
      </x:c>
      <x:c r="L23" s="45">
        <x:f>J23*K23*$J$11</x:f>
        <x:v>224.62965333333338</x:v>
      </x:c>
      <x:c r="M23" s="42">
        <x:f>L23*$D$14</x:f>
        <x:v>21339.81706666667</x:v>
      </x:c>
      <x:c r="N23" s="42">
        <x:f>M23*$J$9</x:f>
        <x:v>12377.093898666668</x:v>
      </x:c>
      <x:c r="O23" s="127">
        <x:f>IF(D23=0,0,M23/D23)</x:f>
        <x:v>9.664772222222224</x:v>
      </x:c>
      <x:c r="P23" s="47">
        <x:f>IF(L23=0,0,D23/L23)</x:f>
        <x:v>9.82951256539356</x:v>
      </x:c>
      <x:c r="Q23" s="48" t="str">
        <x:f>IF(AND(O23&gt;=$D$17,P23&lt;=$D$16),"OK","Optimizar")</x:f>
        <x:v>OK</x:v>
      </x:c>
    </x:row>
    <x:row r="24" ht="21" customHeight="1">
      <x:c r="A24" s="39" t="inlineStr">
        <x:is>
          <x:t xml:space="preserve">Colaboraciones</x:t>
        </x:is>
      </x:c>
      <x:c r="B24" s="40" t="inlineStr">
        <x:is>
          <x:t xml:space="preserve">Prueba social</x:t>
        </x:is>
      </x:c>
      <x:c r="C24" s="125">
        <x:f>$N$10</x:f>
        <x:v>0.12</x:v>
      </x:c>
      <x:c r="D24" s="42">
        <x:f>$D$12*C24</x:f>
        <x:v>2649.6</x:v>
      </x:c>
      <x:c r="E24" s="43" t="n">
        <x:v>1.15</x:v>
      </x:c>
      <x:c r="F24" s="126" t="n">
        <x:v>0.024</x:v>
      </x:c>
      <x:c r="G24" s="45">
        <x:f>IF(F24=0,0,H24/F24)</x:f>
        <x:v>96000</x:v>
      </x:c>
      <x:c r="H24" s="45">
        <x:f>IF(E24=0,0,D24/E24)</x:f>
        <x:v>2304</x:v>
      </x:c>
      <x:c r="I24" s="126" t="n">
        <x:v>0.038</x:v>
      </x:c>
      <x:c r="J24" s="45">
        <x:f>H24*I24</x:f>
        <x:v>87.55199999999999</x:v>
      </x:c>
      <x:c r="K24" s="126" t="n">
        <x:v>0.125</x:v>
      </x:c>
      <x:c r="L24" s="45">
        <x:f>J24*K24*$J$11</x:f>
        <x:v>13.351679999999998</x:v>
      </x:c>
      <x:c r="M24" s="42">
        <x:f>L24*$D$14</x:f>
        <x:v>1268.4095999999997</x:v>
      </x:c>
      <x:c r="N24" s="42">
        <x:f>M24*$J$9</x:f>
        <x:v>735.6775679999998</x:v>
      </x:c>
      <x:c r="O24" s="127">
        <x:f>IF(D24=0,0,M24/D24)</x:f>
        <x:v>0.47871739130434776</x:v>
      </x:c>
      <x:c r="P24" s="47">
        <x:f>IF(L24=0,0,D24/L24)</x:f>
        <x:v>198.44693701466784</x:v>
      </x:c>
      <x:c r="Q24" s="48" t="str">
        <x:f>IF(AND(O24&gt;=$D$17,P24&lt;=$D$16),"OK","Optimizar")</x:f>
        <x:v>Optimizar</x:v>
      </x:c>
    </x:row>
    <x:row r="25" ht="21" customHeight="1">
      <x:c r="A25" s="39" t="inlineStr">
        <x:is>
          <x:t xml:space="preserve">Afiliados</x:t>
        </x:is>
      </x:c>
      <x:c r="B25" s="40" t="inlineStr">
        <x:is>
          <x:t xml:space="preserve">Venta asistida</x:t>
        </x:is>
      </x:c>
      <x:c r="C25" s="125">
        <x:f>$N$11</x:f>
        <x:v>0.1</x:v>
      </x:c>
      <x:c r="D25" s="42">
        <x:f>$D$12*C25</x:f>
        <x:v>2208</x:v>
      </x:c>
      <x:c r="E25" s="43" t="n">
        <x:v>0.88</x:v>
      </x:c>
      <x:c r="F25" s="126" t="n">
        <x:v>0.031</x:v>
      </x:c>
      <x:c r="G25" s="45">
        <x:f>IF(F25=0,0,H25/F25)</x:f>
        <x:v>80938.4164222874</x:v>
      </x:c>
      <x:c r="H25" s="45">
        <x:f>IF(E25=0,0,D25/E25)</x:f>
        <x:v>2509.090909090909</x:v>
      </x:c>
      <x:c r="I25" s="126" t="n">
        <x:v>0.049</x:v>
      </x:c>
      <x:c r="J25" s="45">
        <x:f>H25*I25</x:f>
        <x:v>122.94545454545455</x:v>
      </x:c>
      <x:c r="K25" s="126" t="n">
        <x:v>0.129</x:v>
      </x:c>
      <x:c r="L25" s="45">
        <x:f>J25*K25*$J$11</x:f>
        <x:v>19.349155636363637</x:v>
      </x:c>
      <x:c r="M25" s="42">
        <x:f>L25*$D$14</x:f>
        <x:v>1838.1697854545455</x:v>
      </x:c>
      <x:c r="N25" s="42">
        <x:f>M25*$J$9</x:f>
        <x:v>1066.1384755636363</x:v>
      </x:c>
      <x:c r="O25" s="127">
        <x:f>IF(D25=0,0,M25/D25)</x:f>
        <x:v>0.8325044318181818</x:v>
      </x:c>
      <x:c r="P25" s="47">
        <x:f>IF(L25=0,0,D25/L25)</x:f>
        <x:v>114.11350663025408</x:v>
      </x:c>
      <x:c r="Q25" s="48" t="str">
        <x:f>IF(AND(O25&gt;=$D$17,P25&lt;=$D$16),"OK","Optimizar")</x:f>
        <x:v>Optimizar</x:v>
      </x:c>
    </x:row>
    <x:row r="26" ht="21" customHeight="1">
      <x:c r="A26" s="49" t="inlineStr">
        <x:is>
          <x:t xml:space="preserve">TOTAL</x:t>
        </x:is>
      </x:c>
      <x:c r="B26" s="50" t="n"/>
      <x:c r="C26" s="128">
        <x:f>SUM(C20:C25)</x:f>
        <x:v>0.9999999999999999</x:v>
      </x:c>
      <x:c r="D26" s="52">
        <x:f>SUM(D20:D25)</x:f>
        <x:v>22080</x:v>
      </x:c>
      <x:c r="E26" s="50" t="n"/>
      <x:c r="F26" s="50" t="n"/>
      <x:c r="G26" s="53">
        <x:f>SUM(G20:G25)</x:f>
        <x:v>943006.5729598543</x:v>
      </x:c>
      <x:c r="H26" s="53">
        <x:f>SUM(H20:H25)</x:f>
        <x:v>43154.85887739878</x:v>
      </x:c>
      <x:c r="I26" s="50" t="n"/>
      <x:c r="J26" s="53">
        <x:f>SUM(J20:J25)</x:f>
        <x:v>2520.2687188352115</x:v>
      </x:c>
      <x:c r="K26" s="50" t="n"/>
      <x:c r="L26" s="53">
        <x:f>SUM(L20:L25)</x:f>
        <x:v>424.53280737060254</x:v>
      </x:c>
      <x:c r="M26" s="52">
        <x:f>SUM(M20:M25)</x:f>
        <x:v>40330.61670020723</x:v>
      </x:c>
      <x:c r="N26" s="52">
        <x:f>SUM(N20:N25)</x:f>
        <x:v>23391.757686120192</x:v>
      </x:c>
      <x:c r="O26" s="129">
        <x:f>IF(D26=0,0,M26/D26)</x:f>
        <x:v>1.8265677853354725</x:v>
      </x:c>
      <x:c r="P26" s="55">
        <x:f>IF(L26=0,0,D26/L26)</x:f>
        <x:v>52.01011468761452</x:v>
      </x:c>
      <x:c r="Q26" s="56" t="str">
        <x:f>IF(AND(C26=1,L26&gt;=$D$15,M26&gt;=$D$13),"Plan sólido","Revisar hipótesis")</x:f>
        <x:v>Plan sólido</x:v>
      </x:c>
    </x:row>
    <x:row r="27" ht="21" customHeight="1">
      <x:c r="A27" s="2" t="n"/>
      <x:c r="B27" s="2" t="n"/>
      <x:c r="C27" s="2" t="n"/>
      <x:c r="D27" s="2" t="n"/>
      <x:c r="E27" s="2" t="n"/>
      <x:c r="F27" s="2" t="n"/>
      <x:c r="G27" s="2" t="n"/>
      <x:c r="H27" s="2" t="n"/>
      <x:c r="I27" s="2" t="n"/>
      <x:c r="J27" s="2" t="n"/>
      <x:c r="K27" s="2" t="n"/>
      <x:c r="L27" s="2" t="n"/>
      <x:c r="M27" s="2" t="n"/>
      <x:c r="N27" s="2" t="n"/>
      <x:c r="O27" s="2" t="n"/>
      <x:c r="P27" s="2" t="n"/>
      <x:c r="Q27" s="2" t="n"/>
    </x:row>
    <x:row r="28" ht="21" customHeight="1">
      <x:c r="A28" s="2" t="n"/>
      <x:c r="B28" s="2" t="n"/>
      <x:c r="C28" s="2" t="n"/>
      <x:c r="D28" s="2" t="n"/>
      <x:c r="E28" s="2" t="n"/>
      <x:c r="F28" s="2" t="n"/>
      <x:c r="G28" s="2" t="n"/>
      <x:c r="H28" s="2" t="n"/>
      <x:c r="I28" s="2" t="n"/>
      <x:c r="J28" s="2" t="n"/>
      <x:c r="K28" s="2" t="n"/>
      <x:c r="L28" s="2" t="n"/>
      <x:c r="M28" s="2" t="n"/>
      <x:c r="N28" s="2" t="n"/>
      <x:c r="O28" s="2" t="n"/>
      <x:c r="P28" s="2" t="n"/>
      <x:c r="Q28" s="2" t="n"/>
    </x:row>
    <x:row r="29" ht="21" customHeight="1">
      <x:c r="A29" s="2" t="n"/>
      <x:c r="B29" s="2" t="n"/>
      <x:c r="C29" s="2" t="n"/>
      <x:c r="D29" s="2" t="n"/>
      <x:c r="E29" s="2" t="n"/>
      <x:c r="F29" s="2" t="n"/>
      <x:c r="G29" s="2" t="n"/>
      <x:c r="H29" s="2" t="n"/>
      <x:c r="I29" s="2" t="n"/>
      <x:c r="J29" s="2" t="n"/>
      <x:c r="K29" s="2" t="n"/>
      <x:c r="L29" s="2" t="n"/>
      <x:c r="M29" s="2" t="n"/>
      <x:c r="N29" s="2" t="n"/>
      <x:c r="O29" s="2" t="n"/>
      <x:c r="P29" s="2" t="n"/>
      <x:c r="Q29" s="2" t="n"/>
    </x:row>
    <x:row r="30" ht="21" customHeight="1">
      <x:c r="A30" s="2" t="n"/>
      <x:c r="B30" s="2" t="n"/>
      <x:c r="C30" s="2" t="n"/>
      <x:c r="D30" s="2" t="n"/>
      <x:c r="E30" s="2" t="n"/>
      <x:c r="F30" s="2" t="n"/>
      <x:c r="G30" s="2" t="n"/>
      <x:c r="H30" s="2" t="n"/>
      <x:c r="I30" s="2" t="n"/>
      <x:c r="J30" s="2" t="n"/>
      <x:c r="K30" s="2" t="n"/>
      <x:c r="L30" s="2" t="n"/>
      <x:c r="M30" s="2" t="n"/>
      <x:c r="N30" s="2" t="n"/>
      <x:c r="O30" s="2" t="n"/>
      <x:c r="P30" s="2" t="n"/>
      <x:c r="Q30" s="2" t="n"/>
    </x:row>
    <x:row r="31" ht="23" customHeight="1">
      <x:c r="A31" s="100" t="inlineStr">
        <x:is>
          <x:t xml:space="preserve">5. Ritmo mensual automático</x:t>
        </x:is>
      </x:c>
      <x:c r="B31" s="101" t="n"/>
      <x:c r="C31" s="101" t="n"/>
      <x:c r="D31" s="101" t="n"/>
      <x:c r="E31" s="101" t="n"/>
      <x:c r="F31" s="101" t="n"/>
      <x:c r="G31" s="101" t="n"/>
      <x:c r="H31" s="101" t="n"/>
      <x:c r="I31" s="101" t="n"/>
      <x:c r="J31" s="101" t="n"/>
      <x:c r="K31" s="101" t="n"/>
      <x:c r="L31" s="101" t="n"/>
      <x:c r="M31" s="101" t="n"/>
      <x:c r="N31" s="101" t="n"/>
      <x:c r="O31" s="101" t="n"/>
      <x:c r="P31" s="101" t="n"/>
      <x:c r="Q31" s="102" t="n"/>
    </x:row>
    <x:row r="32" ht="21" customHeight="1">
      <x:c r="A32" s="57" t="inlineStr">
        <x:is>
          <x:t xml:space="preserve">Métrica</x:t>
        </x:is>
      </x:c>
      <x:c r="B32" s="58" t="inlineStr">
        <x:is>
          <x:t xml:space="preserve">Mes 1</x:t>
        </x:is>
      </x:c>
      <x:c r="C32" s="58" t="inlineStr">
        <x:is>
          <x:t xml:space="preserve">Mes 2</x:t>
        </x:is>
      </x:c>
      <x:c r="D32" s="58" t="inlineStr">
        <x:is>
          <x:t xml:space="preserve">Mes 3</x:t>
        </x:is>
      </x:c>
      <x:c r="E32" s="58" t="inlineStr">
        <x:is>
          <x:t xml:space="preserve">Total</x:t>
        </x:is>
      </x:c>
      <x:c r="F32" s="8" t="n"/>
      <x:c r="G32" s="8" t="n"/>
      <x:c r="H32" s="130" t="inlineStr">
        <x:is>
          <x:t xml:space="preserve">Control de objetivos y mejores canales</x:t>
        </x:is>
      </x:c>
      <x:c r="Q32" s="104" t="n"/>
    </x:row>
    <x:row r="33" ht="21" customHeight="1">
      <x:c r="A33" s="60" t="inlineStr">
        <x:is>
          <x:t xml:space="preserve">Peso estacional</x:t>
        </x:is>
      </x:c>
      <x:c r="B33" s="131">
        <x:f>J14/J17</x:f>
        <x:v>0.3</x:v>
      </x:c>
      <x:c r="C33" s="131">
        <x:f>J15/J17</x:f>
        <x:v>0.3333333333333333</x:v>
      </x:c>
      <x:c r="D33" s="131">
        <x:f>J16/J17</x:f>
        <x:v>0.3666666666666667</x:v>
      </x:c>
      <x:c r="E33" s="131">
        <x:f>SUM(B33:D33)</x:f>
        <x:v>1</x:v>
      </x:c>
      <x:c r="F33" s="8" t="n"/>
      <x:c r="G33" s="8" t="n"/>
      <x:c r="H33" s="132" t="inlineStr">
        <x:is>
          <x:t xml:space="preserve">Pedidos objetivo</x:t>
        </x:is>
      </x:c>
      <x:c r="I33" s="133" t="n"/>
      <x:c r="J33" s="133" t="n"/>
      <x:c r="K33" s="134">
        <x:f>D15</x:f>
        <x:v>422</x:v>
      </x:c>
      <x:c r="L33" s="133" t="n"/>
      <x:c r="M33" s="132" t="inlineStr">
        <x:is>
          <x:t xml:space="preserve">Pedidos previstos</x:t>
        </x:is>
      </x:c>
      <x:c r="N33" s="133" t="n"/>
      <x:c r="O33" s="133" t="n"/>
      <x:c r="P33" s="135">
        <x:f>L26</x:f>
        <x:v>424.53280737060254</x:v>
      </x:c>
      <x:c r="Q33" s="136" t="n"/>
    </x:row>
    <x:row r="34" ht="21" customHeight="1">
      <x:c r="A34" s="65" t="inlineStr">
        <x:is>
          <x:t xml:space="preserve">Inversión (€)</x:t>
        </x:is>
      </x:c>
      <x:c r="B34" s="66">
        <x:f>D26*B33</x:f>
        <x:v>6624</x:v>
      </x:c>
      <x:c r="C34" s="66">
        <x:f>D26*C33</x:f>
        <x:v>7360</x:v>
      </x:c>
      <x:c r="D34" s="66">
        <x:f>D26*D33</x:f>
        <x:v>8096.000000000001</x:v>
      </x:c>
      <x:c r="E34" s="66">
        <x:f>SUM(B34:D34)</x:f>
        <x:v>22080</x:v>
      </x:c>
      <x:c r="F34" s="8" t="n"/>
      <x:c r="G34" s="8" t="n"/>
      <x:c r="H34" s="132" t="inlineStr">
        <x:is>
          <x:t xml:space="preserve">Ingresos objetivo</x:t>
        </x:is>
      </x:c>
      <x:c r="I34" s="133" t="n"/>
      <x:c r="J34" s="133" t="n"/>
      <x:c r="K34" s="137">
        <x:f>D13</x:f>
        <x:v>40000</x:v>
      </x:c>
      <x:c r="L34" s="133" t="n"/>
      <x:c r="M34" s="132" t="inlineStr">
        <x:is>
          <x:t xml:space="preserve">Ingresos previstos</x:t>
        </x:is>
      </x:c>
      <x:c r="N34" s="133" t="n"/>
      <x:c r="O34" s="133" t="n"/>
      <x:c r="P34" s="138">
        <x:f>M26</x:f>
        <x:v>40330.61670020723</x:v>
      </x:c>
      <x:c r="Q34" s="136" t="n"/>
    </x:row>
    <x:row r="35" ht="21" customHeight="1">
      <x:c r="A35" s="65" t="inlineStr">
        <x:is>
          <x:t xml:space="preserve">Visitas</x:t>
        </x:is>
      </x:c>
      <x:c r="B35" s="69">
        <x:f>H26*B33</x:f>
        <x:v>12946.457663219633</x:v>
      </x:c>
      <x:c r="C35" s="69">
        <x:f>H26*C33</x:f>
        <x:v>14384.952959132926</x:v>
      </x:c>
      <x:c r="D35" s="69">
        <x:f>H26*D33</x:f>
        <x:v>15823.44825504622</x:v>
      </x:c>
      <x:c r="E35" s="69">
        <x:f>SUM(B35:D35)</x:f>
        <x:v>43154.85887739878</x:v>
      </x:c>
      <x:c r="F35" s="8" t="n"/>
      <x:c r="G35" s="8" t="n"/>
      <x:c r="H35" s="132" t="inlineStr">
        <x:is>
          <x:t xml:space="preserve">% cumplimiento ventas</x:t>
        </x:is>
      </x:c>
      <x:c r="I35" s="133" t="n"/>
      <x:c r="J35" s="133" t="n"/>
      <x:c r="K35" s="139">
        <x:f>IF(D15=0,0,L26/D15)</x:f>
        <x:v>1.00600191320048</x:v>
      </x:c>
      <x:c r="L35" s="133" t="n"/>
      <x:c r="M35" s="132" t="inlineStr">
        <x:is>
          <x:t xml:space="preserve">% cumplimiento ingresos</x:t>
        </x:is>
      </x:c>
      <x:c r="N35" s="133" t="n"/>
      <x:c r="O35" s="133" t="n"/>
      <x:c r="P35" s="140">
        <x:f>IF(D13=0,0,M26/D13)</x:f>
        <x:v>1.0082654175051808</x:v>
      </x:c>
      <x:c r="Q35" s="136" t="n"/>
    </x:row>
    <x:row r="36" ht="21" customHeight="1">
      <x:c r="A36" s="65" t="inlineStr">
        <x:is>
          <x:t xml:space="preserve">Leads</x:t>
        </x:is>
      </x:c>
      <x:c r="B36" s="69">
        <x:f>J26*B33</x:f>
        <x:v>756.0806156505635</x:v>
      </x:c>
      <x:c r="C36" s="69">
        <x:f>J26*C33</x:f>
        <x:v>840.0895729450705</x:v>
      </x:c>
      <x:c r="D36" s="69">
        <x:f>J26*D33</x:f>
        <x:v>924.0985302395776</x:v>
      </x:c>
      <x:c r="E36" s="69">
        <x:f>SUM(B36:D36)</x:f>
        <x:v>2520.2687188352115</x:v>
      </x:c>
      <x:c r="F36" s="8" t="n"/>
      <x:c r="G36" s="8" t="n"/>
      <x:c r="H36" s="132" t="inlineStr">
        <x:is>
          <x:t xml:space="preserve">ROAS mínimo</x:t>
        </x:is>
      </x:c>
      <x:c r="I36" s="133" t="n"/>
      <x:c r="J36" s="133" t="n"/>
      <x:c r="K36" s="141">
        <x:f>D17</x:f>
        <x:v>1.8115942028985508</x:v>
      </x:c>
      <x:c r="L36" s="133" t="n"/>
      <x:c r="M36" s="132" t="inlineStr">
        <x:is>
          <x:t xml:space="preserve">ROAS global</x:t>
        </x:is>
      </x:c>
      <x:c r="N36" s="133" t="n"/>
      <x:c r="O36" s="133" t="n"/>
      <x:c r="P36" s="142">
        <x:f>IF(D26=0,0,M26/D26)</x:f>
        <x:v>1.8265677853354725</x:v>
      </x:c>
      <x:c r="Q36" s="136" t="n"/>
    </x:row>
    <x:row r="37" ht="21" customHeight="1">
      <x:c r="A37" s="65" t="inlineStr">
        <x:is>
          <x:t xml:space="preserve">Ventas</x:t>
        </x:is>
      </x:c>
      <x:c r="B37" s="69">
        <x:f>L26*B33</x:f>
        <x:v>127.35984221118076</x:v>
      </x:c>
      <x:c r="C37" s="69">
        <x:f>L26*C33</x:f>
        <x:v>141.51093579020085</x:v>
      </x:c>
      <x:c r="D37" s="69">
        <x:f>L26*D33</x:f>
        <x:v>155.66202936922093</x:v>
      </x:c>
      <x:c r="E37" s="69">
        <x:f>SUM(B37:D37)</x:f>
        <x:v>424.53280737060254</x:v>
      </x:c>
      <x:c r="F37" s="8" t="n"/>
      <x:c r="G37" s="8" t="n"/>
      <x:c r="H37" s="132" t="inlineStr">
        <x:is>
          <x:t xml:space="preserve">CPA máximo</x:t>
        </x:is>
      </x:c>
      <x:c r="I37" s="133" t="n"/>
      <x:c r="J37" s="133" t="n"/>
      <x:c r="K37" s="143">
        <x:f>D16</x:f>
        <x:v>52.322274881516584</x:v>
      </x:c>
      <x:c r="L37" s="133" t="n"/>
      <x:c r="M37" s="132" t="inlineStr">
        <x:is>
          <x:t xml:space="preserve">CPA global</x:t>
        </x:is>
      </x:c>
      <x:c r="N37" s="133" t="n"/>
      <x:c r="O37" s="133" t="n"/>
      <x:c r="P37" s="144">
        <x:f>IF(L26=0,0,D26/L26)</x:f>
        <x:v>52.01011468761452</x:v>
      </x:c>
      <x:c r="Q37" s="136" t="n"/>
    </x:row>
    <x:row r="38" ht="21" customHeight="1">
      <x:c r="A38" s="65" t="inlineStr">
        <x:is>
          <x:t xml:space="preserve">Ingresos (€)</x:t>
        </x:is>
      </x:c>
      <x:c r="B38" s="66">
        <x:f>M26*B33</x:f>
        <x:v>12099.185010062169</x:v>
      </x:c>
      <x:c r="C38" s="66">
        <x:f>M26*C33</x:f>
        <x:v>13443.538900069077</x:v>
      </x:c>
      <x:c r="D38" s="66">
        <x:f>M26*D33</x:f>
        <x:v>14787.892790075986</x:v>
      </x:c>
      <x:c r="E38" s="66">
        <x:f>SUM(B38:D38)</x:f>
        <x:v>40330.61670020723</x:v>
      </x:c>
      <x:c r="F38" s="8" t="n"/>
      <x:c r="G38" s="8" t="n"/>
      <x:c r="H38" s="132" t="inlineStr">
        <x:is>
          <x:t xml:space="preserve">Mejor canal por ROAS</x:t>
        </x:is>
      </x:c>
      <x:c r="I38" s="133" t="n"/>
      <x:c r="J38" s="133" t="n"/>
      <x:c r="K38" s="145" t="str">
        <x:f>INDEX($A$20:$A$25,MATCH(MAX($O$20:$O$25),$O$20:$O$25,0))</x:f>
        <x:v>Email / CRM</x:v>
      </x:c>
      <x:c r="L38" s="133" t="n"/>
      <x:c r="M38" s="132" t="inlineStr">
        <x:is>
          <x:t xml:space="preserve">ROAS máximo</x:t>
        </x:is>
      </x:c>
      <x:c r="N38" s="133" t="n"/>
      <x:c r="O38" s="133" t="n"/>
      <x:c r="P38" s="142">
        <x:f>MAX($O$20:$O$25)</x:f>
        <x:v>9.664772222222224</x:v>
      </x:c>
      <x:c r="Q38" s="136" t="n"/>
    </x:row>
    <x:row r="39" ht="21" customHeight="1">
      <x:c r="A39" s="77" t="inlineStr">
        <x:is>
          <x:t xml:space="preserve">Margen bruto (€)</x:t>
        </x:is>
      </x:c>
      <x:c r="B39" s="78">
        <x:f>N26*B33</x:f>
        <x:v>7017.527305836057</x:v>
      </x:c>
      <x:c r="C39" s="78">
        <x:f>N26*C33</x:f>
        <x:v>7797.252562040064</x:v>
      </x:c>
      <x:c r="D39" s="78">
        <x:f>N26*D33</x:f>
        <x:v>8576.977818244071</x:v>
      </x:c>
      <x:c r="E39" s="78">
        <x:f>SUM(B39:D39)</x:f>
        <x:v>23391.757686120192</x:v>
      </x:c>
      <x:c r="F39" s="31" t="n"/>
      <x:c r="G39" s="31" t="n"/>
      <x:c r="H39" s="146" t="inlineStr">
        <x:is>
          <x:t xml:space="preserve">Canal con menor CPA</x:t>
        </x:is>
      </x:c>
      <x:c r="I39" s="121" t="n"/>
      <x:c r="J39" s="121" t="n"/>
      <x:c r="K39" s="147" t="str">
        <x:f>INDEX($A$20:$A$25,MATCH(MIN($P$20:$P$25),$P$20:$P$25,0))</x:f>
        <x:v>Email / CRM</x:v>
      </x:c>
      <x:c r="L39" s="121" t="n"/>
      <x:c r="M39" s="146" t="inlineStr">
        <x:is>
          <x:t xml:space="preserve">CPA mínimo</x:t>
        </x:is>
      </x:c>
      <x:c r="N39" s="121" t="n"/>
      <x:c r="O39" s="121" t="n"/>
      <x:c r="P39" s="148">
        <x:f>MIN($P$20:$P$25)</x:f>
        <x:v>9.82951256539356</x:v>
      </x:c>
      <x:c r="Q39" s="123" t="n"/>
    </x:row>
    <x:row r="40" ht="21" customHeight="1">
      <x:c r="A40" s="2" t="n"/>
      <x:c r="B40" s="2" t="n"/>
      <x:c r="C40" s="2" t="n"/>
      <x:c r="D40" s="2" t="n"/>
      <x:c r="E40" s="2" t="n"/>
      <x:c r="F40" s="2" t="n"/>
      <x:c r="G40" s="2" t="n"/>
      <x:c r="H40" s="2" t="n"/>
      <x:c r="I40" s="2" t="n"/>
      <x:c r="J40" s="2" t="n"/>
      <x:c r="K40" s="2" t="n"/>
      <x:c r="L40" s="2" t="n"/>
      <x:c r="M40" s="2" t="n"/>
      <x:c r="N40" s="2" t="n"/>
      <x:c r="O40" s="2" t="n"/>
      <x:c r="P40" s="2" t="n"/>
      <x:c r="Q40" s="2" t="n"/>
    </x:row>
    <x:row r="41" ht="21" customHeight="1">
      <x:c r="A41" s="2" t="n"/>
      <x:c r="B41" s="2" t="n"/>
      <x:c r="C41" s="2" t="n"/>
      <x:c r="D41" s="2" t="n"/>
      <x:c r="E41" s="2" t="n"/>
      <x:c r="F41" s="2" t="n"/>
      <x:c r="G41" s="2" t="n"/>
      <x:c r="H41" s="2" t="n"/>
      <x:c r="I41" s="2" t="n"/>
      <x:c r="J41" s="2" t="n"/>
      <x:c r="K41" s="2" t="n"/>
      <x:c r="L41" s="2" t="n"/>
      <x:c r="M41" s="2" t="n"/>
      <x:c r="N41" s="2" t="n"/>
      <x:c r="O41" s="2" t="n"/>
      <x:c r="P41" s="2" t="n"/>
      <x:c r="Q41" s="2" t="n"/>
    </x:row>
    <x:row r="42" ht="23" customHeight="1">
      <x:c r="A42" s="100" t="inlineStr">
        <x:is>
          <x:t xml:space="preserve">6. Resumen ejecutivo y alertas</x:t>
        </x:is>
      </x:c>
      <x:c r="B42" s="101" t="n"/>
      <x:c r="C42" s="101" t="n"/>
      <x:c r="D42" s="101" t="n"/>
      <x:c r="E42" s="101" t="n"/>
      <x:c r="F42" s="101" t="n"/>
      <x:c r="G42" s="101" t="n"/>
      <x:c r="H42" s="101" t="n"/>
      <x:c r="I42" s="101" t="n"/>
      <x:c r="J42" s="101" t="n"/>
      <x:c r="K42" s="101" t="n"/>
      <x:c r="L42" s="101" t="n"/>
      <x:c r="M42" s="101" t="n"/>
      <x:c r="N42" s="101" t="n"/>
      <x:c r="O42" s="101" t="n"/>
      <x:c r="P42" s="101" t="n"/>
      <x:c r="Q42" s="102" t="n"/>
    </x:row>
    <x:row r="43" ht="21" customHeight="1">
      <x:c r="A43" s="82" t="inlineStr">
        <x:is>
          <x:t xml:space="preserve">Ficha del ejemplo</x:t>
        </x:is>
      </x:c>
      <x:c r="H43" s="83" t="inlineStr">
        <x:is>
          <x:t xml:space="preserve">KPIs globales</x:t>
        </x:is>
      </x:c>
      <x:c r="N43" s="149" t="inlineStr">
        <x:is>
          <x:t xml:space="preserve">Alertas automáticas</x:t>
        </x:is>
      </x:c>
      <x:c r="Q43" s="104" t="n"/>
    </x:row>
    <x:row r="44" ht="21" customHeight="1">
      <x:c r="A44" s="150" t="inlineStr">
        <x:is>
          <x:t xml:space="preserve">Sector</x:t>
        </x:is>
      </x:c>
      <x:c r="B44" s="133" t="n"/>
      <x:c r="C44" s="133" t="n"/>
      <x:c r="D44" s="151" t="inlineStr">
        <x:is>
          <x:t xml:space="preserve">Hogar / jardinería urbana</x:t>
        </x:is>
      </x:c>
      <x:c r="E44" s="133" t="n"/>
      <x:c r="F44" s="133" t="n"/>
      <x:c r="G44" s="133" t="n"/>
      <x:c r="H44" s="132" t="inlineStr">
        <x:is>
          <x:t xml:space="preserve">Inversión operativa</x:t>
        </x:is>
      </x:c>
      <x:c r="I44" s="133" t="n"/>
      <x:c r="J44" s="133" t="n"/>
      <x:c r="K44" s="152">
        <x:f>D26</x:f>
        <x:v>22080</x:v>
      </x:c>
      <x:c r="L44" s="133" t="n"/>
      <x:c r="M44" s="133" t="n"/>
      <x:c r="N44" s="132" t="inlineStr">
        <x:is>
          <x:t xml:space="preserve">Mezcla al 100%</x:t>
        </x:is>
      </x:c>
      <x:c r="O44" s="133" t="n"/>
      <x:c r="P44" s="133" t="n"/>
      <x:c r="Q44" s="86" t="str">
        <x:f>IF(C26=1,"OK","Ajustar")</x:f>
        <x:v>OK</x:v>
      </x:c>
    </x:row>
    <x:row r="45" ht="21" customHeight="1">
      <x:c r="A45" s="150" t="inlineStr">
        <x:is>
          <x:t xml:space="preserve">Producto</x:t>
        </x:is>
      </x:c>
      <x:c r="B45" s="133" t="n"/>
      <x:c r="C45" s="133" t="n"/>
      <x:c r="D45" s="151" t="inlineStr">
        <x:is>
          <x:t xml:space="preserve">Kit inicial de huerto de balcón</x:t>
        </x:is>
      </x:c>
      <x:c r="E45" s="133" t="n"/>
      <x:c r="F45" s="133" t="n"/>
      <x:c r="G45" s="133" t="n"/>
      <x:c r="H45" s="132" t="inlineStr">
        <x:is>
          <x:t xml:space="preserve">Ventas previstas</x:t>
        </x:is>
      </x:c>
      <x:c r="I45" s="133" t="n"/>
      <x:c r="J45" s="133" t="n"/>
      <x:c r="K45" s="153">
        <x:f>L26</x:f>
        <x:v>424.53280737060254</x:v>
      </x:c>
      <x:c r="L45" s="133" t="n"/>
      <x:c r="M45" s="133" t="n"/>
      <x:c r="N45" s="132" t="inlineStr">
        <x:is>
          <x:t xml:space="preserve">Pedidos previstos</x:t>
        </x:is>
      </x:c>
      <x:c r="O45" s="133" t="n"/>
      <x:c r="P45" s="133" t="n"/>
      <x:c r="Q45" s="86" t="str">
        <x:f>IF(L26&gt;=D15,"Cumple","Por debajo")</x:f>
        <x:v>Cumple</x:v>
      </x:c>
    </x:row>
    <x:row r="46" ht="21" customHeight="1">
      <x:c r="A46" s="150" t="inlineStr">
        <x:is>
          <x:t xml:space="preserve">Público principal</x:t>
        </x:is>
      </x:c>
      <x:c r="B46" s="133" t="n"/>
      <x:c r="C46" s="133" t="n"/>
      <x:c r="D46" s="151" t="inlineStr">
        <x:is>
          <x:t xml:space="preserve">28-45 años, urbano, interés en sostenibilidad</x:t>
        </x:is>
      </x:c>
      <x:c r="E46" s="133" t="n"/>
      <x:c r="F46" s="133" t="n"/>
      <x:c r="G46" s="133" t="n"/>
      <x:c r="H46" s="132" t="inlineStr">
        <x:is>
          <x:t xml:space="preserve">Ingresos previstos</x:t>
        </x:is>
      </x:c>
      <x:c r="I46" s="133" t="n"/>
      <x:c r="J46" s="133" t="n"/>
      <x:c r="K46" s="152">
        <x:f>M26</x:f>
        <x:v>40330.61670020723</x:v>
      </x:c>
      <x:c r="L46" s="133" t="n"/>
      <x:c r="M46" s="133" t="n"/>
      <x:c r="N46" s="132" t="inlineStr">
        <x:is>
          <x:t xml:space="preserve">Ingresos previstos</x:t>
        </x:is>
      </x:c>
      <x:c r="O46" s="133" t="n"/>
      <x:c r="P46" s="133" t="n"/>
      <x:c r="Q46" s="86" t="str">
        <x:f>IF(M26&gt;=D13,"Cumple","Por debajo")</x:f>
        <x:v>Cumple</x:v>
      </x:c>
    </x:row>
    <x:row r="47" ht="21" customHeight="1">
      <x:c r="A47" s="150" t="inlineStr">
        <x:is>
          <x:t xml:space="preserve">Mercado</x:t>
        </x:is>
      </x:c>
      <x:c r="B47" s="133" t="n"/>
      <x:c r="C47" s="133" t="n"/>
      <x:c r="D47" s="151" t="inlineStr">
        <x:is>
          <x:t xml:space="preserve">España peninsular</x:t>
        </x:is>
      </x:c>
      <x:c r="E47" s="133" t="n"/>
      <x:c r="F47" s="133" t="n"/>
      <x:c r="G47" s="133" t="n"/>
      <x:c r="H47" s="132" t="inlineStr">
        <x:is>
          <x:t xml:space="preserve">Margen bruto previsto</x:t>
        </x:is>
      </x:c>
      <x:c r="I47" s="133" t="n"/>
      <x:c r="J47" s="133" t="n"/>
      <x:c r="K47" s="154">
        <x:f>N26</x:f>
        <x:v>23391.757686120192</x:v>
      </x:c>
      <x:c r="L47" s="133" t="n"/>
      <x:c r="M47" s="133" t="n"/>
      <x:c r="N47" s="132" t="inlineStr">
        <x:is>
          <x:t xml:space="preserve">ROAS global</x:t>
        </x:is>
      </x:c>
      <x:c r="O47" s="133" t="n"/>
      <x:c r="P47" s="133" t="n"/>
      <x:c r="Q47" s="86" t="str">
        <x:f>IF(O26&gt;=D17,"Cumple","Revisar")</x:f>
        <x:v>Cumple</x:v>
      </x:c>
    </x:row>
    <x:row r="48" ht="21" customHeight="1">
      <x:c r="A48" s="150" t="inlineStr">
        <x:is>
          <x:t xml:space="preserve">Oferta de lanzamiento</x:t>
        </x:is>
      </x:c>
      <x:c r="B48" s="133" t="n"/>
      <x:c r="C48" s="133" t="n"/>
      <x:c r="D48" s="151" t="inlineStr">
        <x:is>
          <x:t xml:space="preserve">Kit + guía digital + asesoría inicial</x:t>
        </x:is>
      </x:c>
      <x:c r="E48" s="133" t="n"/>
      <x:c r="F48" s="133" t="n"/>
      <x:c r="G48" s="133" t="n"/>
      <x:c r="H48" s="132" t="inlineStr">
        <x:is>
          <x:t xml:space="preserve">ROAS global</x:t>
        </x:is>
      </x:c>
      <x:c r="I48" s="133" t="n"/>
      <x:c r="J48" s="133" t="n"/>
      <x:c r="K48" s="155">
        <x:f>O26</x:f>
        <x:v>1.8265677853354725</x:v>
      </x:c>
      <x:c r="L48" s="133" t="n"/>
      <x:c r="M48" s="133" t="n"/>
      <x:c r="N48" s="132" t="inlineStr">
        <x:is>
          <x:t xml:space="preserve">CPA global</x:t>
        </x:is>
      </x:c>
      <x:c r="O48" s="133" t="n"/>
      <x:c r="P48" s="133" t="n"/>
      <x:c r="Q48" s="86" t="str">
        <x:f>IF(P26&lt;=D16,"Cumple","Revisar")</x:f>
        <x:v>Cumple</x:v>
      </x:c>
    </x:row>
    <x:row r="49" ht="21" customHeight="1">
      <x:c r="A49" s="150" t="inlineStr">
        <x:is>
          <x:t xml:space="preserve">KPI principal</x:t>
        </x:is>
      </x:c>
      <x:c r="B49" s="133" t="n"/>
      <x:c r="C49" s="133" t="n"/>
      <x:c r="D49" s="151" t="inlineStr">
        <x:is>
          <x:t xml:space="preserve">Ventas con ROAS global por encima del umbral</x:t>
        </x:is>
      </x:c>
      <x:c r="E49" s="133" t="n"/>
      <x:c r="F49" s="133" t="n"/>
      <x:c r="G49" s="133" t="n"/>
      <x:c r="H49" s="132" t="inlineStr">
        <x:is>
          <x:t xml:space="preserve">CPA global</x:t>
        </x:is>
      </x:c>
      <x:c r="I49" s="133" t="n"/>
      <x:c r="J49" s="133" t="n"/>
      <x:c r="K49" s="156">
        <x:f>P26</x:f>
        <x:v>52.01011468761452</x:v>
      </x:c>
      <x:c r="L49" s="133" t="n"/>
      <x:c r="M49" s="133" t="n"/>
      <x:c r="N49" s="132" t="inlineStr">
        <x:is>
          <x:t xml:space="preserve">Contingencia</x:t>
        </x:is>
      </x:c>
      <x:c r="O49" s="133" t="n"/>
      <x:c r="P49" s="133" t="n"/>
      <x:c r="Q49" s="157">
        <x:f>D11</x:f>
        <x:v>0.08</x:v>
      </x:c>
    </x:row>
    <x:row r="50" ht="21" customHeight="1">
      <x:c r="A50" s="150" t="inlineStr">
        <x:is>
          <x:t xml:space="preserve">Uso de la plantilla</x:t>
        </x:is>
      </x:c>
      <x:c r="B50" s="133" t="n"/>
      <x:c r="C50" s="133" t="n"/>
      <x:c r="D50" s="151" t="inlineStr">
        <x:is>
          <x:t xml:space="preserve">Cambia celdas verdes; lo blanco se recalcula</x:t>
        </x:is>
      </x:c>
      <x:c r="E50" s="133" t="n"/>
      <x:c r="F50" s="133" t="n"/>
      <x:c r="G50" s="133" t="n"/>
      <x:c r="H50" s="132" t="inlineStr">
        <x:is>
          <x:t xml:space="preserve">Ticket medio</x:t>
        </x:is>
      </x:c>
      <x:c r="I50" s="133" t="n"/>
      <x:c r="J50" s="133" t="n"/>
      <x:c r="K50" s="158">
        <x:f>D14</x:f>
        <x:v>95</x:v>
      </x:c>
      <x:c r="L50" s="133" t="n"/>
      <x:c r="M50" s="133" t="n"/>
      <x:c r="N50" s="132" t="inlineStr">
        <x:is>
          <x:t xml:space="preserve">Canal dominante</x:t>
        </x:is>
      </x:c>
      <x:c r="O50" s="133" t="n"/>
      <x:c r="P50" s="133" t="n"/>
      <x:c r="Q50" s="93" t="str">
        <x:f>N15</x:f>
        <x:v>Búsqueda de pago</x:v>
      </x:c>
    </x:row>
    <x:row r="51" ht="21" customHeight="1">
      <x:c r="A51" s="150" t="inlineStr">
        <x:is>
          <x:t xml:space="preserve">Lectura rápida</x:t>
        </x:is>
      </x:c>
      <x:c r="B51" s="133" t="n"/>
      <x:c r="C51" s="133" t="n"/>
      <x:c r="D51" s="151" t="inlineStr">
        <x:is>
          <x:t xml:space="preserve">Si el mix suma 100%, la hoja queda cuadrada</x:t>
        </x:is>
      </x:c>
      <x:c r="E51" s="133" t="n"/>
      <x:c r="F51" s="133" t="n"/>
      <x:c r="G51" s="133" t="n"/>
      <x:c r="H51" s="132" t="inlineStr">
        <x:is>
          <x:t xml:space="preserve">Margen bruto %</x:t>
        </x:is>
      </x:c>
      <x:c r="I51" s="133" t="n"/>
      <x:c r="J51" s="133" t="n"/>
      <x:c r="K51" s="159">
        <x:f>J9</x:f>
        <x:v>0.58</x:v>
      </x:c>
      <x:c r="L51" s="133" t="n"/>
      <x:c r="M51" s="133" t="n"/>
      <x:c r="N51" s="132" t="inlineStr">
        <x:is>
          <x:t xml:space="preserve">Ventas vs objetivo</x:t>
        </x:is>
      </x:c>
      <x:c r="O51" s="133" t="n"/>
      <x:c r="P51" s="133" t="n"/>
      <x:c r="Q51" s="157">
        <x:f>IF(D15=0,0,L26/D15)</x:f>
        <x:v>1.00600191320048</x:v>
      </x:c>
    </x:row>
    <x:row r="52" ht="21" customHeight="1">
      <x:c r="A52" s="150" t="inlineStr">
        <x:is>
          <x:t xml:space="preserve">Escenario</x:t>
        </x:is>
      </x:c>
      <x:c r="B52" s="133" t="n"/>
      <x:c r="C52" s="133" t="n"/>
      <x:c r="D52" s="151" t="inlineStr">
        <x:is>
          <x:t xml:space="preserve">Impulso comercial moderado</x:t>
        </x:is>
      </x:c>
      <x:c r="E52" s="133" t="n"/>
      <x:c r="F52" s="133" t="n"/>
      <x:c r="G52" s="133" t="n"/>
      <x:c r="H52" s="132" t="inlineStr">
        <x:is>
          <x:t xml:space="preserve">Mejor canal ROAS</x:t>
        </x:is>
      </x:c>
      <x:c r="I52" s="133" t="n"/>
      <x:c r="J52" s="133" t="n"/>
      <x:c r="K52" s="160" t="str">
        <x:f>INDEX($A$20:$A$25,MATCH(MAX($O$20:$O$25),$O$20:$O$25,0))</x:f>
        <x:v>Email / CRM</x:v>
      </x:c>
      <x:c r="L52" s="133" t="n"/>
      <x:c r="M52" s="133" t="n"/>
      <x:c r="N52" s="132" t="inlineStr">
        <x:is>
          <x:t xml:space="preserve">Ingresos vs objetivo</x:t>
        </x:is>
      </x:c>
      <x:c r="O52" s="133" t="n"/>
      <x:c r="P52" s="133" t="n"/>
      <x:c r="Q52" s="157">
        <x:f>IF(D13=0,0,M26/D13)</x:f>
        <x:v>1.0082654175051808</x:v>
      </x:c>
    </x:row>
    <x:row r="53" ht="21" customHeight="1">
      <x:c r="A53" s="150" t="inlineStr">
        <x:is>
          <x:t xml:space="preserve">Notas</x:t>
        </x:is>
      </x:c>
      <x:c r="B53" s="133" t="n"/>
      <x:c r="C53" s="133" t="n"/>
      <x:c r="D53" s="151" t="inlineStr">
        <x:is>
          <x:t xml:space="preserve">Datos inventados para explicar la lógica</x:t>
        </x:is>
      </x:c>
      <x:c r="E53" s="133" t="n"/>
      <x:c r="F53" s="133" t="n"/>
      <x:c r="G53" s="133" t="n"/>
      <x:c r="H53" s="132" t="inlineStr">
        <x:is>
          <x:t xml:space="preserve">CPA mínimo</x:t>
        </x:is>
      </x:c>
      <x:c r="I53" s="133" t="n"/>
      <x:c r="J53" s="133" t="n"/>
      <x:c r="K53" s="160" t="str">
        <x:f>INDEX($A$20:$A$25,MATCH(MIN($P$20:$P$25),$P$20:$P$25,0))</x:f>
        <x:v>Email / CRM</x:v>
      </x:c>
      <x:c r="L53" s="133" t="n"/>
      <x:c r="M53" s="133" t="n"/>
      <x:c r="N53" s="132" t="inlineStr">
        <x:is>
          <x:t xml:space="preserve">Lectura</x:t>
        </x:is>
      </x:c>
      <x:c r="O53" s="133" t="n"/>
      <x:c r="P53" s="133" t="n"/>
      <x:c r="Q53" s="93" t="inlineStr">
        <x:is>
          <x:t xml:space="preserve">Si ajustas mix, CPC o conversiones, la hoja se actualiza sola</x:t>
        </x:is>
      </x:c>
    </x:row>
    <x:row r="54" ht="21" customHeight="1">
      <x:c r="A54" s="161" t="inlineStr">
        <x:is>
          <x:t xml:space="preserve">Consejo</x:t>
        </x:is>
      </x:c>
      <x:c r="B54" s="121" t="n"/>
      <x:c r="C54" s="121" t="n"/>
      <x:c r="D54" s="162" t="inlineStr">
        <x:is>
          <x:t xml:space="preserve">Ajusta CPC, CVR y mix antes de tocar el objetivo</x:t>
        </x:is>
      </x:c>
      <x:c r="E54" s="121" t="n"/>
      <x:c r="F54" s="121" t="n"/>
      <x:c r="G54" s="121" t="n"/>
      <x:c r="H54" s="146" t="inlineStr">
        <x:is>
          <x:t xml:space="preserve">Mix asignado</x:t>
        </x:is>
      </x:c>
      <x:c r="I54" s="121" t="n"/>
      <x:c r="J54" s="121" t="n"/>
      <x:c r="K54" s="163">
        <x:f>C26</x:f>
        <x:v>0.9999999999999999</x:v>
      </x:c>
      <x:c r="L54" s="121" t="n"/>
      <x:c r="M54" s="121" t="n"/>
      <x:c r="N54" s="146" t="inlineStr">
        <x:is>
          <x:t xml:space="preserve">Decisión sugerida</x:t>
        </x:is>
      </x:c>
      <x:c r="O54" s="121" t="n"/>
      <x:c r="P54" s="121" t="n"/>
      <x:c r="Q54" s="99" t="str">
        <x:f>IF(AND(C26=1,O26&gt;=D17,P26&lt;=D16),"Escalar","Optimizar")</x:f>
        <x:v>Escalar</x:v>
      </x:c>
    </x:row>
  </x:sheetData>
  <x:mergeCells>
    <x:mergeCell ref="L17:M17"/>
    <x:mergeCell ref="A46:C46"/>
    <x:mergeCell ref="K46:M46"/>
    <x:mergeCell ref="D8:G8"/>
    <x:mergeCell ref="H10:I10"/>
    <x:mergeCell ref="J10:K10"/>
    <x:mergeCell ref="K33:L33"/>
    <x:mergeCell ref="H9:I9"/>
    <x:mergeCell ref="N44:P44"/>
    <x:mergeCell ref="J9:K9"/>
    <x:mergeCell ref="K35:L35"/>
    <x:mergeCell ref="L12:M12"/>
    <x:mergeCell ref="L5:M5"/>
    <x:mergeCell ref="L14:M14"/>
    <x:mergeCell ref="P39:Q39"/>
    <x:mergeCell ref="A52:C52"/>
    <x:mergeCell ref="D45:G45"/>
    <x:mergeCell ref="D6:G6"/>
    <x:mergeCell ref="D13:G13"/>
    <x:mergeCell ref="H13:I13"/>
    <x:mergeCell ref="O10:Q10"/>
    <x:mergeCell ref="H38:J38"/>
    <x:mergeCell ref="D48:G48"/>
    <x:mergeCell ref="A49:C49"/>
    <x:mergeCell ref="H44:J44"/>
    <x:mergeCell ref="A6:C6"/>
    <x:mergeCell ref="H15:I15"/>
    <x:mergeCell ref="O9:Q9"/>
    <x:mergeCell ref="D7:G7"/>
    <x:mergeCell ref="M39:O39"/>
    <x:mergeCell ref="P33:Q33"/>
    <x:mergeCell ref="K37:L37"/>
    <x:mergeCell ref="K45:M45"/>
    <x:mergeCell ref="A31:Q31"/>
    <x:mergeCell ref="O5:Q5"/>
    <x:mergeCell ref="K47:M47"/>
    <x:mergeCell ref="H51:J51"/>
    <x:mergeCell ref="L7:M7"/>
    <x:mergeCell ref="P35:Q35"/>
    <x:mergeCell ref="K44:M44"/>
    <x:mergeCell ref="L16:M16"/>
    <x:mergeCell ref="A12:C12"/>
    <x:mergeCell ref="D51:G51"/>
    <x:mergeCell ref="L4:Q4"/>
    <x:mergeCell ref="P34:Q34"/>
    <x:mergeCell ref="M37:O37"/>
    <x:mergeCell ref="A5:C5"/>
    <x:mergeCell ref="D50:G50"/>
    <x:mergeCell ref="A14:C14"/>
    <x:mergeCell ref="D44:G44"/>
    <x:mergeCell ref="O12:Q12"/>
    <x:mergeCell ref="P36:Q36"/>
    <x:mergeCell ref="H17:I17"/>
    <x:mergeCell ref="H33:J33"/>
    <x:mergeCell ref="H11:I11"/>
    <x:mergeCell ref="O14:Q14"/>
    <x:mergeCell ref="A13:C13"/>
    <x:mergeCell ref="A18:Q18"/>
    <x:mergeCell ref="J11:K11"/>
    <x:mergeCell ref="M38:O38"/>
    <x:mergeCell ref="A44:C44"/>
    <x:mergeCell ref="N49:P49"/>
    <x:mergeCell ref="N12:N12"/>
    <x:mergeCell ref="O13:Q13"/>
    <x:mergeCell ref="A2:Q2"/>
    <x:mergeCell ref="N45:P45"/>
    <x:mergeCell ref="O7:Q7"/>
    <x:mergeCell ref="K49:M49"/>
    <x:mergeCell ref="A42:Q42"/>
    <x:mergeCell ref="D11:G11"/>
    <x:mergeCell ref="H35:J35"/>
    <x:mergeCell ref="A15:C15"/>
    <x:mergeCell ref="P37:Q37"/>
    <x:mergeCell ref="A51:C51"/>
    <x:mergeCell ref="H12:I12"/>
    <x:mergeCell ref="N14:N14"/>
    <x:mergeCell ref="O15:Q15"/>
    <x:mergeCell ref="J12:K12"/>
    <x:mergeCell ref="N47:P47"/>
    <x:mergeCell ref="L6:M6"/>
    <x:mergeCell ref="D53:G53"/>
    <x:mergeCell ref="D47:G47"/>
    <x:mergeCell ref="H5:I5"/>
    <x:mergeCell ref="H14:I14"/>
    <x:mergeCell ref="M35:O35"/>
    <x:mergeCell ref="A7:C7"/>
    <x:mergeCell ref="A16:C16"/>
    <x:mergeCell ref="H32:Q32"/>
    <x:mergeCell ref="H46:J46"/>
    <x:mergeCell ref="D9:G9"/>
    <x:mergeCell ref="H52:J52"/>
    <x:mergeCell ref="A4:G4"/>
    <x:mergeCell ref="D15:G15"/>
    <x:mergeCell ref="A43:G43"/>
    <x:mergeCell ref="A50:C50"/>
    <x:mergeCell ref="H45:J45"/>
    <x:mergeCell ref="M33:O33"/>
    <x:mergeCell ref="A47:C47"/>
    <x:mergeCell ref="H47:J47"/>
    <x:mergeCell ref="N16:N16"/>
    <x:mergeCell ref="O17:Q17"/>
    <x:mergeCell ref="K48:M48"/>
    <x:mergeCell ref="D10:G10"/>
    <x:mergeCell ref="L8:M8"/>
    <x:mergeCell ref="H16:I16"/>
    <x:mergeCell ref="J16:K16"/>
    <x:mergeCell ref="L10:M10"/>
    <x:mergeCell ref="D52:G52"/>
    <x:mergeCell ref="N43:Q43"/>
    <x:mergeCell ref="D49:G49"/>
    <x:mergeCell ref="H53:J53"/>
    <x:mergeCell ref="L9:M9"/>
    <x:mergeCell ref="H43:M43"/>
    <x:mergeCell ref="D17:G17"/>
    <x:mergeCell ref="O6:Q6"/>
    <x:mergeCell ref="H50:J50"/>
    <x:mergeCell ref="L11:M11"/>
    <x:mergeCell ref="H34:J34"/>
    <x:mergeCell ref="N53:P53"/>
    <x:mergeCell ref="K51:M51"/>
    <x:mergeCell ref="H39:J39"/>
    <x:mergeCell ref="A54:C54"/>
    <x:mergeCell ref="N13:N13"/>
    <x:mergeCell ref="H49:J49"/>
    <x:mergeCell ref="N46:P46"/>
    <x:mergeCell ref="K34:L34"/>
    <x:mergeCell ref="K50:M50"/>
    <x:mergeCell ref="J5:K5"/>
    <x:mergeCell ref="D12:G12"/>
    <x:mergeCell ref="H36:J36"/>
    <x:mergeCell ref="P38:Q38"/>
    <x:mergeCell ref="J14:K14"/>
    <x:mergeCell ref="N52:P52"/>
    <x:mergeCell ref="N15:N15"/>
    <x:mergeCell ref="N48:P48"/>
    <x:mergeCell ref="D5:G5"/>
    <x:mergeCell ref="J13:K13"/>
    <x:mergeCell ref="O16:Q16"/>
    <x:mergeCell ref="A1:Q1"/>
    <x:mergeCell ref="D14:G14"/>
    <x:mergeCell ref="L13:M13"/>
    <x:mergeCell ref="K36:L36"/>
    <x:mergeCell ref="K52:M52"/>
    <x:mergeCell ref="D54:G54"/>
    <x:mergeCell ref="H6:I6"/>
    <x:mergeCell ref="J6:K6"/>
    <x:mergeCell ref="M36:O36"/>
    <x:mergeCell ref="A8:C8"/>
    <x:mergeCell ref="J15:K15"/>
    <x:mergeCell ref="H37:J37"/>
    <x:mergeCell ref="A17:C17"/>
    <x:mergeCell ref="L15:M15"/>
    <x:mergeCell ref="A53:C53"/>
    <x:mergeCell ref="O8:Q8"/>
    <x:mergeCell ref="H48:J48"/>
    <x:mergeCell ref="K53:M53"/>
    <x:mergeCell ref="D46:G46"/>
    <x:mergeCell ref="O11:Q11"/>
    <x:mergeCell ref="A10:C10"/>
    <x:mergeCell ref="H4:K4"/>
    <x:mergeCell ref="H7:I7"/>
    <x:mergeCell ref="J7:K7"/>
    <x:mergeCell ref="A9:C9"/>
    <x:mergeCell ref="M34:O34"/>
    <x:mergeCell ref="K39:L39"/>
    <x:mergeCell ref="A48:C48"/>
    <x:mergeCell ref="N54:P54"/>
    <x:mergeCell ref="A11:C11"/>
    <x:mergeCell ref="H54:J54"/>
    <x:mergeCell ref="N17:N17"/>
    <x:mergeCell ref="A45:C45"/>
    <x:mergeCell ref="N50:P50"/>
    <x:mergeCell ref="K38:L38"/>
    <x:mergeCell ref="K54:M54"/>
    <x:mergeCell ref="D16:G16"/>
    <x:mergeCell ref="N51:P51"/>
    <x:mergeCell ref="H8:I8"/>
    <x:mergeCell ref="J8:K8"/>
    <x:mergeCell ref="J17:K17"/>
  </x:mergeCells>
  <x:dataValidations count="2">
    <x:dataValidation type="decimal" operator="between" allowBlank="0" showDropDown="0" showInputMessage="0" showErrorMessage="0" sqref="C20:C25 D11 F20:F25 I20:I25 J5 J6 J9 J11 K20:K25 N6:N11">
      <x:formula1>0</x:formula1>
      <x:formula2>1</x:formula2>
    </x:dataValidation>
    <x:dataValidation type="decimal" operator="greaterThanOrEqual" allowBlank="0" showDropDown="0" showInputMessage="0" showErrorMessage="0" sqref="D10 D13 D14 E20:E25">
      <x:formula1>0</x:formula1>
    </x:dataValidation>
  </x:dataValidations>
  <x:pageMargins left="0.7" right="0.7" top="0.75" bottom="0.75" header="0.3" footer="0.3"/>
</x:worksheet>
</file>