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Nueva carpeta (3)\"/>
    </mc:Choice>
  </mc:AlternateContent>
  <xr:revisionPtr revIDLastSave="0" documentId="13_ncr:1_{7B4203D5-6319-4841-B58C-B61567A53D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uadro de ventas" sheetId="1" r:id="rId1"/>
    <sheet name="Operaciones" sheetId="2" r:id="rId2"/>
    <sheet name="Parámetro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T85" i="2" l="1"/>
  <c r="S85" i="2"/>
  <c r="V85" i="2" s="1"/>
  <c r="R85" i="2"/>
  <c r="Q85" i="2"/>
  <c r="C85" i="2"/>
  <c r="T84" i="2"/>
  <c r="Q84" i="2"/>
  <c r="R84" i="2" s="1"/>
  <c r="C84" i="2"/>
  <c r="T83" i="2"/>
  <c r="Q83" i="2"/>
  <c r="C83" i="2"/>
  <c r="T82" i="2"/>
  <c r="Q82" i="2"/>
  <c r="C82" i="2"/>
  <c r="T81" i="2"/>
  <c r="Q81" i="2"/>
  <c r="C81" i="2"/>
  <c r="T80" i="2"/>
  <c r="R80" i="2"/>
  <c r="S80" i="2" s="1"/>
  <c r="Q80" i="2"/>
  <c r="C80" i="2"/>
  <c r="T79" i="2"/>
  <c r="Q79" i="2"/>
  <c r="C79" i="2"/>
  <c r="T78" i="2"/>
  <c r="Q78" i="2"/>
  <c r="C78" i="2"/>
  <c r="T77" i="2"/>
  <c r="S77" i="2"/>
  <c r="R77" i="2"/>
  <c r="Q77" i="2"/>
  <c r="C77" i="2"/>
  <c r="T76" i="2"/>
  <c r="R76" i="2"/>
  <c r="Q76" i="2"/>
  <c r="S76" i="2" s="1"/>
  <c r="C76" i="2"/>
  <c r="T75" i="2"/>
  <c r="Q75" i="2"/>
  <c r="C75" i="2"/>
  <c r="T74" i="2"/>
  <c r="R74" i="2"/>
  <c r="S74" i="2" s="1"/>
  <c r="Q74" i="2"/>
  <c r="C74" i="2"/>
  <c r="T73" i="2"/>
  <c r="Q73" i="2"/>
  <c r="C73" i="2"/>
  <c r="T72" i="2"/>
  <c r="Q72" i="2"/>
  <c r="R72" i="2" s="1"/>
  <c r="C72" i="2"/>
  <c r="T71" i="2"/>
  <c r="Q71" i="2"/>
  <c r="C71" i="2"/>
  <c r="T70" i="2"/>
  <c r="Q70" i="2"/>
  <c r="R70" i="2" s="1"/>
  <c r="C70" i="2"/>
  <c r="T69" i="2"/>
  <c r="Q69" i="2"/>
  <c r="R69" i="2" s="1"/>
  <c r="C69" i="2"/>
  <c r="V68" i="2"/>
  <c r="T68" i="2"/>
  <c r="R68" i="2"/>
  <c r="S68" i="2" s="1"/>
  <c r="U68" i="2" s="1"/>
  <c r="Q68" i="2"/>
  <c r="C68" i="2"/>
  <c r="T67" i="2"/>
  <c r="Q67" i="2"/>
  <c r="C67" i="2"/>
  <c r="T66" i="2"/>
  <c r="Q66" i="2"/>
  <c r="C66" i="2"/>
  <c r="T65" i="2"/>
  <c r="S65" i="2"/>
  <c r="V65" i="2" s="1"/>
  <c r="R65" i="2"/>
  <c r="Q65" i="2"/>
  <c r="C65" i="2"/>
  <c r="T64" i="2"/>
  <c r="Q64" i="2"/>
  <c r="C64" i="2"/>
  <c r="T63" i="2"/>
  <c r="Q63" i="2"/>
  <c r="C63" i="2"/>
  <c r="T62" i="2"/>
  <c r="Q62" i="2"/>
  <c r="C62" i="2"/>
  <c r="T61" i="2"/>
  <c r="Q61" i="2"/>
  <c r="C61" i="2"/>
  <c r="T60" i="2"/>
  <c r="R60" i="2"/>
  <c r="S60" i="2" s="1"/>
  <c r="Q60" i="2"/>
  <c r="C60" i="2"/>
  <c r="T59" i="2"/>
  <c r="Q59" i="2"/>
  <c r="C59" i="2"/>
  <c r="T58" i="2"/>
  <c r="Q58" i="2"/>
  <c r="C58" i="2"/>
  <c r="T57" i="2"/>
  <c r="S57" i="2"/>
  <c r="R57" i="2"/>
  <c r="Q57" i="2"/>
  <c r="C57" i="2"/>
  <c r="T56" i="2"/>
  <c r="R56" i="2"/>
  <c r="Q56" i="2"/>
  <c r="S56" i="2" s="1"/>
  <c r="C56" i="2"/>
  <c r="T55" i="2"/>
  <c r="Q55" i="2"/>
  <c r="R55" i="2" s="1"/>
  <c r="C55" i="2"/>
  <c r="V54" i="2"/>
  <c r="T54" i="2"/>
  <c r="U54" i="2" s="1"/>
  <c r="S54" i="2"/>
  <c r="R54" i="2"/>
  <c r="Q54" i="2"/>
  <c r="C54" i="2"/>
  <c r="T53" i="2"/>
  <c r="Q53" i="2"/>
  <c r="C53" i="2"/>
  <c r="T52" i="2"/>
  <c r="Q52" i="2"/>
  <c r="R52" i="2" s="1"/>
  <c r="C52" i="2"/>
  <c r="T51" i="2"/>
  <c r="Q51" i="2"/>
  <c r="C51" i="2"/>
  <c r="T50" i="2"/>
  <c r="Q50" i="2"/>
  <c r="C50" i="2"/>
  <c r="T49" i="2"/>
  <c r="Q49" i="2"/>
  <c r="R49" i="2" s="1"/>
  <c r="C49" i="2"/>
  <c r="T48" i="2"/>
  <c r="R48" i="2"/>
  <c r="Q48" i="2"/>
  <c r="S48" i="2" s="1"/>
  <c r="U48" i="2" s="1"/>
  <c r="C48" i="2"/>
  <c r="T47" i="2"/>
  <c r="Q47" i="2"/>
  <c r="R47" i="2" s="1"/>
  <c r="C47" i="2"/>
  <c r="T46" i="2"/>
  <c r="Q46" i="2"/>
  <c r="C46" i="2"/>
  <c r="T45" i="2"/>
  <c r="S45" i="2"/>
  <c r="V45" i="2" s="1"/>
  <c r="R45" i="2"/>
  <c r="Q45" i="2"/>
  <c r="C45" i="2"/>
  <c r="T44" i="2"/>
  <c r="Q44" i="2"/>
  <c r="C44" i="2"/>
  <c r="T43" i="2"/>
  <c r="Q43" i="2"/>
  <c r="R43" i="2" s="1"/>
  <c r="C43" i="2"/>
  <c r="T42" i="2"/>
  <c r="Q42" i="2"/>
  <c r="C42" i="2"/>
  <c r="T41" i="2"/>
  <c r="Q41" i="2"/>
  <c r="R41" i="2" s="1"/>
  <c r="C41" i="2"/>
  <c r="T40" i="2"/>
  <c r="R40" i="2"/>
  <c r="S40" i="2" s="1"/>
  <c r="Q40" i="2"/>
  <c r="C40" i="2"/>
  <c r="T39" i="2"/>
  <c r="Q39" i="2"/>
  <c r="C39" i="2"/>
  <c r="T38" i="2"/>
  <c r="Q38" i="2"/>
  <c r="C38" i="2"/>
  <c r="T37" i="2"/>
  <c r="S37" i="2"/>
  <c r="R37" i="2"/>
  <c r="Q37" i="2"/>
  <c r="C37" i="2"/>
  <c r="T36" i="2"/>
  <c r="R36" i="2"/>
  <c r="Q36" i="2"/>
  <c r="S36" i="2" s="1"/>
  <c r="C36" i="2"/>
  <c r="T35" i="2"/>
  <c r="Q35" i="2"/>
  <c r="C35" i="2"/>
  <c r="T34" i="2"/>
  <c r="Q34" i="2"/>
  <c r="R34" i="2" s="1"/>
  <c r="S34" i="2" s="1"/>
  <c r="V34" i="2" s="1"/>
  <c r="C34" i="2"/>
  <c r="T33" i="2"/>
  <c r="Q33" i="2"/>
  <c r="C33" i="2"/>
  <c r="T32" i="2"/>
  <c r="Q32" i="2"/>
  <c r="R32" i="2" s="1"/>
  <c r="C32" i="2"/>
  <c r="T31" i="2"/>
  <c r="Q31" i="2"/>
  <c r="C31" i="2"/>
  <c r="T30" i="2"/>
  <c r="Q30" i="2"/>
  <c r="R30" i="2" s="1"/>
  <c r="C30" i="2"/>
  <c r="T29" i="2"/>
  <c r="Q29" i="2"/>
  <c r="R29" i="2" s="1"/>
  <c r="C29" i="2"/>
  <c r="T28" i="2"/>
  <c r="R28" i="2"/>
  <c r="Q28" i="2"/>
  <c r="S28" i="2" s="1"/>
  <c r="U28" i="2" s="1"/>
  <c r="C28" i="2"/>
  <c r="T27" i="2"/>
  <c r="Q27" i="2"/>
  <c r="R27" i="2" s="1"/>
  <c r="C27" i="2"/>
  <c r="T26" i="2"/>
  <c r="Q26" i="2"/>
  <c r="C26" i="2"/>
  <c r="T25" i="2"/>
  <c r="S25" i="2"/>
  <c r="V25" i="2" s="1"/>
  <c r="R25" i="2"/>
  <c r="Q25" i="2"/>
  <c r="C25" i="2"/>
  <c r="T24" i="2"/>
  <c r="Q24" i="2"/>
  <c r="R24" i="2" s="1"/>
  <c r="C24" i="2"/>
  <c r="T23" i="2"/>
  <c r="Q23" i="2"/>
  <c r="R23" i="2" s="1"/>
  <c r="C23" i="2"/>
  <c r="T22" i="2"/>
  <c r="Q22" i="2"/>
  <c r="C22" i="2"/>
  <c r="T21" i="2"/>
  <c r="Q21" i="2"/>
  <c r="C21" i="2"/>
  <c r="T20" i="2"/>
  <c r="R20" i="2"/>
  <c r="S20" i="2" s="1"/>
  <c r="Q20" i="2"/>
  <c r="C20" i="2"/>
  <c r="T19" i="2"/>
  <c r="Q19" i="2"/>
  <c r="C19" i="2"/>
  <c r="T18" i="2"/>
  <c r="Q18" i="2"/>
  <c r="C18" i="2"/>
  <c r="T17" i="2"/>
  <c r="S17" i="2"/>
  <c r="R17" i="2"/>
  <c r="Q17" i="2"/>
  <c r="C17" i="2"/>
  <c r="T16" i="2"/>
  <c r="R16" i="2"/>
  <c r="Q16" i="2"/>
  <c r="S16" i="2" s="1"/>
  <c r="C16" i="2"/>
  <c r="T15" i="2"/>
  <c r="Q15" i="2"/>
  <c r="C15" i="2"/>
  <c r="T14" i="2"/>
  <c r="R14" i="2"/>
  <c r="S14" i="2" s="1"/>
  <c r="V14" i="2" s="1"/>
  <c r="Q14" i="2"/>
  <c r="C14" i="2"/>
  <c r="T13" i="2"/>
  <c r="Q13" i="2"/>
  <c r="C13" i="2"/>
  <c r="T12" i="2"/>
  <c r="Q12" i="2"/>
  <c r="C12" i="2"/>
  <c r="T11" i="2"/>
  <c r="Q11" i="2"/>
  <c r="C11" i="2"/>
  <c r="T10" i="2"/>
  <c r="Q10" i="2"/>
  <c r="R10" i="2" s="1"/>
  <c r="C10" i="2"/>
  <c r="T9" i="2"/>
  <c r="Q9" i="2"/>
  <c r="R9" i="2" s="1"/>
  <c r="C9" i="2"/>
  <c r="V8" i="2"/>
  <c r="T8" i="2"/>
  <c r="R8" i="2"/>
  <c r="Q8" i="2"/>
  <c r="S8" i="2" s="1"/>
  <c r="U8" i="2" s="1"/>
  <c r="C8" i="2"/>
  <c r="T7" i="2"/>
  <c r="Q7" i="2"/>
  <c r="C7" i="2"/>
  <c r="T6" i="2"/>
  <c r="Q6" i="2"/>
  <c r="C6" i="2"/>
  <c r="T5" i="2"/>
  <c r="S5" i="2"/>
  <c r="V5" i="2" s="1"/>
  <c r="R5" i="2"/>
  <c r="Q5" i="2"/>
  <c r="C5" i="2"/>
  <c r="T4" i="2"/>
  <c r="Q4" i="2"/>
  <c r="C4" i="2"/>
  <c r="T3" i="2"/>
  <c r="R3" i="2"/>
  <c r="Q3" i="2"/>
  <c r="C3" i="2"/>
  <c r="T2" i="2"/>
  <c r="Q2" i="2"/>
  <c r="C2" i="2"/>
  <c r="F30" i="1"/>
  <c r="K29" i="1"/>
  <c r="M29" i="1" s="1"/>
  <c r="F29" i="1"/>
  <c r="K28" i="1"/>
  <c r="M28" i="1" s="1"/>
  <c r="F28" i="1"/>
  <c r="K27" i="1"/>
  <c r="M27" i="1" s="1"/>
  <c r="F27" i="1"/>
  <c r="K26" i="1"/>
  <c r="M26" i="1" s="1"/>
  <c r="F26" i="1"/>
  <c r="F25" i="1"/>
  <c r="I25" i="1" s="1"/>
  <c r="F24" i="1"/>
  <c r="F23" i="1"/>
  <c r="K22" i="1"/>
  <c r="F22" i="1"/>
  <c r="K21" i="1"/>
  <c r="F21" i="1"/>
  <c r="K20" i="1"/>
  <c r="F20" i="1"/>
  <c r="K19" i="1"/>
  <c r="F19" i="1"/>
  <c r="D18" i="1"/>
  <c r="B18" i="1"/>
  <c r="F13" i="1"/>
  <c r="K8" i="1"/>
  <c r="U40" i="2" l="1"/>
  <c r="V40" i="2"/>
  <c r="V20" i="2"/>
  <c r="U20" i="2"/>
  <c r="S81" i="2"/>
  <c r="V36" i="2"/>
  <c r="U36" i="2"/>
  <c r="R63" i="2"/>
  <c r="S63" i="2" s="1"/>
  <c r="I26" i="1"/>
  <c r="I27" i="1"/>
  <c r="V16" i="2"/>
  <c r="U16" i="2"/>
  <c r="S21" i="2"/>
  <c r="V48" i="2"/>
  <c r="S59" i="2"/>
  <c r="S82" i="2"/>
  <c r="I19" i="1"/>
  <c r="R6" i="2"/>
  <c r="S6" i="2" s="1"/>
  <c r="I30" i="1"/>
  <c r="I21" i="1"/>
  <c r="S35" i="2"/>
  <c r="V57" i="2"/>
  <c r="U57" i="2"/>
  <c r="U80" i="2"/>
  <c r="V80" i="2"/>
  <c r="U14" i="2"/>
  <c r="S4" i="2"/>
  <c r="S42" i="2"/>
  <c r="R26" i="2"/>
  <c r="S26" i="2" s="1"/>
  <c r="V76" i="2"/>
  <c r="U76" i="2"/>
  <c r="V60" i="2"/>
  <c r="U60" i="2"/>
  <c r="V77" i="2"/>
  <c r="U77" i="2"/>
  <c r="V17" i="2"/>
  <c r="U17" i="2"/>
  <c r="S23" i="2"/>
  <c r="V28" i="2"/>
  <c r="S2" i="2"/>
  <c r="I24" i="1"/>
  <c r="V37" i="2"/>
  <c r="U37" i="2"/>
  <c r="S43" i="2"/>
  <c r="S11" i="2"/>
  <c r="S38" i="2"/>
  <c r="S22" i="2"/>
  <c r="S33" i="2"/>
  <c r="R83" i="2"/>
  <c r="S83" i="2"/>
  <c r="I29" i="1"/>
  <c r="S39" i="2"/>
  <c r="I20" i="1"/>
  <c r="S7" i="2"/>
  <c r="S61" i="2"/>
  <c r="U34" i="2"/>
  <c r="V56" i="2"/>
  <c r="U56" i="2"/>
  <c r="S73" i="2"/>
  <c r="S13" i="2"/>
  <c r="S18" i="2"/>
  <c r="R46" i="2"/>
  <c r="S46" i="2" s="1"/>
  <c r="I22" i="1"/>
  <c r="S3" i="2"/>
  <c r="S19" i="2"/>
  <c r="U74" i="2"/>
  <c r="V74" i="2"/>
  <c r="S9" i="2"/>
  <c r="S29" i="2"/>
  <c r="S49" i="2"/>
  <c r="S69" i="2"/>
  <c r="R75" i="2"/>
  <c r="S75" i="2" s="1"/>
  <c r="R21" i="2"/>
  <c r="R7" i="2"/>
  <c r="S24" i="2"/>
  <c r="S27" i="2"/>
  <c r="S47" i="2"/>
  <c r="R50" i="2"/>
  <c r="S50" i="2" s="1"/>
  <c r="I23" i="1"/>
  <c r="S10" i="2"/>
  <c r="R13" i="2"/>
  <c r="S30" i="2"/>
  <c r="R33" i="2"/>
  <c r="R53" i="2"/>
  <c r="S53" i="2" s="1"/>
  <c r="S70" i="2"/>
  <c r="R73" i="2"/>
  <c r="R38" i="2"/>
  <c r="S55" i="2"/>
  <c r="R58" i="2"/>
  <c r="S58" i="2" s="1"/>
  <c r="R78" i="2"/>
  <c r="S78" i="2" s="1"/>
  <c r="R4" i="2"/>
  <c r="S41" i="2"/>
  <c r="R44" i="2"/>
  <c r="S44" i="2" s="1"/>
  <c r="R64" i="2"/>
  <c r="S64" i="2" s="1"/>
  <c r="R67" i="2"/>
  <c r="S67" i="2" s="1"/>
  <c r="S84" i="2"/>
  <c r="R19" i="2"/>
  <c r="R39" i="2"/>
  <c r="R59" i="2"/>
  <c r="R79" i="2"/>
  <c r="S79" i="2" s="1"/>
  <c r="R2" i="2"/>
  <c r="R22" i="2"/>
  <c r="R42" i="2"/>
  <c r="R62" i="2"/>
  <c r="S62" i="2" s="1"/>
  <c r="R82" i="2"/>
  <c r="R15" i="2"/>
  <c r="S15" i="2" s="1"/>
  <c r="R35" i="2"/>
  <c r="R12" i="2"/>
  <c r="S12" i="2" s="1"/>
  <c r="S52" i="2"/>
  <c r="I28" i="1"/>
  <c r="R11" i="2"/>
  <c r="R31" i="2"/>
  <c r="S31" i="2" s="1"/>
  <c r="R51" i="2"/>
  <c r="S51" i="2" s="1"/>
  <c r="R71" i="2"/>
  <c r="S71" i="2" s="1"/>
  <c r="R66" i="2"/>
  <c r="S66" i="2" s="1"/>
  <c r="S32" i="2"/>
  <c r="S72" i="2"/>
  <c r="R18" i="2"/>
  <c r="R61" i="2"/>
  <c r="R81" i="2"/>
  <c r="U5" i="2"/>
  <c r="U25" i="2"/>
  <c r="U45" i="2"/>
  <c r="U65" i="2"/>
  <c r="U85" i="2"/>
  <c r="V6" i="2" l="1"/>
  <c r="U6" i="2"/>
  <c r="L22" i="1"/>
  <c r="G24" i="1"/>
  <c r="U66" i="2"/>
  <c r="V66" i="2"/>
  <c r="V64" i="2"/>
  <c r="U64" i="2"/>
  <c r="V44" i="2"/>
  <c r="U44" i="2"/>
  <c r="U26" i="2"/>
  <c r="V26" i="2"/>
  <c r="V79" i="2"/>
  <c r="U79" i="2"/>
  <c r="V50" i="2"/>
  <c r="U50" i="2"/>
  <c r="V67" i="2"/>
  <c r="U67" i="2"/>
  <c r="V71" i="2"/>
  <c r="U71" i="2"/>
  <c r="V51" i="2"/>
  <c r="U51" i="2"/>
  <c r="V31" i="2"/>
  <c r="U31" i="2"/>
  <c r="U75" i="2"/>
  <c r="V75" i="2"/>
  <c r="V78" i="2"/>
  <c r="U78" i="2"/>
  <c r="V58" i="2"/>
  <c r="U58" i="2"/>
  <c r="V12" i="2"/>
  <c r="U12" i="2"/>
  <c r="V63" i="2"/>
  <c r="U63" i="2"/>
  <c r="U15" i="2"/>
  <c r="V15" i="2"/>
  <c r="V62" i="2"/>
  <c r="U62" i="2"/>
  <c r="V53" i="2"/>
  <c r="U53" i="2"/>
  <c r="U46" i="2"/>
  <c r="V46" i="2"/>
  <c r="V33" i="2"/>
  <c r="U33" i="2"/>
  <c r="V35" i="2"/>
  <c r="U35" i="2"/>
  <c r="V84" i="2"/>
  <c r="U84" i="2"/>
  <c r="V47" i="2"/>
  <c r="U47" i="2"/>
  <c r="V18" i="2"/>
  <c r="U18" i="2"/>
  <c r="V22" i="2"/>
  <c r="U22" i="2"/>
  <c r="V27" i="2"/>
  <c r="U27" i="2"/>
  <c r="V13" i="2"/>
  <c r="U13" i="2"/>
  <c r="V38" i="2"/>
  <c r="U38" i="2"/>
  <c r="U61" i="2"/>
  <c r="V61" i="2"/>
  <c r="V42" i="2"/>
  <c r="U42" i="2"/>
  <c r="V82" i="2"/>
  <c r="U82" i="2"/>
  <c r="U69" i="2"/>
  <c r="V69" i="2"/>
  <c r="V7" i="2"/>
  <c r="U7" i="2"/>
  <c r="V4" i="2"/>
  <c r="U4" i="2"/>
  <c r="V59" i="2"/>
  <c r="U59" i="2"/>
  <c r="U55" i="2"/>
  <c r="V55" i="2"/>
  <c r="V49" i="2"/>
  <c r="U49" i="2"/>
  <c r="L21" i="1"/>
  <c r="V2" i="2"/>
  <c r="L20" i="1"/>
  <c r="U2" i="2"/>
  <c r="G21" i="1"/>
  <c r="A8" i="1"/>
  <c r="G28" i="1"/>
  <c r="V29" i="2"/>
  <c r="U29" i="2"/>
  <c r="V21" i="2"/>
  <c r="U21" i="2"/>
  <c r="V9" i="2"/>
  <c r="U9" i="2"/>
  <c r="V39" i="2"/>
  <c r="U39" i="2"/>
  <c r="V70" i="2"/>
  <c r="U70" i="2"/>
  <c r="V23" i="2"/>
  <c r="U23" i="2"/>
  <c r="G29" i="1"/>
  <c r="G25" i="1"/>
  <c r="V19" i="2"/>
  <c r="U19" i="2"/>
  <c r="G19" i="1"/>
  <c r="V30" i="2"/>
  <c r="U30" i="2"/>
  <c r="V3" i="2"/>
  <c r="U3" i="2"/>
  <c r="G22" i="1"/>
  <c r="U83" i="2"/>
  <c r="V83" i="2"/>
  <c r="G23" i="1"/>
  <c r="V10" i="2"/>
  <c r="U10" i="2"/>
  <c r="U72" i="2"/>
  <c r="V72" i="2"/>
  <c r="U32" i="2"/>
  <c r="V32" i="2"/>
  <c r="L19" i="1"/>
  <c r="U81" i="2"/>
  <c r="V81" i="2"/>
  <c r="V24" i="2"/>
  <c r="U24" i="2"/>
  <c r="V73" i="2"/>
  <c r="U73" i="2"/>
  <c r="V11" i="2"/>
  <c r="U11" i="2"/>
  <c r="V41" i="2"/>
  <c r="U41" i="2"/>
  <c r="G30" i="1"/>
  <c r="G26" i="1"/>
  <c r="G20" i="1"/>
  <c r="U43" i="2"/>
  <c r="V43" i="2"/>
  <c r="V52" i="2"/>
  <c r="U52" i="2"/>
  <c r="G27" i="1"/>
  <c r="L28" i="1" l="1"/>
  <c r="H25" i="1"/>
  <c r="H27" i="1"/>
  <c r="L29" i="1"/>
  <c r="L26" i="1"/>
  <c r="H29" i="1"/>
  <c r="H20" i="1"/>
  <c r="H26" i="1"/>
  <c r="H28" i="1"/>
  <c r="H21" i="1"/>
  <c r="H19" i="1"/>
  <c r="H24" i="1"/>
  <c r="L27" i="1"/>
  <c r="H23" i="1"/>
  <c r="H22" i="1"/>
  <c r="F8" i="1"/>
  <c r="D19" i="1" s="1"/>
  <c r="H30" i="1"/>
  <c r="B19" i="1"/>
  <c r="M19" i="1"/>
  <c r="M20" i="1"/>
  <c r="M22" i="1"/>
  <c r="M21" i="1"/>
  <c r="A13" i="1"/>
  <c r="K13" i="1" l="1"/>
</calcChain>
</file>

<file path=xl/sharedStrings.xml><?xml version="1.0" encoding="utf-8"?>
<sst xmlns="http://schemas.openxmlformats.org/spreadsheetml/2006/main" count="844" uniqueCount="197">
  <si>
    <t>Cuadro de ventas</t>
  </si>
  <si>
    <t>Periodo</t>
  </si>
  <si>
    <t>Todos</t>
  </si>
  <si>
    <t>Canal</t>
  </si>
  <si>
    <t>Vendedor</t>
  </si>
  <si>
    <t>Ventas netas</t>
  </si>
  <si>
    <t>Margen bruto</t>
  </si>
  <si>
    <t>Pedidos</t>
  </si>
  <si>
    <t>Ticket medio</t>
  </si>
  <si>
    <t>Unidades netas</t>
  </si>
  <si>
    <t>% margen</t>
  </si>
  <si>
    <t>Cumplimiento frente a objetivo</t>
  </si>
  <si>
    <t>Ventas mensuales</t>
  </si>
  <si>
    <t>Objetivo ventas</t>
  </si>
  <si>
    <t>Objetivo margen</t>
  </si>
  <si>
    <t>Mes</t>
  </si>
  <si>
    <t>Margen</t>
  </si>
  <si>
    <t>Categoría</t>
  </si>
  <si>
    <t>% mix</t>
  </si>
  <si>
    <t>Desviación</t>
  </si>
  <si>
    <t>Uso rápido:
1) Cambia los filtros azules.
2) Añade nuevas líneas en Operaciones.
3) El cuadro se actualiza con fórmulas.
4) Puedes sustituir catálogo y objetivos en Parámetros.</t>
  </si>
  <si>
    <t>enero</t>
  </si>
  <si>
    <t>Accesorios outdoor</t>
  </si>
  <si>
    <t>Lucía Ortega</t>
  </si>
  <si>
    <t>febrero</t>
  </si>
  <si>
    <t>Iluminación portátil</t>
  </si>
  <si>
    <t>Marco Vidal</t>
  </si>
  <si>
    <t>marzo</t>
  </si>
  <si>
    <t>Hidratación</t>
  </si>
  <si>
    <t>Noa Campos</t>
  </si>
  <si>
    <t>abril</t>
  </si>
  <si>
    <t>Descanso</t>
  </si>
  <si>
    <t>Iker Soto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</si>
  <si>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</si>
  <si>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</si>
  <si>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</si>
  <si>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</si>
  <si>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</si>
  <si>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</si>
  <si>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</si>
  <si>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</si>
  <si>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ID venta</t>
  </si>
  <si>
    <t>Fecha</t>
  </si>
  <si>
    <t>Zona</t>
  </si>
  <si>
    <t>SKU</t>
  </si>
  <si>
    <t>Producto</t>
  </si>
  <si>
    <t>Cliente</t>
  </si>
  <si>
    <t>Unidades</t>
  </si>
  <si>
    <t>Precio unit.</t>
  </si>
  <si>
    <t>Desc. %</t>
  </si>
  <si>
    <t>Imp. %</t>
  </si>
  <si>
    <t>Devolución und.</t>
  </si>
  <si>
    <t>Coste unit.</t>
  </si>
  <si>
    <t>Ventas brutas</t>
  </si>
  <si>
    <t>Descuento €</t>
  </si>
  <si>
    <t>Coste total</t>
  </si>
  <si>
    <t>Ticket neto</t>
  </si>
  <si>
    <t>V-1001</t>
  </si>
  <si>
    <t>Tienda pop-up</t>
  </si>
  <si>
    <t>Levante</t>
  </si>
  <si>
    <t>ACC-102</t>
  </si>
  <si>
    <t>Funda impermeable universal</t>
  </si>
  <si>
    <t>Nexo Urbano</t>
  </si>
  <si>
    <t>V-1002</t>
  </si>
  <si>
    <t>Distribuidor</t>
  </si>
  <si>
    <t>Norte</t>
  </si>
  <si>
    <t>HID-302</t>
  </si>
  <si>
    <t>Filtro portátil de agua</t>
  </si>
  <si>
    <t>Órbita Norte</t>
  </si>
  <si>
    <t>V-1003</t>
  </si>
  <si>
    <t>Marketplace</t>
  </si>
  <si>
    <t>DES-402</t>
  </si>
  <si>
    <t>Almohada inflable ergonómica</t>
  </si>
  <si>
    <t>Nube Taller</t>
  </si>
  <si>
    <t>V-1004</t>
  </si>
  <si>
    <t>Web propia</t>
  </si>
  <si>
    <t>Sur</t>
  </si>
  <si>
    <t>ACC-101</t>
  </si>
  <si>
    <t>Mochila técnica 22L</t>
  </si>
  <si>
    <t>Costa Circular</t>
  </si>
  <si>
    <t>V-1005</t>
  </si>
  <si>
    <t>Centro</t>
  </si>
  <si>
    <t>ACC-103</t>
  </si>
  <si>
    <t>Kit de cuerdas reflectantes</t>
  </si>
  <si>
    <t>V-1006</t>
  </si>
  <si>
    <t>HID-303</t>
  </si>
  <si>
    <t>Vaso plegable silicona</t>
  </si>
  <si>
    <t>V-1007</t>
  </si>
  <si>
    <t>Bruma Atelier</t>
  </si>
  <si>
    <t>V-1008</t>
  </si>
  <si>
    <t>Latitud Sur</t>
  </si>
  <si>
    <t>V-1009</t>
  </si>
  <si>
    <t>Aurora Base</t>
  </si>
  <si>
    <t>V-1010</t>
  </si>
  <si>
    <t>DES-403</t>
  </si>
  <si>
    <t>Sábana saco ligera</t>
  </si>
  <si>
    <t>Casa Trama</t>
  </si>
  <si>
    <t>V-1011</t>
  </si>
  <si>
    <t>LUZ-202</t>
  </si>
  <si>
    <t>Lámpara colgante solar</t>
  </si>
  <si>
    <t>V-1012</t>
  </si>
  <si>
    <t>V-1013</t>
  </si>
  <si>
    <t>LUZ-201</t>
  </si>
  <si>
    <t>Linterna recargable compacta</t>
  </si>
  <si>
    <t>V-1014</t>
  </si>
  <si>
    <t>Punto Verde</t>
  </si>
  <si>
    <t>V-1015</t>
  </si>
  <si>
    <t>Delta Patio</t>
  </si>
  <si>
    <t>V-1016</t>
  </si>
  <si>
    <t>V-1017</t>
  </si>
  <si>
    <t>V-1018</t>
  </si>
  <si>
    <t>V-1019</t>
  </si>
  <si>
    <t>V-1020</t>
  </si>
  <si>
    <t>V-1021</t>
  </si>
  <si>
    <t>V-1022</t>
  </si>
  <si>
    <t>V-1023</t>
  </si>
  <si>
    <t>Métrica Viva</t>
  </si>
  <si>
    <t>V-1024</t>
  </si>
  <si>
    <t>LUZ-203</t>
  </si>
  <si>
    <t>Pack luces de señalización</t>
  </si>
  <si>
    <t>V-1025</t>
  </si>
  <si>
    <t>Sendero Azul</t>
  </si>
  <si>
    <t>V-1026</t>
  </si>
  <si>
    <t>V-1027</t>
  </si>
  <si>
    <t>V-1028</t>
  </si>
  <si>
    <t>DES-401</t>
  </si>
  <si>
    <t>Manta térmica premium</t>
  </si>
  <si>
    <t>V-1029</t>
  </si>
  <si>
    <t>V-1030</t>
  </si>
  <si>
    <t>V-1031</t>
  </si>
  <si>
    <t>V-1032</t>
  </si>
  <si>
    <t>V-1033</t>
  </si>
  <si>
    <t>HID-301</t>
  </si>
  <si>
    <t>Botella térmica 750ml</t>
  </si>
  <si>
    <t>V-1034</t>
  </si>
  <si>
    <t>V-1035</t>
  </si>
  <si>
    <t>V-1036</t>
  </si>
  <si>
    <t>V-1037</t>
  </si>
  <si>
    <t>V-1038</t>
  </si>
  <si>
    <t>V-1039</t>
  </si>
  <si>
    <t>V-1040</t>
  </si>
  <si>
    <t>V-1041</t>
  </si>
  <si>
    <t>V-1042</t>
  </si>
  <si>
    <t>V-1043</t>
  </si>
  <si>
    <t>V-1044</t>
  </si>
  <si>
    <t>V-1045</t>
  </si>
  <si>
    <t>V-1046</t>
  </si>
  <si>
    <t>V-1047</t>
  </si>
  <si>
    <t>V-1048</t>
  </si>
  <si>
    <t>V-1049</t>
  </si>
  <si>
    <t>V-1050</t>
  </si>
  <si>
    <t>V-1051</t>
  </si>
  <si>
    <t>V-1052</t>
  </si>
  <si>
    <t>V-1053</t>
  </si>
  <si>
    <t>V-1054</t>
  </si>
  <si>
    <t>V-1055</t>
  </si>
  <si>
    <t>V-1056</t>
  </si>
  <si>
    <t>V-1057</t>
  </si>
  <si>
    <t>V-1058</t>
  </si>
  <si>
    <t>V-1059</t>
  </si>
  <si>
    <t>V-1060</t>
  </si>
  <si>
    <t>V-1061</t>
  </si>
  <si>
    <t>V-1062</t>
  </si>
  <si>
    <t>V-1063</t>
  </si>
  <si>
    <t>V-1064</t>
  </si>
  <si>
    <t>V-1065</t>
  </si>
  <si>
    <t>V-1066</t>
  </si>
  <si>
    <t>V-1067</t>
  </si>
  <si>
    <t>V-1068</t>
  </si>
  <si>
    <t>V-1069</t>
  </si>
  <si>
    <t>V-1070</t>
  </si>
  <si>
    <t>V-1071</t>
  </si>
  <si>
    <t>V-1072</t>
  </si>
  <si>
    <t>V-1073</t>
  </si>
  <si>
    <t>V-1074</t>
  </si>
  <si>
    <t>V-1075</t>
  </si>
  <si>
    <t>V-1076</t>
  </si>
  <si>
    <t>V-1077</t>
  </si>
  <si>
    <t>V-1078</t>
  </si>
  <si>
    <t>V-1079</t>
  </si>
  <si>
    <t>V-1080</t>
  </si>
  <si>
    <t>V-1081</t>
  </si>
  <si>
    <t>V-1082</t>
  </si>
  <si>
    <t>V-1083</t>
  </si>
  <si>
    <t>V-1084</t>
  </si>
  <si>
    <t>Parámetros y listas</t>
  </si>
  <si>
    <t>Lista</t>
  </si>
  <si>
    <t>Valor</t>
  </si>
  <si>
    <t>Precio lista</t>
  </si>
  <si>
    <t>Canales</t>
  </si>
  <si>
    <t>Vendedores</t>
  </si>
  <si>
    <t>Zonas</t>
  </si>
  <si>
    <t>Meses</t>
  </si>
  <si>
    <t>Filtro canal</t>
  </si>
  <si>
    <t>Filtro vendedor</t>
  </si>
  <si>
    <t>Objetivo ventas netas</t>
  </si>
  <si>
    <t>Objetivo margen bruto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</si>
</sst>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C0A];[Red]\(#,##0.00\ [$€-C0A]\);\-"/>
    <numFmt numFmtId="165" formatCode="#,##0;[Red]\(#,##0\);\-"/>
    <numFmt numFmtId="166" formatCode="0.0%"/>
  </numFmts>
  <fonts count="9" x14ac:knownFonts="1">
    <font>
      <sz val="11"/>
      <color theme="1"/>
      <name val="Calibri"/>
      <family val="2"/>
      <charset val="1"/>
    </font>
    <font>
      <b/>
      <sz val="16"/>
      <color rgb="FFFFFFFF"/>
      <name val="Cambria"/>
      <charset val="1"/>
    </font>
    <font>
      <b/>
      <sz val="12"/>
      <color rgb="FF17324D"/>
      <name val="Cambria"/>
      <charset val="1"/>
    </font>
    <font>
      <b/>
      <sz val="11"/>
      <color rgb="FF0B5FFF"/>
      <name val="Cambria"/>
      <charset val="1"/>
    </font>
    <font>
      <b/>
      <sz val="18"/>
      <color rgb="FF17324D"/>
      <name val="Cambria"/>
      <charset val="1"/>
    </font>
    <font>
      <b/>
      <sz val="11"/>
      <color rgb="FF6B7280"/>
      <name val="Cambria"/>
      <charset val="1"/>
    </font>
    <font>
      <b/>
      <sz val="11"/>
      <color rgb="FFFFFFFF"/>
      <name val="Cambria"/>
      <charset val="1"/>
    </font>
    <font>
      <i/>
      <sz val="11"/>
      <color rgb="FF6B7280"/>
      <name val="Cambria"/>
      <charset val="1"/>
    </font>
    <font>
      <b/>
      <sz val="25"/>
      <color rgb="FFFFFFFF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17324D"/>
        <bgColor rgb="FF333333"/>
      </patternFill>
    </fill>
    <fill>
      <patternFill patternType="solid">
        <fgColor rgb="FFEEF5FF"/>
        <bgColor rgb="FFF3F4F6"/>
      </patternFill>
    </fill>
    <fill>
      <patternFill patternType="solid">
        <fgColor rgb="FFF3F4F6"/>
        <bgColor rgb="FFEEF5FF"/>
      </patternFill>
    </fill>
    <fill>
      <patternFill patternType="solid">
        <fgColor rgb="FFDDF4F1"/>
        <bgColor rgb="FFE8F5E9"/>
      </patternFill>
    </fill>
    <fill>
      <patternFill patternType="solid">
        <fgColor rgb="FF1E8E89"/>
        <bgColor rgb="FF008080"/>
      </patternFill>
    </fill>
  </fills>
  <borders count="7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1D5DB"/>
      </left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center"/>
    </xf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5" fillId="0" borderId="1" xfId="0" applyFont="1" applyBorder="1"/>
    <xf numFmtId="164" fontId="0" fillId="5" borderId="1" xfId="0" applyNumberFormat="1" applyFill="1" applyBorder="1"/>
    <xf numFmtId="0" fontId="6" fillId="6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6" fillId="2" borderId="0" xfId="0" applyFont="1" applyFill="1" applyAlignment="1">
      <alignment horizontal="center"/>
    </xf>
    <xf numFmtId="14" fontId="0" fillId="0" borderId="0" xfId="0" applyNumberFormat="1"/>
    <xf numFmtId="164" fontId="0" fillId="0" borderId="0" xfId="0" applyNumberFormat="1"/>
    <xf numFmtId="166" fontId="0" fillId="0" borderId="0" xfId="0" applyNumberFormat="1"/>
    <xf numFmtId="0" fontId="6" fillId="6" borderId="0" xfId="0" applyFont="1" applyFill="1"/>
    <xf numFmtId="0" fontId="8" fillId="2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0" xfId="0" applyFont="1" applyAlignment="1">
      <alignment horizontal="left" indent="1"/>
    </xf>
    <xf numFmtId="164" fontId="0" fillId="0" borderId="5" xfId="0" applyNumberFormat="1" applyBorder="1" applyAlignment="1">
      <alignment horizontal="center"/>
    </xf>
    <xf numFmtId="166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164" fontId="4" fillId="5" borderId="0" xfId="0" applyNumberFormat="1" applyFont="1" applyFill="1" applyAlignment="1">
      <alignment horizontal="center" vertical="center"/>
    </xf>
    <xf numFmtId="165" fontId="4" fillId="5" borderId="0" xfId="0" applyNumberFormat="1" applyFont="1" applyFill="1" applyAlignment="1">
      <alignment horizontal="center" vertical="center"/>
    </xf>
    <xf numFmtId="166" fontId="4" fillId="5" borderId="0" xfId="0" applyNumberFormat="1" applyFont="1" applyFill="1" applyAlignment="1">
      <alignment horizontal="center" vertical="center"/>
    </xf>
    <xf numFmtId="0" fontId="7" fillId="4" borderId="0" xfId="0" applyFont="1" applyFill="1" applyAlignment="1">
      <alignment horizontal="left" vertical="top" wrapText="1"/>
    </xf>
  </cellXfs>
  <cellStyles count="1">
    <cellStyle name="Standard" xfId="0" builtinId="0"/>
  </cellStyles>
  <dxfs count="4">
    <dxf>
      <fill>
        <patternFill>
          <bgColor rgb="FFFDECEC"/>
        </patternFill>
      </fill>
    </dxf>
    <dxf>
      <fill>
        <patternFill>
          <bgColor rgb="FFE8F5E9"/>
        </patternFill>
      </fill>
    </dxf>
    <dxf>
      <fill>
        <patternFill>
          <bgColor rgb="FFFDECEC"/>
        </patternFill>
      </fill>
    </dxf>
    <dxf>
      <fill>
        <patternFill>
          <bgColor rgb="FFE8F5E9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78787"/>
      <rgbColor rgb="FF9999FF"/>
      <rgbColor rgb="FFC0504D"/>
      <rgbColor rgb="FFF3F4F6"/>
      <rgbColor rgb="FFDDF4F1"/>
      <rgbColor rgb="FF660066"/>
      <rgbColor rgb="FFFF8080"/>
      <rgbColor rgb="FF0B5FFF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5E9"/>
      <rgbColor rgb="FFEEF5FF"/>
      <rgbColor rgb="FFFDECEC"/>
      <rgbColor rgb="FF99CCFF"/>
      <rgbColor rgb="FFFF99CC"/>
      <rgbColor rgb="FFCC99FF"/>
      <rgbColor rgb="FFFFCC99"/>
      <rgbColor rgb="FF4F81BD"/>
      <rgbColor rgb="FF33CCCC"/>
      <rgbColor rgb="FF9BBB59"/>
      <rgbColor rgb="FFFFCC00"/>
      <rgbColor rgb="FFFF9900"/>
      <rgbColor rgb="FFFF6600"/>
      <rgbColor rgb="FF6B7280"/>
      <rgbColor rgb="FF8064A2"/>
      <rgbColor rgb="FF17324D"/>
      <rgbColor rgb="FF1E8E89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Ventas netas por mes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'Cuadro de ventas'!$G$18</c:f>
              <c:strCache>
                <c:ptCount val="1"/>
                <c:pt idx="0">
                  <c:v>Ventas netas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'Cuadro de ventas'!$F$19:$F$30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'Cuadro de ventas'!$G$19:$G$30</c:f>
              <c:numCache>
                <c:formatCode>General</c:formatCode>
                <c:ptCount val="12"/>
                <c:pt idx="0">
                  <c:v>1126.2219999999998</c:v>
                </c:pt>
                <c:pt idx="1">
                  <c:v>1930.4376</c:v>
                </c:pt>
                <c:pt idx="2">
                  <c:v>1815.5089999999998</c:v>
                </c:pt>
                <c:pt idx="3">
                  <c:v>2703.5140000000001</c:v>
                </c:pt>
                <c:pt idx="4">
                  <c:v>967.96159999999998</c:v>
                </c:pt>
                <c:pt idx="5">
                  <c:v>1257.48</c:v>
                </c:pt>
                <c:pt idx="6">
                  <c:v>1666.7765999999999</c:v>
                </c:pt>
                <c:pt idx="7">
                  <c:v>1678.4840000000002</c:v>
                </c:pt>
                <c:pt idx="8">
                  <c:v>1340.9099999999999</c:v>
                </c:pt>
                <c:pt idx="9">
                  <c:v>2639.8622</c:v>
                </c:pt>
                <c:pt idx="10">
                  <c:v>2034.5383999999999</c:v>
                </c:pt>
                <c:pt idx="11">
                  <c:v>1150.5500000000002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B8-43BB-A13A-C0A0E6FE5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798471"/>
        <c:axId val="28452756"/>
      </c:barChart>
      <c:catAx>
        <c:axId val="447984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28452756"/>
        <c:crosses val="autoZero"/>
        <c:auto val="1"/>
        <c:lblAlgn val="ctr"/>
        <c:lblOffset val="100"/>
        <c:noMultiLvlLbl val="0"/>
      </c:catAx>
      <c:valAx>
        <c:axId val="28452756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44798471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Mix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doughnutChart>
        <c:varyColors val="1"/>
        <c:ser>
          <c:idx val="0"/>
          <c:order val="0"/>
          <c:tx>
            <c:strRef>
              <c:f>'Cuadro de ventas'!$L$18</c:f>
              <c:strCache>
                <c:ptCount val="1"/>
                <c:pt idx="0">
                  <c:v>Ventas netas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extLst>
              <c:ext xmlns:c16="http://schemas.microsoft.com/office/drawing/2014/chart" uri="{C3380CC4-5D6E-409C-BE32-E72D297353CC}">
                <c16:uniqueId val="{00000000-9E52-4C0E-BAF4-3AEB63752201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2-9E52-4C0E-BAF4-3AEB63752201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4-9E52-4C0E-BAF4-3AEB63752201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6-9E52-4C0E-BAF4-3AEB63752201}"/>
              </c:ext>
            </c:extLst>
          </c:dPt>
          <c:dLbls>
            <c:dLbl>
              <c:idx val="0"/>
              <c:layout>
                <c:manualLayout>
                  <c:x val="0.12526537183988301"/>
                  <c:y val="-0.10856371065634032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E52-4C0E-BAF4-3AEB63752201}"/>
                </c:ext>
              </c:extLst>
            </c:dLbl>
            <c:dLbl>
              <c:idx val="1"/>
              <c:layout>
                <c:manualLayout>
                  <c:x val="0.1592356421693428"/>
                  <c:y val="7.5994597459438304E-2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E52-4C0E-BAF4-3AEB63752201}"/>
                </c:ext>
              </c:extLst>
            </c:dLbl>
            <c:dLbl>
              <c:idx val="2"/>
              <c:layout>
                <c:manualLayout>
                  <c:x val="-0.17197449354289024"/>
                  <c:y val="2.7140927664084973E-2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E52-4C0E-BAF4-3AEB63752201}"/>
                </c:ext>
              </c:extLst>
            </c:dLbl>
            <c:dLbl>
              <c:idx val="3"/>
              <c:layout>
                <c:manualLayout>
                  <c:x val="-0.16135878406493406"/>
                  <c:y val="-0.14656100938605943"/>
                </c:manualLayout>
              </c:layout>
              <c:spPr/>
              <c:txPr>
                <a:bodyPr wrap="square"/>
                <a:lstStyle/>
                <a:p>
                  <a:pPr>
                    <a:defRPr sz="1000" b="0" u="none" strike="noStrike">
                      <a:solidFill>
                        <a:srgbClr val="000000"/>
                      </a:solidFill>
                      <a:uFillTx/>
                      <a:latin typeface="Calibri"/>
                    </a:defRPr>
                  </a:pPr>
                  <a:endParaRPr lang="de-DE"/>
                </a:p>
              </c:txPr>
              <c:showLegendKey val="1"/>
              <c:showVal val="1"/>
              <c:showCatName val="1"/>
              <c:showSerName val="1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E52-4C0E-BAF4-3AEB6375220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Calibri"/>
                  </a:defRPr>
                </a:pPr>
                <a:endParaRPr lang="de-DE"/>
              </a:p>
            </c:txPr>
            <c:showLegendKey val="1"/>
            <c:showVal val="1"/>
            <c:showCatName val="1"/>
            <c:showSerName val="1"/>
            <c:showPercent val="1"/>
            <c:showBubbleSize val="1"/>
            <c:separator>;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'Cuadro de ventas'!$K$19:$K$22</c:f>
              <c:strCache>
                <c:ptCount val="4"/>
                <c:pt idx="0">
                  <c:v>Accesorios outdoor</c:v>
                </c:pt>
                <c:pt idx="1">
                  <c:v>Iluminación portátil</c:v>
                </c:pt>
                <c:pt idx="2">
                  <c:v>Hidratación</c:v>
                </c:pt>
                <c:pt idx="3">
                  <c:v>Descanso</c:v>
                </c:pt>
              </c:strCache>
            </c:strRef>
          </c:cat>
          <c:val>
            <c:numRef>
              <c:f>'Cuadro de ventas'!$L$19:$L$22</c:f>
              <c:numCache>
                <c:formatCode>General</c:formatCode>
                <c:ptCount val="4"/>
                <c:pt idx="0">
                  <c:v>4461.634399999999</c:v>
                </c:pt>
                <c:pt idx="1">
                  <c:v>6550.4039999999995</c:v>
                </c:pt>
                <c:pt idx="2">
                  <c:v>4077.9058</c:v>
                </c:pt>
                <c:pt idx="3">
                  <c:v>5222.301199999999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E52-4C0E-BAF4-3AEB63752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19</xdr:row>
      <xdr:rowOff>47625</xdr:rowOff>
    </xdr:from>
    <xdr:to>
      <xdr:col>4</xdr:col>
      <xdr:colOff>0</xdr:colOff>
      <xdr:row>30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266699</xdr:colOff>
      <xdr:row>31</xdr:row>
      <xdr:rowOff>0</xdr:rowOff>
    </xdr:from>
    <xdr:to>
      <xdr:col>10</xdr:col>
      <xdr:colOff>914400</xdr:colOff>
      <xdr:row>43</xdr:row>
      <xdr:rowOff>53640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9DDFB41F-3FB2-41F4-8E79-30071A0BB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bOperaciones" displayName="tbOperaciones" ref="A1:V85" totalsRowShown="0">
  <autoFilter ref="A1:V85" xr:uid="{00000000-0009-0000-0100-000003000000}"/>
  <tableColumns count="22">
    <tableColumn id="1" xr3:uid="{00000000-0010-0000-0000-000001000000}" name="ID venta"/>
    <tableColumn id="2" xr3:uid="{00000000-0010-0000-0000-000002000000}" name="Fecha"/>
    <tableColumn id="3" xr3:uid="{00000000-0010-0000-0000-000003000000}" name="Mes"/>
    <tableColumn id="4" xr3:uid="{00000000-0010-0000-0000-000004000000}" name="Canal"/>
    <tableColumn id="5" xr3:uid="{00000000-0010-0000-0000-000005000000}" name="Vendedor"/>
    <tableColumn id="6" xr3:uid="{00000000-0010-0000-0000-000006000000}" name="Zona"/>
    <tableColumn id="7" xr3:uid="{00000000-0010-0000-0000-000007000000}" name="SKU"/>
    <tableColumn id="8" xr3:uid="{00000000-0010-0000-0000-000008000000}" name="Producto"/>
    <tableColumn id="9" xr3:uid="{00000000-0010-0000-0000-000009000000}" name="Categoría"/>
    <tableColumn id="10" xr3:uid="{00000000-0010-0000-0000-00000A000000}" name="Cliente"/>
    <tableColumn id="11" xr3:uid="{00000000-0010-0000-0000-00000B000000}" name="Unidades"/>
    <tableColumn id="12" xr3:uid="{00000000-0010-0000-0000-00000C000000}" name="Precio unit."/>
    <tableColumn id="13" xr3:uid="{00000000-0010-0000-0000-00000D000000}" name="Desc. %"/>
    <tableColumn id="14" xr3:uid="{00000000-0010-0000-0000-00000E000000}" name="Imp. %"/>
    <tableColumn id="15" xr3:uid="{00000000-0010-0000-0000-00000F000000}" name="Devolución und."/>
    <tableColumn id="16" xr3:uid="{00000000-0010-0000-0000-000010000000}" name="Coste unit."/>
    <tableColumn id="17" xr3:uid="{00000000-0010-0000-0000-000011000000}" name="Ventas brutas"/>
    <tableColumn id="18" xr3:uid="{00000000-0010-0000-0000-000012000000}" name="Descuento €"/>
    <tableColumn id="19" xr3:uid="{00000000-0010-0000-0000-000013000000}" name="Ventas netas"/>
    <tableColumn id="20" xr3:uid="{00000000-0010-0000-0000-000014000000}" name="Coste total"/>
    <tableColumn id="21" xr3:uid="{00000000-0010-0000-0000-000015000000}" name="Margen bruto"/>
    <tableColumn id="22" xr3:uid="{00000000-0010-0000-0000-000016000000}" name="Ticket net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bCatalogo" displayName="tbCatalogo" ref="D3:H15" totalsRowShown="0">
  <autoFilter ref="D3:H15" xr:uid="{00000000-0009-0000-0100-000001000000}"/>
  <tableColumns count="5">
    <tableColumn id="1" xr3:uid="{00000000-0010-0000-0100-000001000000}" name="SKU"/>
    <tableColumn id="2" xr3:uid="{00000000-0010-0000-0100-000002000000}" name="Producto"/>
    <tableColumn id="3" xr3:uid="{00000000-0010-0000-0100-000003000000}" name="Categoría"/>
    <tableColumn id="4" xr3:uid="{00000000-0010-0000-0100-000004000000}" name="Precio lista"/>
    <tableColumn id="5" xr3:uid="{00000000-0010-0000-0100-000005000000}" name="Coste unit.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bObjetivos" displayName="tbObjetivos" ref="D45:F57" totalsRowShown="0">
  <autoFilter ref="D45:F57" xr:uid="{00000000-0009-0000-0100-000002000000}"/>
  <tableColumns count="3">
    <tableColumn id="1" xr3:uid="{00000000-0010-0000-0200-000001000000}" name="Mes"/>
    <tableColumn id="2" xr3:uid="{00000000-0010-0000-0200-000002000000}" name="Objetivo ventas netas"/>
    <tableColumn id="3" xr3:uid="{00000000-0010-0000-0200-000003000000}" name="Objetivo margen bruto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showGridLines="0" tabSelected="1" zoomScale="90" zoomScaleNormal="90" workbookViewId="0">
      <selection activeCell="T33" sqref="T33"/>
    </sheetView>
  </sheetViews>
  <sheetFormatPr baseColWidth="10" defaultColWidth="8.7109375" defaultRowHeight="15" x14ac:dyDescent="0.25"/>
  <cols>
    <col min="1" max="4" width="16" customWidth="1"/>
    <col min="5" max="5" width="4" customWidth="1"/>
    <col min="6" max="8" width="16" customWidth="1"/>
    <col min="9" max="9" width="20" customWidth="1"/>
    <col min="10" max="10" width="8" customWidth="1"/>
    <col min="11" max="11" width="18.5703125" bestFit="1" customWidth="1"/>
    <col min="12" max="12" width="16" customWidth="1"/>
    <col min="13" max="13" width="4" customWidth="1"/>
    <col min="14" max="14" width="16" customWidth="1"/>
  </cols>
  <sheetData>
    <row r="1" spans="1:14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4" spans="1:14" ht="15.75" x14ac:dyDescent="0.25">
      <c r="B4" s="17" t="s">
        <v>1</v>
      </c>
      <c r="C4" s="5" t="s">
        <v>2</v>
      </c>
      <c r="D4" s="18" t="s">
        <v>3</v>
      </c>
      <c r="E4" s="19"/>
      <c r="F4" s="5" t="s">
        <v>2</v>
      </c>
      <c r="H4" s="20" t="s">
        <v>4</v>
      </c>
      <c r="I4" s="5" t="s">
        <v>2</v>
      </c>
    </row>
    <row r="5" spans="1:14" ht="12" customHeight="1" x14ac:dyDescent="0.25"/>
    <row r="6" spans="1:14" ht="8.25" customHeight="1" x14ac:dyDescent="0.25"/>
    <row r="7" spans="1:14" ht="15.75" x14ac:dyDescent="0.25">
      <c r="A7" s="3" t="s">
        <v>5</v>
      </c>
      <c r="B7" s="3"/>
      <c r="C7" s="3"/>
      <c r="D7" s="3"/>
      <c r="F7" s="3" t="s">
        <v>6</v>
      </c>
      <c r="G7" s="3"/>
      <c r="H7" s="3"/>
      <c r="I7" s="3"/>
      <c r="K7" s="3" t="s">
        <v>7</v>
      </c>
      <c r="L7" s="3"/>
      <c r="M7" s="3"/>
      <c r="N7" s="3"/>
    </row>
    <row r="8" spans="1:14" ht="13.5" customHeight="1" x14ac:dyDescent="0.25">
      <c r="A8" s="26">
        <f>SUMPRODUCT(Operaciones!$S$2:$S$85*(IF($C$4="Todos",1,Operaciones!$C$2:$C$85=$C$4))*(IF($F$4="Todos",1,Operaciones!$D$2:$D$85=$F$4))*(IF($I$4="Todos",1,Operaciones!$E$2:$E$85=$I$4)))</f>
        <v>20312.245400000003</v>
      </c>
      <c r="B8" s="26"/>
      <c r="C8" s="26"/>
      <c r="D8" s="26"/>
      <c r="F8" s="26">
        <f>SUMPRODUCT(Operaciones!$U$2:$U$85*(IF($C$4="Todos",1,Operaciones!$C$2:$C$85=$C$4))*(IF($F$4="Todos",1,Operaciones!$D$2:$D$85=$F$4))*(IF($I$4="Todos",1,Operaciones!$E$2:$E$85=$I$4)))</f>
        <v>10859.915400000002</v>
      </c>
      <c r="G8" s="26"/>
      <c r="H8" s="26"/>
      <c r="I8" s="26"/>
      <c r="K8" s="27">
        <f>SUMPRODUCT((Operaciones!$A$2:$A$85&lt;&gt;"")*(IF($C$4="Todos",1,Operaciones!$C$2:$C$85=$C$4))*(IF($F$4="Todos",1,Operaciones!$D$2:$D$85=$F$4))*(IF($I$4="Todos",1,Operaciones!$E$2:$E$85=$I$4)))</f>
        <v>84</v>
      </c>
      <c r="L8" s="27"/>
      <c r="M8" s="27"/>
      <c r="N8" s="27"/>
    </row>
    <row r="9" spans="1:14" ht="13.5" customHeight="1" x14ac:dyDescent="0.25">
      <c r="A9" s="26"/>
      <c r="B9" s="26"/>
      <c r="C9" s="26"/>
      <c r="D9" s="26"/>
      <c r="F9" s="26"/>
      <c r="G9" s="26"/>
      <c r="H9" s="26"/>
      <c r="I9" s="26"/>
      <c r="K9" s="27"/>
      <c r="L9" s="27"/>
      <c r="M9" s="27"/>
      <c r="N9" s="27"/>
    </row>
    <row r="10" spans="1:14" ht="13.5" customHeight="1" x14ac:dyDescent="0.25">
      <c r="A10" s="26"/>
      <c r="B10" s="26"/>
      <c r="C10" s="26"/>
      <c r="D10" s="26"/>
      <c r="F10" s="26"/>
      <c r="G10" s="26"/>
      <c r="H10" s="26"/>
      <c r="I10" s="26"/>
      <c r="K10" s="27"/>
      <c r="L10" s="27"/>
      <c r="M10" s="27"/>
      <c r="N10" s="27"/>
    </row>
    <row r="12" spans="1:14" ht="15.75" x14ac:dyDescent="0.25">
      <c r="A12" s="3" t="s">
        <v>8</v>
      </c>
      <c r="B12" s="3"/>
      <c r="C12" s="3"/>
      <c r="D12" s="3"/>
      <c r="F12" s="3" t="s">
        <v>9</v>
      </c>
      <c r="G12" s="3"/>
      <c r="H12" s="3"/>
      <c r="I12" s="3"/>
      <c r="K12" s="3" t="s">
        <v>10</v>
      </c>
      <c r="L12" s="3"/>
      <c r="M12" s="3"/>
      <c r="N12" s="3"/>
    </row>
    <row r="13" spans="1:14" ht="13.5" customHeight="1" x14ac:dyDescent="0.25">
      <c r="A13" s="26">
        <f>IF(K8=0,0,A8/K8)</f>
        <v>241.81244523809528</v>
      </c>
      <c r="B13" s="26"/>
      <c r="C13" s="26"/>
      <c r="D13" s="26"/>
      <c r="F13" s="27">
        <f>SUMPRODUCT((Operaciones!$K$2:$K$85-Operaciones!$O$2:$O$85)*(IF($C$4="Todos",1,Operaciones!$C$2:$C$85=$C$4))*(IF($F$4="Todos",1,Operaciones!$D$2:$D$85=$F$4))*(IF($I$4="Todos",1,Operaciones!$E$2:$E$85=$I$4)))</f>
        <v>609</v>
      </c>
      <c r="G13" s="27"/>
      <c r="H13" s="27"/>
      <c r="I13" s="27"/>
      <c r="K13" s="28">
        <f>IF(A8=0,0,F8/A8)</f>
        <v>0.53464869029201467</v>
      </c>
      <c r="L13" s="28"/>
      <c r="M13" s="28"/>
      <c r="N13" s="28"/>
    </row>
    <row r="14" spans="1:14" ht="13.5" customHeight="1" x14ac:dyDescent="0.25">
      <c r="A14" s="26"/>
      <c r="B14" s="26"/>
      <c r="C14" s="26"/>
      <c r="D14" s="26"/>
      <c r="F14" s="27"/>
      <c r="G14" s="27"/>
      <c r="H14" s="27"/>
      <c r="I14" s="27"/>
      <c r="K14" s="28"/>
      <c r="L14" s="28"/>
      <c r="M14" s="28"/>
      <c r="N14" s="28"/>
    </row>
    <row r="15" spans="1:14" ht="13.5" customHeight="1" x14ac:dyDescent="0.25">
      <c r="A15" s="26"/>
      <c r="B15" s="26"/>
      <c r="C15" s="26"/>
      <c r="D15" s="26"/>
      <c r="F15" s="27"/>
      <c r="G15" s="27"/>
      <c r="H15" s="27"/>
      <c r="I15" s="27"/>
      <c r="K15" s="28"/>
      <c r="L15" s="28"/>
      <c r="M15" s="28"/>
      <c r="N15" s="28"/>
    </row>
    <row r="17" spans="1:15" ht="15.75" x14ac:dyDescent="0.25">
      <c r="A17" s="2" t="s">
        <v>11</v>
      </c>
      <c r="B17" s="2"/>
      <c r="C17" s="2"/>
      <c r="D17" s="2"/>
      <c r="F17" s="2" t="s">
        <v>12</v>
      </c>
      <c r="G17" s="2"/>
      <c r="H17" s="2"/>
      <c r="I17" s="2"/>
      <c r="J17" s="2"/>
      <c r="K17" s="2"/>
      <c r="L17" s="2"/>
      <c r="M17" s="2"/>
      <c r="N17" s="2"/>
    </row>
    <row r="18" spans="1:15" x14ac:dyDescent="0.25">
      <c r="A18" s="6" t="s">
        <v>13</v>
      </c>
      <c r="B18" s="7">
        <f>IF($C$4="Todos",SUM(Parámetros!$E$46:$E$57),SUMPRODUCT((Parámetros!$D$46:$D$57=$C$4)*(Parámetros!$E$46:$E$57)))</f>
        <v>152250</v>
      </c>
      <c r="C18" s="6" t="s">
        <v>14</v>
      </c>
      <c r="D18" s="7">
        <f>IF($C$4="Todos",SUM(Parámetros!$F$46:$F$57),SUMPRODUCT((Parámetros!$D$46:$D$57=$C$4)*(Parámetros!$F$46:$F$57)))</f>
        <v>65270</v>
      </c>
      <c r="F18" s="8" t="s">
        <v>15</v>
      </c>
      <c r="G18" s="8" t="s">
        <v>5</v>
      </c>
      <c r="H18" s="8" t="s">
        <v>16</v>
      </c>
      <c r="I18" s="8" t="s">
        <v>7</v>
      </c>
      <c r="K18" s="8" t="s">
        <v>17</v>
      </c>
      <c r="L18" s="8" t="s">
        <v>5</v>
      </c>
      <c r="M18" s="24" t="s">
        <v>18</v>
      </c>
      <c r="N18" s="25"/>
    </row>
    <row r="19" spans="1:15" x14ac:dyDescent="0.25">
      <c r="A19" s="6" t="s">
        <v>19</v>
      </c>
      <c r="B19" s="7">
        <f>A8-B18</f>
        <v>-131937.75459999999</v>
      </c>
      <c r="C19" s="6" t="s">
        <v>19</v>
      </c>
      <c r="D19" s="7">
        <f>F8-D18</f>
        <v>-54410.084600000002</v>
      </c>
      <c r="F19" s="9" t="str">
        <f t="shared" ref="F19:F30" si="0">A32</f>
        <v>enero</v>
      </c>
      <c r="G19" s="10">
        <f>SUMPRODUCT((Operaciones!$S$2:$S$85)*(Operaciones!$C$2:$C$85=F19)*(IF($F$4="Todos",1,Operaciones!$D$2:$D$85=$F$4))*(IF($I$4="Todos",1,Operaciones!$E$2:$E$85=$I$4)))</f>
        <v>1126.2219999999998</v>
      </c>
      <c r="H19" s="10">
        <f>SUMPRODUCT((Operaciones!$U$2:$U$85)*(Operaciones!$C$2:$C$85=F19)*(IF($F$4="Todos",1,Operaciones!$D$2:$D$85=$F$4))*(IF($I$4="Todos",1,Operaciones!$E$2:$E$85=$I$4)))</f>
        <v>551.84199999999998</v>
      </c>
      <c r="I19" s="9">
        <f>SUMPRODUCT((Operaciones!$A$2:$A$85&lt;&gt;"")*(Operaciones!$C$2:$C$85=F19)*(IF($F$4="Todos",1,Operaciones!$D$2:$D$85=$F$4))*(IF($I$4="Todos",1,Operaciones!$E$2:$E$85=$I$4)))</f>
        <v>7</v>
      </c>
      <c r="K19" s="9" t="str">
        <f>B32</f>
        <v>Accesorios outdoor</v>
      </c>
      <c r="L19" s="21">
        <f>SUMPRODUCT((Operaciones!$S$2:$S$85)*(Operaciones!$I$2:$I$85=K19)*(IF($C$4="Todos",1,Operaciones!$C$2:$C$85=$C$4))*(IF($F$4="Todos",1,Operaciones!$D$2:$D$85=$F$4))*(IF($I$4="Todos",1,Operaciones!$E$2:$E$85=$I$4)))</f>
        <v>4461.634399999999</v>
      </c>
      <c r="M19" s="22">
        <f>IF($A$8=0,0,L19/$A$8)</f>
        <v>0.21965244669602102</v>
      </c>
      <c r="N19" s="22"/>
    </row>
    <row r="20" spans="1:15" x14ac:dyDescent="0.25">
      <c r="F20" s="9" t="str">
        <f t="shared" si="0"/>
        <v>febrero</v>
      </c>
      <c r="G20" s="10">
        <f>SUMPRODUCT((Operaciones!$S$2:$S$85)*(Operaciones!$C$2:$C$85=F20)*(IF($F$4="Todos",1,Operaciones!$D$2:$D$85=$F$4))*(IF($I$4="Todos",1,Operaciones!$E$2:$E$85=$I$4)))</f>
        <v>1930.4376</v>
      </c>
      <c r="H20" s="10">
        <f>SUMPRODUCT((Operaciones!$U$2:$U$85)*(Operaciones!$C$2:$C$85=F20)*(IF($F$4="Todos",1,Operaciones!$D$2:$D$85=$F$4))*(IF($I$4="Todos",1,Operaciones!$E$2:$E$85=$I$4)))</f>
        <v>1077.5376000000001</v>
      </c>
      <c r="I20" s="9">
        <f>SUMPRODUCT((Operaciones!$A$2:$A$85&lt;&gt;"")*(Operaciones!$C$2:$C$85=F20)*(IF($F$4="Todos",1,Operaciones!$D$2:$D$85=$F$4))*(IF($I$4="Todos",1,Operaciones!$E$2:$E$85=$I$4)))</f>
        <v>8</v>
      </c>
      <c r="K20" s="9" t="str">
        <f>B33</f>
        <v>Iluminación portátil</v>
      </c>
      <c r="L20" s="21">
        <f>SUMPRODUCT((Operaciones!$S$2:$S$85)*(Operaciones!$I$2:$I$85=K20)*(IF($C$4="Todos",1,Operaciones!$C$2:$C$85=$C$4))*(IF($F$4="Todos",1,Operaciones!$D$2:$D$85=$F$4))*(IF($I$4="Todos",1,Operaciones!$E$2:$E$85=$I$4)))</f>
        <v>6550.4039999999995</v>
      </c>
      <c r="M20" s="22">
        <f>IF($A$8=0,0,L20/$A$8)</f>
        <v>0.32248546977479892</v>
      </c>
      <c r="N20" s="22"/>
    </row>
    <row r="21" spans="1:15" x14ac:dyDescent="0.25">
      <c r="F21" s="9" t="str">
        <f t="shared" si="0"/>
        <v>marzo</v>
      </c>
      <c r="G21" s="10">
        <f>SUMPRODUCT((Operaciones!$S$2:$S$85)*(Operaciones!$C$2:$C$85=F21)*(IF($F$4="Todos",1,Operaciones!$D$2:$D$85=$F$4))*(IF($I$4="Todos",1,Operaciones!$E$2:$E$85=$I$4)))</f>
        <v>1815.5089999999998</v>
      </c>
      <c r="H21" s="10">
        <f>SUMPRODUCT((Operaciones!$U$2:$U$85)*(Operaciones!$C$2:$C$85=F21)*(IF($F$4="Todos",1,Operaciones!$D$2:$D$85=$F$4))*(IF($I$4="Todos",1,Operaciones!$E$2:$E$85=$I$4)))</f>
        <v>901.76900000000012</v>
      </c>
      <c r="I21" s="9">
        <f>SUMPRODUCT((Operaciones!$A$2:$A$85&lt;&gt;"")*(Operaciones!$C$2:$C$85=F21)*(IF($F$4="Todos",1,Operaciones!$D$2:$D$85=$F$4))*(IF($I$4="Todos",1,Operaciones!$E$2:$E$85=$I$4)))</f>
        <v>6</v>
      </c>
      <c r="K21" s="9" t="str">
        <f>B34</f>
        <v>Hidratación</v>
      </c>
      <c r="L21" s="21">
        <f>SUMPRODUCT((Operaciones!$S$2:$S$85)*(Operaciones!$I$2:$I$85=K21)*(IF($C$4="Todos",1,Operaciones!$C$2:$C$85=$C$4))*(IF($F$4="Todos",1,Operaciones!$D$2:$D$85=$F$4))*(IF($I$4="Todos",1,Operaciones!$E$2:$E$85=$I$4)))</f>
        <v>4077.9058</v>
      </c>
      <c r="M21" s="22">
        <f>IF($A$8=0,0,L21/$A$8)</f>
        <v>0.20076095575332106</v>
      </c>
      <c r="N21" s="22"/>
    </row>
    <row r="22" spans="1:15" x14ac:dyDescent="0.25">
      <c r="F22" s="9" t="str">
        <f t="shared" si="0"/>
        <v>abril</v>
      </c>
      <c r="G22" s="10">
        <f>SUMPRODUCT((Operaciones!$S$2:$S$85)*(Operaciones!$C$2:$C$85=F22)*(IF($F$4="Todos",1,Operaciones!$D$2:$D$85=$F$4))*(IF($I$4="Todos",1,Operaciones!$E$2:$E$85=$I$4)))</f>
        <v>2703.5140000000001</v>
      </c>
      <c r="H22" s="10">
        <f>SUMPRODUCT((Operaciones!$U$2:$U$85)*(Operaciones!$C$2:$C$85=F22)*(IF($F$4="Todos",1,Operaciones!$D$2:$D$85=$F$4))*(IF($I$4="Todos",1,Operaciones!$E$2:$E$85=$I$4)))</f>
        <v>1346.3840000000002</v>
      </c>
      <c r="I22" s="9">
        <f>SUMPRODUCT((Operaciones!$A$2:$A$85&lt;&gt;"")*(Operaciones!$C$2:$C$85=F22)*(IF($F$4="Todos",1,Operaciones!$D$2:$D$85=$F$4))*(IF($I$4="Todos",1,Operaciones!$E$2:$E$85=$I$4)))</f>
        <v>7</v>
      </c>
      <c r="K22" s="9" t="str">
        <f>B35</f>
        <v>Descanso</v>
      </c>
      <c r="L22" s="21">
        <f>SUMPRODUCT((Operaciones!$S$2:$S$85)*(Operaciones!$I$2:$I$85=K22)*(IF($C$4="Todos",1,Operaciones!$C$2:$C$85=$C$4))*(IF($F$4="Todos",1,Operaciones!$D$2:$D$85=$F$4))*(IF($I$4="Todos",1,Operaciones!$E$2:$E$85=$I$4)))</f>
        <v>5222.301199999999</v>
      </c>
      <c r="M22" s="22">
        <f>IF($A$8=0,0,L22/$A$8)</f>
        <v>0.2571011277758587</v>
      </c>
      <c r="N22" s="22"/>
    </row>
    <row r="23" spans="1:15" x14ac:dyDescent="0.25">
      <c r="F23" s="9" t="str">
        <f t="shared" si="0"/>
        <v>mayo</v>
      </c>
      <c r="G23" s="10">
        <f>SUMPRODUCT((Operaciones!$S$2:$S$85)*(Operaciones!$C$2:$C$85=F23)*(IF($F$4="Todos",1,Operaciones!$D$2:$D$85=$F$4))*(IF($I$4="Todos",1,Operaciones!$E$2:$E$85=$I$4)))</f>
        <v>967.96159999999998</v>
      </c>
      <c r="H23" s="10">
        <f>SUMPRODUCT((Operaciones!$U$2:$U$85)*(Operaciones!$C$2:$C$85=F23)*(IF($F$4="Todos",1,Operaciones!$D$2:$D$85=$F$4))*(IF($I$4="Todos",1,Operaciones!$E$2:$E$85=$I$4)))</f>
        <v>536.73159999999984</v>
      </c>
      <c r="I23" s="9">
        <f>SUMPRODUCT((Operaciones!$A$2:$A$85&lt;&gt;"")*(Operaciones!$C$2:$C$85=F23)*(IF($F$4="Todos",1,Operaciones!$D$2:$D$85=$F$4))*(IF($I$4="Todos",1,Operaciones!$E$2:$E$85=$I$4)))</f>
        <v>8</v>
      </c>
    </row>
    <row r="24" spans="1:15" x14ac:dyDescent="0.25">
      <c r="F24" s="9" t="str">
        <f t="shared" si="0"/>
        <v>junio</v>
      </c>
      <c r="G24" s="10">
        <f>SUMPRODUCT((Operaciones!$S$2:$S$85)*(Operaciones!$C$2:$C$85=F24)*(IF($F$4="Todos",1,Operaciones!$D$2:$D$85=$F$4))*(IF($I$4="Todos",1,Operaciones!$E$2:$E$85=$I$4)))</f>
        <v>1257.48</v>
      </c>
      <c r="H24" s="10">
        <f>SUMPRODUCT((Operaciones!$U$2:$U$85)*(Operaciones!$C$2:$C$85=F24)*(IF($F$4="Todos",1,Operaciones!$D$2:$D$85=$F$4))*(IF($I$4="Todos",1,Operaciones!$E$2:$E$85=$I$4)))</f>
        <v>675.52</v>
      </c>
      <c r="I24" s="9">
        <f>SUMPRODUCT((Operaciones!$A$2:$A$85&lt;&gt;"")*(Operaciones!$C$2:$C$85=F24)*(IF($F$4="Todos",1,Operaciones!$D$2:$D$85=$F$4))*(IF($I$4="Todos",1,Operaciones!$E$2:$E$85=$I$4)))</f>
        <v>6</v>
      </c>
    </row>
    <row r="25" spans="1:15" x14ac:dyDescent="0.25">
      <c r="F25" s="9" t="str">
        <f t="shared" si="0"/>
        <v>julio</v>
      </c>
      <c r="G25" s="10">
        <f>SUMPRODUCT((Operaciones!$S$2:$S$85)*(Operaciones!$C$2:$C$85=F25)*(IF($F$4="Todos",1,Operaciones!$D$2:$D$85=$F$4))*(IF($I$4="Todos",1,Operaciones!$E$2:$E$85=$I$4)))</f>
        <v>1666.7765999999999</v>
      </c>
      <c r="H25" s="10">
        <f>SUMPRODUCT((Operaciones!$U$2:$U$85)*(Operaciones!$C$2:$C$85=F25)*(IF($F$4="Todos",1,Operaciones!$D$2:$D$85=$F$4))*(IF($I$4="Todos",1,Operaciones!$E$2:$E$85=$I$4)))</f>
        <v>937.0766000000001</v>
      </c>
      <c r="I25" s="9">
        <f>SUMPRODUCT((Operaciones!$A$2:$A$85&lt;&gt;"")*(Operaciones!$C$2:$C$85=F25)*(IF($F$4="Todos",1,Operaciones!$D$2:$D$85=$F$4))*(IF($I$4="Todos",1,Operaciones!$E$2:$E$85=$I$4)))</f>
        <v>7</v>
      </c>
      <c r="K25" s="8" t="s">
        <v>4</v>
      </c>
      <c r="L25" s="8" t="s">
        <v>16</v>
      </c>
      <c r="M25" s="24" t="s">
        <v>7</v>
      </c>
      <c r="N25" s="25"/>
    </row>
    <row r="26" spans="1:15" x14ac:dyDescent="0.25">
      <c r="F26" s="9" t="str">
        <f t="shared" si="0"/>
        <v>agosto</v>
      </c>
      <c r="G26" s="10">
        <f>SUMPRODUCT((Operaciones!$S$2:$S$85)*(Operaciones!$C$2:$C$85=F26)*(IF($F$4="Todos",1,Operaciones!$D$2:$D$85=$F$4))*(IF($I$4="Todos",1,Operaciones!$E$2:$E$85=$I$4)))</f>
        <v>1678.4840000000002</v>
      </c>
      <c r="H26" s="10">
        <f>SUMPRODUCT((Operaciones!$U$2:$U$85)*(Operaciones!$C$2:$C$85=F26)*(IF($F$4="Todos",1,Operaciones!$D$2:$D$85=$F$4))*(IF($I$4="Todos",1,Operaciones!$E$2:$E$85=$I$4)))</f>
        <v>910.33399999999995</v>
      </c>
      <c r="I26" s="9">
        <f>SUMPRODUCT((Operaciones!$A$2:$A$85&lt;&gt;"")*(Operaciones!$C$2:$C$85=F26)*(IF($F$4="Todos",1,Operaciones!$D$2:$D$85=$F$4))*(IF($I$4="Todos",1,Operaciones!$E$2:$E$85=$I$4)))</f>
        <v>8</v>
      </c>
      <c r="K26" s="9" t="str">
        <f>C32</f>
        <v>Lucía Ortega</v>
      </c>
      <c r="L26" s="21">
        <f>SUMPRODUCT((Operaciones!$U$2:$U$85)*(Operaciones!$E$2:$E$85=K26)*(IF($C$4="Todos",1,Operaciones!$C$2:$C$85=$C$4))*(IF($F$4="Todos",1,Operaciones!$D$2:$D$85=$F$4)))</f>
        <v>2532.4982000000005</v>
      </c>
      <c r="M26" s="23">
        <f>SUMPRODUCT((Operaciones!$A$2:$A$85&lt;&gt;"")*(Operaciones!$E$2:$E$85=K26)*(IF($C$4="Todos",1,Operaciones!$C$2:$C$85=$C$4))*(IF($F$4="Todos",1,Operaciones!$D$2:$D$85=$F$4)))</f>
        <v>22</v>
      </c>
      <c r="N26" s="23"/>
    </row>
    <row r="27" spans="1:15" x14ac:dyDescent="0.25">
      <c r="F27" s="9" t="str">
        <f t="shared" si="0"/>
        <v>septiembre</v>
      </c>
      <c r="G27" s="10">
        <f>SUMPRODUCT((Operaciones!$S$2:$S$85)*(Operaciones!$C$2:$C$85=F27)*(IF($F$4="Todos",1,Operaciones!$D$2:$D$85=$F$4))*(IF($I$4="Todos",1,Operaciones!$E$2:$E$85=$I$4)))</f>
        <v>1340.9099999999999</v>
      </c>
      <c r="H27" s="10">
        <f>SUMPRODUCT((Operaciones!$U$2:$U$85)*(Operaciones!$C$2:$C$85=F27)*(IF($F$4="Todos",1,Operaciones!$D$2:$D$85=$F$4))*(IF($I$4="Todos",1,Operaciones!$E$2:$E$85=$I$4)))</f>
        <v>751.06999999999994</v>
      </c>
      <c r="I27" s="9">
        <f>SUMPRODUCT((Operaciones!$A$2:$A$85&lt;&gt;"")*(Operaciones!$C$2:$C$85=F27)*(IF($F$4="Todos",1,Operaciones!$D$2:$D$85=$F$4))*(IF($I$4="Todos",1,Operaciones!$E$2:$E$85=$I$4)))</f>
        <v>6</v>
      </c>
      <c r="K27" s="9" t="str">
        <f>C33</f>
        <v>Marco Vidal</v>
      </c>
      <c r="L27" s="21">
        <f>SUMPRODUCT((Operaciones!$U$2:$U$85)*(Operaciones!$E$2:$E$85=K27)*(IF($C$4="Todos",1,Operaciones!$C$2:$C$85=$C$4))*(IF($F$4="Todos",1,Operaciones!$D$2:$D$85=$F$4)))</f>
        <v>2176.3388</v>
      </c>
      <c r="M27" s="23">
        <f>SUMPRODUCT((Operaciones!$A$2:$A$85&lt;&gt;"")*(Operaciones!$E$2:$E$85=K27)*(IF($C$4="Todos",1,Operaciones!$C$2:$C$85=$C$4))*(IF($F$4="Todos",1,Operaciones!$D$2:$D$85=$F$4)))</f>
        <v>19</v>
      </c>
      <c r="N27" s="23"/>
    </row>
    <row r="28" spans="1:15" x14ac:dyDescent="0.25">
      <c r="F28" s="9" t="str">
        <f t="shared" si="0"/>
        <v>octubre</v>
      </c>
      <c r="G28" s="10">
        <f>SUMPRODUCT((Operaciones!$S$2:$S$85)*(Operaciones!$C$2:$C$85=F28)*(IF($F$4="Todos",1,Operaciones!$D$2:$D$85=$F$4))*(IF($I$4="Todos",1,Operaciones!$E$2:$E$85=$I$4)))</f>
        <v>2639.8622</v>
      </c>
      <c r="H28" s="10">
        <f>SUMPRODUCT((Operaciones!$U$2:$U$85)*(Operaciones!$C$2:$C$85=F28)*(IF($F$4="Todos",1,Operaciones!$D$2:$D$85=$F$4))*(IF($I$4="Todos",1,Operaciones!$E$2:$E$85=$I$4)))</f>
        <v>1457.0621999999998</v>
      </c>
      <c r="I28" s="9">
        <f>SUMPRODUCT((Operaciones!$A$2:$A$85&lt;&gt;"")*(Operaciones!$C$2:$C$85=F28)*(IF($F$4="Todos",1,Operaciones!$D$2:$D$85=$F$4))*(IF($I$4="Todos",1,Operaciones!$E$2:$E$85=$I$4)))</f>
        <v>7</v>
      </c>
      <c r="K28" s="9" t="str">
        <f>C34</f>
        <v>Noa Campos</v>
      </c>
      <c r="L28" s="21">
        <f>SUMPRODUCT((Operaciones!$U$2:$U$85)*(Operaciones!$E$2:$E$85=K28)*(IF($C$4="Todos",1,Operaciones!$C$2:$C$85=$C$4))*(IF($F$4="Todos",1,Operaciones!$D$2:$D$85=$F$4)))</f>
        <v>2650.3662000000004</v>
      </c>
      <c r="M28" s="23">
        <f>SUMPRODUCT((Operaciones!$A$2:$A$85&lt;&gt;"")*(Operaciones!$E$2:$E$85=K28)*(IF($C$4="Todos",1,Operaciones!$C$2:$C$85=$C$4))*(IF($F$4="Todos",1,Operaciones!$D$2:$D$85=$F$4)))</f>
        <v>19</v>
      </c>
      <c r="N28" s="23"/>
    </row>
    <row r="29" spans="1:15" x14ac:dyDescent="0.25">
      <c r="F29" s="9" t="str">
        <f t="shared" si="0"/>
        <v>noviembre</v>
      </c>
      <c r="G29" s="10">
        <f>SUMPRODUCT((Operaciones!$S$2:$S$85)*(Operaciones!$C$2:$C$85=F29)*(IF($F$4="Todos",1,Operaciones!$D$2:$D$85=$F$4))*(IF($I$4="Todos",1,Operaciones!$E$2:$E$85=$I$4)))</f>
        <v>2034.5383999999999</v>
      </c>
      <c r="H29" s="10">
        <f>SUMPRODUCT((Operaciones!$U$2:$U$85)*(Operaciones!$C$2:$C$85=F29)*(IF($F$4="Todos",1,Operaciones!$D$2:$D$85=$F$4))*(IF($I$4="Todos",1,Operaciones!$E$2:$E$85=$I$4)))</f>
        <v>1067.4983999999999</v>
      </c>
      <c r="I29" s="9">
        <f>SUMPRODUCT((Operaciones!$A$2:$A$85&lt;&gt;"")*(Operaciones!$C$2:$C$85=F29)*(IF($F$4="Todos",1,Operaciones!$D$2:$D$85=$F$4))*(IF($I$4="Todos",1,Operaciones!$E$2:$E$85=$I$4)))</f>
        <v>8</v>
      </c>
      <c r="K29" s="9" t="str">
        <f>C35</f>
        <v>Iker Soto</v>
      </c>
      <c r="L29" s="21">
        <f>SUMPRODUCT((Operaciones!$U$2:$U$85)*(Operaciones!$E$2:$E$85=K29)*(IF($C$4="Todos",1,Operaciones!$C$2:$C$85=$C$4))*(IF($F$4="Todos",1,Operaciones!$D$2:$D$85=$F$4)))</f>
        <v>3500.7121999999999</v>
      </c>
      <c r="M29" s="23">
        <f>SUMPRODUCT((Operaciones!$A$2:$A$85&lt;&gt;"")*(Operaciones!$E$2:$E$85=K29)*(IF($C$4="Todos",1,Operaciones!$C$2:$C$85=$C$4))*(IF($F$4="Todos",1,Operaciones!$D$2:$D$85=$F$4)))</f>
        <v>24</v>
      </c>
      <c r="N29" s="23"/>
    </row>
    <row r="30" spans="1:15" x14ac:dyDescent="0.25">
      <c r="F30" s="9" t="str">
        <f t="shared" si="0"/>
        <v>diciembre</v>
      </c>
      <c r="G30" s="10">
        <f>SUMPRODUCT((Operaciones!$S$2:$S$85)*(Operaciones!$C$2:$C$85=F30)*(IF($F$4="Todos",1,Operaciones!$D$2:$D$85=$F$4))*(IF($I$4="Todos",1,Operaciones!$E$2:$E$85=$I$4)))</f>
        <v>1150.5500000000002</v>
      </c>
      <c r="H30" s="10">
        <f>SUMPRODUCT((Operaciones!$U$2:$U$85)*(Operaciones!$C$2:$C$85=F30)*(IF($F$4="Todos",1,Operaciones!$D$2:$D$85=$F$4))*(IF($I$4="Todos",1,Operaciones!$E$2:$E$85=$I$4)))</f>
        <v>647.09</v>
      </c>
      <c r="I30" s="9">
        <f>SUMPRODUCT((Operaciones!$A$2:$A$85&lt;&gt;"")*(Operaciones!$C$2:$C$85=F30)*(IF($F$4="Todos",1,Operaciones!$D$2:$D$85=$F$4))*(IF($I$4="Todos",1,Operaciones!$E$2:$E$85=$I$4)))</f>
        <v>6</v>
      </c>
    </row>
    <row r="32" spans="1:15" x14ac:dyDescent="0.25">
      <c r="A32" t="s">
        <v>21</v>
      </c>
      <c r="B32" t="s">
        <v>22</v>
      </c>
      <c r="C32" t="s">
        <v>23</v>
      </c>
      <c r="L32" s="29" t="s">
        <v>20</v>
      </c>
      <c r="M32" s="29"/>
      <c r="N32" s="29"/>
      <c r="O32" s="29"/>
    </row>
    <row r="33" spans="1:15" x14ac:dyDescent="0.25">
      <c r="A33" t="s">
        <v>24</v>
      </c>
      <c r="B33" t="s">
        <v>25</v>
      </c>
      <c r="C33" t="s">
        <v>26</v>
      </c>
      <c r="L33" s="29"/>
      <c r="M33" s="29"/>
      <c r="N33" s="29"/>
      <c r="O33" s="29"/>
    </row>
    <row r="34" spans="1:15" ht="15" customHeight="1" x14ac:dyDescent="0.25">
      <c r="A34" t="s">
        <v>27</v>
      </c>
      <c r="B34" t="s">
        <v>28</v>
      </c>
      <c r="C34" t="s">
        <v>29</v>
      </c>
      <c r="L34" s="29"/>
      <c r="M34" s="29"/>
      <c r="N34" s="29"/>
      <c r="O34" s="29"/>
    </row>
    <row r="35" spans="1:15" x14ac:dyDescent="0.25">
      <c r="A35" t="s">
        <v>30</v>
      </c>
      <c r="B35" t="s">
        <v>31</v>
      </c>
      <c r="C35" t="s">
        <v>32</v>
      </c>
      <c r="L35" s="29"/>
      <c r="M35" s="29"/>
      <c r="N35" s="29"/>
      <c r="O35" s="29"/>
    </row>
    <row r="36" spans="1:15" x14ac:dyDescent="0.25">
      <c r="A36" t="s">
        <v>33</v>
      </c>
    </row>
    <row r="37" spans="1:15" x14ac:dyDescent="0.25">
      <c r="A37" t="s">
        <v>34</v>
      </c>
    </row>
    <row r="38" spans="1:15" x14ac:dyDescent="0.25">
      <c r="A38" t="s">
        <v>35</v>
      </c>
    </row>
    <row r="39" spans="1:15" x14ac:dyDescent="0.25">
      <c r="A39" t="s">
        <v>36</v>
      </c>
    </row>
    <row r="40" spans="1:15" x14ac:dyDescent="0.25">
      <c r="A40" t="s">
        <v>37</v>
      </c>
    </row>
    <row r="41" spans="1:15" x14ac:dyDescent="0.25">
      <c r="A41" t="s">
        <v>38</v>
      </c>
    </row>
    <row r="42" spans="1:15" x14ac:dyDescent="0.25">
      <c r="A42" t="s">
        <v>39</v>
      </c>
    </row>
    <row r="43" spans="1:15" x14ac:dyDescent="0.25">
      <c r="A43" t="s">
        <v>40</v>
      </c>
    </row>
  </sheetData>
  <mergeCells count="27">
    <mergeCell ref="L32:O35"/>
    <mergeCell ref="A17:D17"/>
    <mergeCell ref="F17:N17"/>
    <mergeCell ref="D4:E4"/>
    <mergeCell ref="M18:N18"/>
    <mergeCell ref="M19:N19"/>
    <mergeCell ref="M20:N20"/>
    <mergeCell ref="M21:N21"/>
    <mergeCell ref="M22:N22"/>
    <mergeCell ref="M25:N25"/>
    <mergeCell ref="M26:N26"/>
    <mergeCell ref="M27:N27"/>
    <mergeCell ref="M28:N28"/>
    <mergeCell ref="M29:N29"/>
    <mergeCell ref="A12:D12"/>
    <mergeCell ref="F12:I12"/>
    <mergeCell ref="K12:N12"/>
    <mergeCell ref="A13:D15"/>
    <mergeCell ref="F13:I15"/>
    <mergeCell ref="K13:N15"/>
    <mergeCell ref="A1:N2"/>
    <mergeCell ref="A7:D7"/>
    <mergeCell ref="F7:I7"/>
    <mergeCell ref="K7:N7"/>
    <mergeCell ref="A8:D10"/>
    <mergeCell ref="F8:I10"/>
    <mergeCell ref="K8:N10"/>
  </mergeCells>
  <conditionalFormatting sqref="B19">
    <cfRule type="cellIs" dxfId="3" priority="2" operator="greaterThanOrEqual">
      <formula>0</formula>
    </cfRule>
    <cfRule type="cellIs" dxfId="2" priority="3" operator="lessThan">
      <formula>0</formula>
    </cfRule>
  </conditionalFormatting>
  <conditionalFormatting sqref="D19">
    <cfRule type="cellIs" dxfId="1" priority="4" operator="greaterThanOrEqual">
      <formula>0</formula>
    </cfRule>
    <cfRule type="cellIs" dxfId="0" priority="5" operator="lessThan">
      <formula>0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xr:uid="{00000000-0002-0000-0000-000000000000}">
          <x14:formula1>
            <xm:f>Parámetros!$B$19:$B$31</xm:f>
          </x14:formula1>
          <x14:formula2>
            <xm:f>0</xm:f>
          </x14:formula2>
          <xm:sqref>C4</xm:sqref>
        </x14:dataValidation>
        <x14:dataValidation type="list" xr:uid="{00000000-0002-0000-0000-000001000000}">
          <x14:formula1>
            <xm:f>Parámetros!$B$33:$B$37</xm:f>
          </x14:formula1>
          <x14:formula2>
            <xm:f>0</xm:f>
          </x14:formula2>
          <xm:sqref>F4</xm:sqref>
        </x14:dataValidation>
        <x14:dataValidation type="list" xr:uid="{00000000-0002-0000-0000-000002000000}">
          <x14:formula1>
            <xm:f>Parámetros!$B$39:$B$43</xm:f>
          </x14:formula1>
          <x14:formula2>
            <xm:f>0</xm:f>
          </x14:formula2>
          <xm:sqref>I4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85"/>
  <sheetViews>
    <sheetView showGridLines="0" zoomScaleNormal="100" workbookViewId="0">
      <pane ySplit="1" topLeftCell="A2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2" customWidth="1"/>
    <col min="2" max="2" width="11" customWidth="1"/>
    <col min="3" max="3" width="12" customWidth="1"/>
    <col min="4" max="4" width="16" customWidth="1"/>
    <col min="5" max="5" width="17" customWidth="1"/>
    <col min="6" max="7" width="12" customWidth="1"/>
    <col min="8" max="8" width="24" customWidth="1"/>
    <col min="9" max="9" width="20" customWidth="1"/>
    <col min="10" max="10" width="22" customWidth="1"/>
    <col min="11" max="11" width="9" customWidth="1"/>
    <col min="12" max="12" width="12" customWidth="1"/>
    <col min="13" max="13" width="9" customWidth="1"/>
    <col min="14" max="14" width="8" customWidth="1"/>
    <col min="15" max="15" width="12" customWidth="1"/>
    <col min="16" max="16" width="11" customWidth="1"/>
    <col min="17" max="21" width="13" customWidth="1"/>
    <col min="22" max="22" width="12" customWidth="1"/>
  </cols>
  <sheetData>
    <row r="1" spans="1:22" x14ac:dyDescent="0.25">
      <c r="A1" s="11" t="s">
        <v>41</v>
      </c>
      <c r="B1" s="11" t="s">
        <v>42</v>
      </c>
      <c r="C1" s="11" t="s">
        <v>15</v>
      </c>
      <c r="D1" s="11" t="s">
        <v>3</v>
      </c>
      <c r="E1" s="11" t="s">
        <v>4</v>
      </c>
      <c r="F1" s="11" t="s">
        <v>43</v>
      </c>
      <c r="G1" s="11" t="s">
        <v>44</v>
      </c>
      <c r="H1" s="11" t="s">
        <v>45</v>
      </c>
      <c r="I1" s="11" t="s">
        <v>17</v>
      </c>
      <c r="J1" s="11" t="s">
        <v>46</v>
      </c>
      <c r="K1" s="11" t="s">
        <v>47</v>
      </c>
      <c r="L1" s="11" t="s">
        <v>48</v>
      </c>
      <c r="M1" s="11" t="s">
        <v>49</v>
      </c>
      <c r="N1" s="11" t="s">
        <v>50</v>
      </c>
      <c r="O1" s="11" t="s">
        <v>51</v>
      </c>
      <c r="P1" s="11" t="s">
        <v>52</v>
      </c>
      <c r="Q1" s="11" t="s">
        <v>53</v>
      </c>
      <c r="R1" s="11" t="s">
        <v>54</v>
      </c>
      <c r="S1" s="11" t="s">
        <v>5</v>
      </c>
      <c r="T1" s="11" t="s">
        <v>55</v>
      </c>
      <c r="U1" s="11" t="s">
        <v>6</v>
      </c>
      <c r="V1" s="11" t="s">
        <v>56</v>
      </c>
    </row>
    <row r="2" spans="1:22" x14ac:dyDescent="0.25">
      <c r="A2" t="s">
        <v>57</v>
      </c>
      <c r="B2" s="12">
        <v>46026</v>
      </c>
      <c r="C2" t="str">
        <f t="shared" ref="C2:C33" si="0">CHOOSE(MONTH(B2),"enero","febrero","marzo","abril","mayo","junio","julio","agosto","septiembre","octubre","noviembre","diciembre")</f>
        <v>enero</v>
      </c>
      <c r="D2" t="s">
        <v>58</v>
      </c>
      <c r="E2" t="s">
        <v>26</v>
      </c>
      <c r="F2" t="s">
        <v>59</v>
      </c>
      <c r="G2" t="s">
        <v>60</v>
      </c>
      <c r="H2" t="s">
        <v>61</v>
      </c>
      <c r="I2" t="s">
        <v>22</v>
      </c>
      <c r="J2" t="s">
        <v>62</v>
      </c>
      <c r="K2">
        <v>6</v>
      </c>
      <c r="L2" s="13">
        <v>17.64</v>
      </c>
      <c r="M2" s="14">
        <v>0.03</v>
      </c>
      <c r="N2" s="14">
        <v>0.21</v>
      </c>
      <c r="O2">
        <v>0</v>
      </c>
      <c r="P2" s="13">
        <v>7.21</v>
      </c>
      <c r="Q2" s="13">
        <f t="shared" ref="Q2:Q33" si="1">K2*L2</f>
        <v>105.84</v>
      </c>
      <c r="R2" s="13">
        <f t="shared" ref="R2:R33" si="2">Q2*M2</f>
        <v>3.1751999999999998</v>
      </c>
      <c r="S2" s="13">
        <f t="shared" ref="S2:S33" si="3">Q2-R2</f>
        <v>102.6648</v>
      </c>
      <c r="T2" s="13">
        <f t="shared" ref="T2:T33" si="4">MAX(K2-O2,0)*P2</f>
        <v>43.26</v>
      </c>
      <c r="U2" s="13">
        <f t="shared" ref="U2:U33" si="5">S2-T2</f>
        <v>59.404800000000002</v>
      </c>
      <c r="V2" s="13">
        <f t="shared" ref="V2:V33" si="6">IF(MAX(K2-O2,0)=0,0,S2/MAX(K2-O2,0))</f>
        <v>17.110800000000001</v>
      </c>
    </row>
    <row r="3" spans="1:22" x14ac:dyDescent="0.25">
      <c r="A3" t="s">
        <v>63</v>
      </c>
      <c r="B3" s="12">
        <v>46029</v>
      </c>
      <c r="C3" t="str">
        <f t="shared" si="0"/>
        <v>enero</v>
      </c>
      <c r="D3" t="s">
        <v>64</v>
      </c>
      <c r="E3" t="s">
        <v>32</v>
      </c>
      <c r="F3" t="s">
        <v>65</v>
      </c>
      <c r="G3" t="s">
        <v>66</v>
      </c>
      <c r="H3" t="s">
        <v>67</v>
      </c>
      <c r="I3" t="s">
        <v>28</v>
      </c>
      <c r="J3" t="s">
        <v>68</v>
      </c>
      <c r="K3">
        <v>5</v>
      </c>
      <c r="L3" s="13">
        <v>49</v>
      </c>
      <c r="M3" s="14">
        <v>0.03</v>
      </c>
      <c r="N3" s="14">
        <v>0.21</v>
      </c>
      <c r="O3">
        <v>0</v>
      </c>
      <c r="P3" s="13">
        <v>24.72</v>
      </c>
      <c r="Q3" s="13">
        <f t="shared" si="1"/>
        <v>245</v>
      </c>
      <c r="R3" s="13">
        <f t="shared" si="2"/>
        <v>7.35</v>
      </c>
      <c r="S3" s="13">
        <f t="shared" si="3"/>
        <v>237.65</v>
      </c>
      <c r="T3" s="13">
        <f t="shared" si="4"/>
        <v>123.6</v>
      </c>
      <c r="U3" s="13">
        <f t="shared" si="5"/>
        <v>114.05000000000001</v>
      </c>
      <c r="V3" s="13">
        <f t="shared" si="6"/>
        <v>47.53</v>
      </c>
    </row>
    <row r="4" spans="1:22" x14ac:dyDescent="0.25">
      <c r="A4" t="s">
        <v>69</v>
      </c>
      <c r="B4" s="12">
        <v>46032</v>
      </c>
      <c r="C4" t="str">
        <f t="shared" si="0"/>
        <v>enero</v>
      </c>
      <c r="D4" t="s">
        <v>70</v>
      </c>
      <c r="E4" t="s">
        <v>26</v>
      </c>
      <c r="F4" t="s">
        <v>59</v>
      </c>
      <c r="G4" t="s">
        <v>71</v>
      </c>
      <c r="H4" t="s">
        <v>72</v>
      </c>
      <c r="I4" t="s">
        <v>31</v>
      </c>
      <c r="J4" t="s">
        <v>73</v>
      </c>
      <c r="K4">
        <v>2</v>
      </c>
      <c r="L4" s="13">
        <v>29</v>
      </c>
      <c r="M4" s="14">
        <v>0.1</v>
      </c>
      <c r="N4" s="14">
        <v>0.21</v>
      </c>
      <c r="O4">
        <v>0</v>
      </c>
      <c r="P4" s="13">
        <v>12.36</v>
      </c>
      <c r="Q4" s="13">
        <f t="shared" si="1"/>
        <v>58</v>
      </c>
      <c r="R4" s="13">
        <f t="shared" si="2"/>
        <v>5.8000000000000007</v>
      </c>
      <c r="S4" s="13">
        <f t="shared" si="3"/>
        <v>52.2</v>
      </c>
      <c r="T4" s="13">
        <f t="shared" si="4"/>
        <v>24.72</v>
      </c>
      <c r="U4" s="13">
        <f t="shared" si="5"/>
        <v>27.480000000000004</v>
      </c>
      <c r="V4" s="13">
        <f t="shared" si="6"/>
        <v>26.1</v>
      </c>
    </row>
    <row r="5" spans="1:22" x14ac:dyDescent="0.25">
      <c r="A5" t="s">
        <v>74</v>
      </c>
      <c r="B5" s="12">
        <v>46033</v>
      </c>
      <c r="C5" t="str">
        <f t="shared" si="0"/>
        <v>enero</v>
      </c>
      <c r="D5" t="s">
        <v>75</v>
      </c>
      <c r="E5" t="s">
        <v>32</v>
      </c>
      <c r="F5" t="s">
        <v>76</v>
      </c>
      <c r="G5" t="s">
        <v>77</v>
      </c>
      <c r="H5" t="s">
        <v>78</v>
      </c>
      <c r="I5" t="s">
        <v>22</v>
      </c>
      <c r="J5" t="s">
        <v>79</v>
      </c>
      <c r="K5">
        <v>9</v>
      </c>
      <c r="L5" s="13">
        <v>58</v>
      </c>
      <c r="M5" s="14">
        <v>0.08</v>
      </c>
      <c r="N5" s="14">
        <v>0.21</v>
      </c>
      <c r="O5">
        <v>0</v>
      </c>
      <c r="P5" s="13">
        <v>31.93</v>
      </c>
      <c r="Q5" s="13">
        <f t="shared" si="1"/>
        <v>522</v>
      </c>
      <c r="R5" s="13">
        <f t="shared" si="2"/>
        <v>41.76</v>
      </c>
      <c r="S5" s="13">
        <f t="shared" si="3"/>
        <v>480.24</v>
      </c>
      <c r="T5" s="13">
        <f t="shared" si="4"/>
        <v>287.37</v>
      </c>
      <c r="U5" s="13">
        <f t="shared" si="5"/>
        <v>192.87</v>
      </c>
      <c r="V5" s="13">
        <f t="shared" si="6"/>
        <v>53.36</v>
      </c>
    </row>
    <row r="6" spans="1:22" x14ac:dyDescent="0.25">
      <c r="A6" t="s">
        <v>80</v>
      </c>
      <c r="B6" s="12">
        <v>46036</v>
      </c>
      <c r="C6" t="str">
        <f t="shared" si="0"/>
        <v>enero</v>
      </c>
      <c r="D6" t="s">
        <v>58</v>
      </c>
      <c r="E6" t="s">
        <v>32</v>
      </c>
      <c r="F6" t="s">
        <v>81</v>
      </c>
      <c r="G6" t="s">
        <v>82</v>
      </c>
      <c r="H6" t="s">
        <v>83</v>
      </c>
      <c r="I6" t="s">
        <v>22</v>
      </c>
      <c r="J6" t="s">
        <v>68</v>
      </c>
      <c r="K6">
        <v>9</v>
      </c>
      <c r="L6" s="13">
        <v>13.72</v>
      </c>
      <c r="M6" s="14">
        <v>0.08</v>
      </c>
      <c r="N6" s="14">
        <v>0.21</v>
      </c>
      <c r="O6">
        <v>0</v>
      </c>
      <c r="P6" s="13">
        <v>5.15</v>
      </c>
      <c r="Q6" s="13">
        <f t="shared" si="1"/>
        <v>123.48</v>
      </c>
      <c r="R6" s="13">
        <f t="shared" si="2"/>
        <v>9.878400000000001</v>
      </c>
      <c r="S6" s="13">
        <f t="shared" si="3"/>
        <v>113.6016</v>
      </c>
      <c r="T6" s="13">
        <f t="shared" si="4"/>
        <v>46.35</v>
      </c>
      <c r="U6" s="13">
        <f t="shared" si="5"/>
        <v>67.251599999999996</v>
      </c>
      <c r="V6" s="13">
        <f t="shared" si="6"/>
        <v>12.622400000000001</v>
      </c>
    </row>
    <row r="7" spans="1:22" x14ac:dyDescent="0.25">
      <c r="A7" t="s">
        <v>84</v>
      </c>
      <c r="B7" s="12">
        <v>46040</v>
      </c>
      <c r="C7" t="str">
        <f t="shared" si="0"/>
        <v>enero</v>
      </c>
      <c r="D7" t="s">
        <v>75</v>
      </c>
      <c r="E7" t="s">
        <v>23</v>
      </c>
      <c r="F7" t="s">
        <v>59</v>
      </c>
      <c r="G7" t="s">
        <v>85</v>
      </c>
      <c r="H7" t="s">
        <v>86</v>
      </c>
      <c r="I7" t="s">
        <v>28</v>
      </c>
      <c r="J7" t="s">
        <v>68</v>
      </c>
      <c r="K7">
        <v>3</v>
      </c>
      <c r="L7" s="13">
        <v>11.76</v>
      </c>
      <c r="M7" s="14">
        <v>0</v>
      </c>
      <c r="N7" s="14">
        <v>0.21</v>
      </c>
      <c r="O7">
        <v>0</v>
      </c>
      <c r="P7" s="13">
        <v>4</v>
      </c>
      <c r="Q7" s="13">
        <f t="shared" si="1"/>
        <v>35.28</v>
      </c>
      <c r="R7" s="13">
        <f t="shared" si="2"/>
        <v>0</v>
      </c>
      <c r="S7" s="13">
        <f t="shared" si="3"/>
        <v>35.28</v>
      </c>
      <c r="T7" s="13">
        <f t="shared" si="4"/>
        <v>12</v>
      </c>
      <c r="U7" s="13">
        <f t="shared" si="5"/>
        <v>23.28</v>
      </c>
      <c r="V7" s="13">
        <f t="shared" si="6"/>
        <v>11.76</v>
      </c>
    </row>
    <row r="8" spans="1:22" x14ac:dyDescent="0.25">
      <c r="A8" t="s">
        <v>87</v>
      </c>
      <c r="B8" s="12">
        <v>46044</v>
      </c>
      <c r="C8" t="str">
        <f t="shared" si="0"/>
        <v>enero</v>
      </c>
      <c r="D8" t="s">
        <v>70</v>
      </c>
      <c r="E8" t="s">
        <v>32</v>
      </c>
      <c r="F8" t="s">
        <v>76</v>
      </c>
      <c r="G8" t="s">
        <v>71</v>
      </c>
      <c r="H8" t="s">
        <v>72</v>
      </c>
      <c r="I8" t="s">
        <v>31</v>
      </c>
      <c r="J8" t="s">
        <v>88</v>
      </c>
      <c r="K8">
        <v>4</v>
      </c>
      <c r="L8" s="13">
        <v>28.42</v>
      </c>
      <c r="M8" s="14">
        <v>0.08</v>
      </c>
      <c r="N8" s="14">
        <v>0.21</v>
      </c>
      <c r="O8">
        <v>1</v>
      </c>
      <c r="P8" s="13">
        <v>12.36</v>
      </c>
      <c r="Q8" s="13">
        <f t="shared" si="1"/>
        <v>113.68</v>
      </c>
      <c r="R8" s="13">
        <f t="shared" si="2"/>
        <v>9.0944000000000003</v>
      </c>
      <c r="S8" s="13">
        <f t="shared" si="3"/>
        <v>104.5856</v>
      </c>
      <c r="T8" s="13">
        <f t="shared" si="4"/>
        <v>37.08</v>
      </c>
      <c r="U8" s="13">
        <f t="shared" si="5"/>
        <v>67.505600000000001</v>
      </c>
      <c r="V8" s="13">
        <f t="shared" si="6"/>
        <v>34.861866666666664</v>
      </c>
    </row>
    <row r="9" spans="1:22" x14ac:dyDescent="0.25">
      <c r="A9" t="s">
        <v>89</v>
      </c>
      <c r="B9" s="12">
        <v>46056</v>
      </c>
      <c r="C9" t="str">
        <f t="shared" si="0"/>
        <v>febrero</v>
      </c>
      <c r="D9" t="s">
        <v>70</v>
      </c>
      <c r="E9" t="s">
        <v>23</v>
      </c>
      <c r="F9" t="s">
        <v>59</v>
      </c>
      <c r="G9" t="s">
        <v>66</v>
      </c>
      <c r="H9" t="s">
        <v>67</v>
      </c>
      <c r="I9" t="s">
        <v>28</v>
      </c>
      <c r="J9" t="s">
        <v>90</v>
      </c>
      <c r="K9">
        <v>8</v>
      </c>
      <c r="L9" s="13">
        <v>49.98</v>
      </c>
      <c r="M9" s="14">
        <v>0</v>
      </c>
      <c r="N9" s="14">
        <v>0.21</v>
      </c>
      <c r="O9">
        <v>1</v>
      </c>
      <c r="P9" s="13">
        <v>23.28</v>
      </c>
      <c r="Q9" s="13">
        <f t="shared" si="1"/>
        <v>399.84</v>
      </c>
      <c r="R9" s="13">
        <f t="shared" si="2"/>
        <v>0</v>
      </c>
      <c r="S9" s="13">
        <f t="shared" si="3"/>
        <v>399.84</v>
      </c>
      <c r="T9" s="13">
        <f t="shared" si="4"/>
        <v>162.96</v>
      </c>
      <c r="U9" s="13">
        <f t="shared" si="5"/>
        <v>236.87999999999997</v>
      </c>
      <c r="V9" s="13">
        <f t="shared" si="6"/>
        <v>57.12</v>
      </c>
    </row>
    <row r="10" spans="1:22" x14ac:dyDescent="0.25">
      <c r="A10" t="s">
        <v>91</v>
      </c>
      <c r="B10" s="12">
        <v>46060</v>
      </c>
      <c r="C10" t="str">
        <f t="shared" si="0"/>
        <v>febrero</v>
      </c>
      <c r="D10" t="s">
        <v>75</v>
      </c>
      <c r="E10" t="s">
        <v>29</v>
      </c>
      <c r="F10" t="s">
        <v>76</v>
      </c>
      <c r="G10" t="s">
        <v>60</v>
      </c>
      <c r="H10" t="s">
        <v>61</v>
      </c>
      <c r="I10" t="s">
        <v>22</v>
      </c>
      <c r="J10" t="s">
        <v>92</v>
      </c>
      <c r="K10">
        <v>13</v>
      </c>
      <c r="L10" s="13">
        <v>18</v>
      </c>
      <c r="M10" s="14">
        <v>0.05</v>
      </c>
      <c r="N10" s="14">
        <v>0.21</v>
      </c>
      <c r="O10">
        <v>1</v>
      </c>
      <c r="P10" s="13">
        <v>7.21</v>
      </c>
      <c r="Q10" s="13">
        <f t="shared" si="1"/>
        <v>234</v>
      </c>
      <c r="R10" s="13">
        <f t="shared" si="2"/>
        <v>11.700000000000001</v>
      </c>
      <c r="S10" s="13">
        <f t="shared" si="3"/>
        <v>222.3</v>
      </c>
      <c r="T10" s="13">
        <f t="shared" si="4"/>
        <v>86.52</v>
      </c>
      <c r="U10" s="13">
        <f t="shared" si="5"/>
        <v>135.78000000000003</v>
      </c>
      <c r="V10" s="13">
        <f t="shared" si="6"/>
        <v>18.525000000000002</v>
      </c>
    </row>
    <row r="11" spans="1:22" x14ac:dyDescent="0.25">
      <c r="A11" t="s">
        <v>93</v>
      </c>
      <c r="B11" s="12">
        <v>46063</v>
      </c>
      <c r="C11" t="str">
        <f t="shared" si="0"/>
        <v>febrero</v>
      </c>
      <c r="D11" t="s">
        <v>75</v>
      </c>
      <c r="E11" t="s">
        <v>32</v>
      </c>
      <c r="F11" t="s">
        <v>59</v>
      </c>
      <c r="G11" t="s">
        <v>94</v>
      </c>
      <c r="H11" t="s">
        <v>95</v>
      </c>
      <c r="I11" t="s">
        <v>31</v>
      </c>
      <c r="J11" t="s">
        <v>96</v>
      </c>
      <c r="K11">
        <v>6</v>
      </c>
      <c r="L11" s="13">
        <v>45</v>
      </c>
      <c r="M11" s="14">
        <v>0.08</v>
      </c>
      <c r="N11" s="14">
        <v>0.21</v>
      </c>
      <c r="O11">
        <v>0</v>
      </c>
      <c r="P11" s="13">
        <v>20.37</v>
      </c>
      <c r="Q11" s="13">
        <f t="shared" si="1"/>
        <v>270</v>
      </c>
      <c r="R11" s="13">
        <f t="shared" si="2"/>
        <v>21.6</v>
      </c>
      <c r="S11" s="13">
        <f t="shared" si="3"/>
        <v>248.4</v>
      </c>
      <c r="T11" s="13">
        <f t="shared" si="4"/>
        <v>122.22</v>
      </c>
      <c r="U11" s="13">
        <f t="shared" si="5"/>
        <v>126.18</v>
      </c>
      <c r="V11" s="13">
        <f t="shared" si="6"/>
        <v>41.4</v>
      </c>
    </row>
    <row r="12" spans="1:22" x14ac:dyDescent="0.25">
      <c r="A12" t="s">
        <v>97</v>
      </c>
      <c r="B12" s="12">
        <v>46064</v>
      </c>
      <c r="C12" t="str">
        <f t="shared" si="0"/>
        <v>febrero</v>
      </c>
      <c r="D12" t="s">
        <v>75</v>
      </c>
      <c r="E12" t="s">
        <v>23</v>
      </c>
      <c r="F12" t="s">
        <v>81</v>
      </c>
      <c r="G12" t="s">
        <v>98</v>
      </c>
      <c r="H12" t="s">
        <v>99</v>
      </c>
      <c r="I12" t="s">
        <v>25</v>
      </c>
      <c r="J12" t="s">
        <v>68</v>
      </c>
      <c r="K12">
        <v>2</v>
      </c>
      <c r="L12" s="13">
        <v>42.84</v>
      </c>
      <c r="M12" s="14">
        <v>0</v>
      </c>
      <c r="N12" s="14">
        <v>0.21</v>
      </c>
      <c r="O12">
        <v>0</v>
      </c>
      <c r="P12" s="13">
        <v>20.6</v>
      </c>
      <c r="Q12" s="13">
        <f t="shared" si="1"/>
        <v>85.68</v>
      </c>
      <c r="R12" s="13">
        <f t="shared" si="2"/>
        <v>0</v>
      </c>
      <c r="S12" s="13">
        <f t="shared" si="3"/>
        <v>85.68</v>
      </c>
      <c r="T12" s="13">
        <f t="shared" si="4"/>
        <v>41.2</v>
      </c>
      <c r="U12" s="13">
        <f t="shared" si="5"/>
        <v>44.480000000000004</v>
      </c>
      <c r="V12" s="13">
        <f t="shared" si="6"/>
        <v>42.84</v>
      </c>
    </row>
    <row r="13" spans="1:22" x14ac:dyDescent="0.25">
      <c r="A13" t="s">
        <v>100</v>
      </c>
      <c r="B13" s="12">
        <v>46067</v>
      </c>
      <c r="C13" t="str">
        <f t="shared" si="0"/>
        <v>febrero</v>
      </c>
      <c r="D13" t="s">
        <v>75</v>
      </c>
      <c r="E13" t="s">
        <v>26</v>
      </c>
      <c r="F13" t="s">
        <v>81</v>
      </c>
      <c r="G13" t="s">
        <v>98</v>
      </c>
      <c r="H13" t="s">
        <v>99</v>
      </c>
      <c r="I13" t="s">
        <v>25</v>
      </c>
      <c r="J13" t="s">
        <v>92</v>
      </c>
      <c r="K13">
        <v>5</v>
      </c>
      <c r="L13" s="13">
        <v>42</v>
      </c>
      <c r="M13" s="14">
        <v>0.03</v>
      </c>
      <c r="N13" s="14">
        <v>0.21</v>
      </c>
      <c r="O13">
        <v>0</v>
      </c>
      <c r="P13" s="13">
        <v>20</v>
      </c>
      <c r="Q13" s="13">
        <f t="shared" si="1"/>
        <v>210</v>
      </c>
      <c r="R13" s="13">
        <f t="shared" si="2"/>
        <v>6.3</v>
      </c>
      <c r="S13" s="13">
        <f t="shared" si="3"/>
        <v>203.7</v>
      </c>
      <c r="T13" s="13">
        <f t="shared" si="4"/>
        <v>100</v>
      </c>
      <c r="U13" s="13">
        <f t="shared" si="5"/>
        <v>103.69999999999999</v>
      </c>
      <c r="V13" s="13">
        <f t="shared" si="6"/>
        <v>40.739999999999995</v>
      </c>
    </row>
    <row r="14" spans="1:22" x14ac:dyDescent="0.25">
      <c r="A14" t="s">
        <v>101</v>
      </c>
      <c r="B14" s="12">
        <v>46072</v>
      </c>
      <c r="C14" t="str">
        <f t="shared" si="0"/>
        <v>febrero</v>
      </c>
      <c r="D14" t="s">
        <v>58</v>
      </c>
      <c r="E14" t="s">
        <v>29</v>
      </c>
      <c r="F14" t="s">
        <v>59</v>
      </c>
      <c r="G14" t="s">
        <v>102</v>
      </c>
      <c r="H14" t="s">
        <v>103</v>
      </c>
      <c r="I14" t="s">
        <v>25</v>
      </c>
      <c r="J14" t="s">
        <v>62</v>
      </c>
      <c r="K14">
        <v>14</v>
      </c>
      <c r="L14" s="13">
        <v>36.72</v>
      </c>
      <c r="M14" s="14">
        <v>0.03</v>
      </c>
      <c r="N14" s="14">
        <v>0.21</v>
      </c>
      <c r="O14">
        <v>0</v>
      </c>
      <c r="P14" s="13">
        <v>16</v>
      </c>
      <c r="Q14" s="13">
        <f t="shared" si="1"/>
        <v>514.07999999999993</v>
      </c>
      <c r="R14" s="13">
        <f t="shared" si="2"/>
        <v>15.422399999999998</v>
      </c>
      <c r="S14" s="13">
        <f t="shared" si="3"/>
        <v>498.65759999999995</v>
      </c>
      <c r="T14" s="13">
        <f t="shared" si="4"/>
        <v>224</v>
      </c>
      <c r="U14" s="13">
        <f t="shared" si="5"/>
        <v>274.65759999999995</v>
      </c>
      <c r="V14" s="13">
        <f t="shared" si="6"/>
        <v>35.618399999999994</v>
      </c>
    </row>
    <row r="15" spans="1:22" x14ac:dyDescent="0.25">
      <c r="A15" t="s">
        <v>104</v>
      </c>
      <c r="B15" s="12">
        <v>46075</v>
      </c>
      <c r="C15" t="str">
        <f t="shared" si="0"/>
        <v>febrero</v>
      </c>
      <c r="D15" t="s">
        <v>58</v>
      </c>
      <c r="E15" t="s">
        <v>29</v>
      </c>
      <c r="F15" t="s">
        <v>76</v>
      </c>
      <c r="G15" t="s">
        <v>85</v>
      </c>
      <c r="H15" t="s">
        <v>86</v>
      </c>
      <c r="I15" t="s">
        <v>28</v>
      </c>
      <c r="J15" t="s">
        <v>105</v>
      </c>
      <c r="K15">
        <v>5</v>
      </c>
      <c r="L15" s="13">
        <v>11.76</v>
      </c>
      <c r="M15" s="14">
        <v>0.05</v>
      </c>
      <c r="N15" s="14">
        <v>0.21</v>
      </c>
      <c r="O15">
        <v>0</v>
      </c>
      <c r="P15" s="13">
        <v>4</v>
      </c>
      <c r="Q15" s="13">
        <f t="shared" si="1"/>
        <v>58.8</v>
      </c>
      <c r="R15" s="13">
        <f t="shared" si="2"/>
        <v>2.94</v>
      </c>
      <c r="S15" s="13">
        <f t="shared" si="3"/>
        <v>55.86</v>
      </c>
      <c r="T15" s="13">
        <f t="shared" si="4"/>
        <v>20</v>
      </c>
      <c r="U15" s="13">
        <f t="shared" si="5"/>
        <v>35.86</v>
      </c>
      <c r="V15" s="13">
        <f t="shared" si="6"/>
        <v>11.172000000000001</v>
      </c>
    </row>
    <row r="16" spans="1:22" x14ac:dyDescent="0.25">
      <c r="A16" t="s">
        <v>106</v>
      </c>
      <c r="B16" s="12">
        <v>46078</v>
      </c>
      <c r="C16" t="str">
        <f t="shared" si="0"/>
        <v>febrero</v>
      </c>
      <c r="D16" t="s">
        <v>64</v>
      </c>
      <c r="E16" t="s">
        <v>32</v>
      </c>
      <c r="F16" t="s">
        <v>59</v>
      </c>
      <c r="G16" t="s">
        <v>102</v>
      </c>
      <c r="H16" t="s">
        <v>103</v>
      </c>
      <c r="I16" t="s">
        <v>25</v>
      </c>
      <c r="J16" t="s">
        <v>107</v>
      </c>
      <c r="K16">
        <v>6</v>
      </c>
      <c r="L16" s="13">
        <v>36</v>
      </c>
      <c r="M16" s="14">
        <v>0</v>
      </c>
      <c r="N16" s="14">
        <v>0.21</v>
      </c>
      <c r="O16">
        <v>0</v>
      </c>
      <c r="P16" s="13">
        <v>16</v>
      </c>
      <c r="Q16" s="13">
        <f t="shared" si="1"/>
        <v>216</v>
      </c>
      <c r="R16" s="13">
        <f t="shared" si="2"/>
        <v>0</v>
      </c>
      <c r="S16" s="13">
        <f t="shared" si="3"/>
        <v>216</v>
      </c>
      <c r="T16" s="13">
        <f t="shared" si="4"/>
        <v>96</v>
      </c>
      <c r="U16" s="13">
        <f t="shared" si="5"/>
        <v>120</v>
      </c>
      <c r="V16" s="13">
        <f t="shared" si="6"/>
        <v>36</v>
      </c>
    </row>
    <row r="17" spans="1:22" x14ac:dyDescent="0.25">
      <c r="A17" t="s">
        <v>108</v>
      </c>
      <c r="B17" s="12">
        <v>46083</v>
      </c>
      <c r="C17" t="str">
        <f t="shared" si="0"/>
        <v>marzo</v>
      </c>
      <c r="D17" t="s">
        <v>75</v>
      </c>
      <c r="E17" t="s">
        <v>32</v>
      </c>
      <c r="F17" t="s">
        <v>76</v>
      </c>
      <c r="G17" t="s">
        <v>94</v>
      </c>
      <c r="H17" t="s">
        <v>95</v>
      </c>
      <c r="I17" t="s">
        <v>31</v>
      </c>
      <c r="J17" t="s">
        <v>73</v>
      </c>
      <c r="K17">
        <v>10</v>
      </c>
      <c r="L17" s="13">
        <v>45</v>
      </c>
      <c r="M17" s="14">
        <v>0.05</v>
      </c>
      <c r="N17" s="14">
        <v>0.21</v>
      </c>
      <c r="O17">
        <v>0</v>
      </c>
      <c r="P17" s="13">
        <v>21.63</v>
      </c>
      <c r="Q17" s="13">
        <f t="shared" si="1"/>
        <v>450</v>
      </c>
      <c r="R17" s="13">
        <f t="shared" si="2"/>
        <v>22.5</v>
      </c>
      <c r="S17" s="13">
        <f t="shared" si="3"/>
        <v>427.5</v>
      </c>
      <c r="T17" s="13">
        <f t="shared" si="4"/>
        <v>216.29999999999998</v>
      </c>
      <c r="U17" s="13">
        <f t="shared" si="5"/>
        <v>211.20000000000002</v>
      </c>
      <c r="V17" s="13">
        <f t="shared" si="6"/>
        <v>42.75</v>
      </c>
    </row>
    <row r="18" spans="1:22" x14ac:dyDescent="0.25">
      <c r="A18" t="s">
        <v>109</v>
      </c>
      <c r="B18" s="12">
        <v>46087</v>
      </c>
      <c r="C18" t="str">
        <f t="shared" si="0"/>
        <v>marzo</v>
      </c>
      <c r="D18" t="s">
        <v>70</v>
      </c>
      <c r="E18" t="s">
        <v>32</v>
      </c>
      <c r="F18" t="s">
        <v>81</v>
      </c>
      <c r="G18" t="s">
        <v>94</v>
      </c>
      <c r="H18" t="s">
        <v>95</v>
      </c>
      <c r="I18" t="s">
        <v>31</v>
      </c>
      <c r="J18" t="s">
        <v>90</v>
      </c>
      <c r="K18">
        <v>5</v>
      </c>
      <c r="L18" s="13">
        <v>45</v>
      </c>
      <c r="M18" s="14">
        <v>0</v>
      </c>
      <c r="N18" s="14">
        <v>0.21</v>
      </c>
      <c r="O18">
        <v>0</v>
      </c>
      <c r="P18" s="13">
        <v>21</v>
      </c>
      <c r="Q18" s="13">
        <f t="shared" si="1"/>
        <v>225</v>
      </c>
      <c r="R18" s="13">
        <f t="shared" si="2"/>
        <v>0</v>
      </c>
      <c r="S18" s="13">
        <f t="shared" si="3"/>
        <v>225</v>
      </c>
      <c r="T18" s="13">
        <f t="shared" si="4"/>
        <v>105</v>
      </c>
      <c r="U18" s="13">
        <f t="shared" si="5"/>
        <v>120</v>
      </c>
      <c r="V18" s="13">
        <f t="shared" si="6"/>
        <v>45</v>
      </c>
    </row>
    <row r="19" spans="1:22" x14ac:dyDescent="0.25">
      <c r="A19" t="s">
        <v>110</v>
      </c>
      <c r="B19" s="12">
        <v>46091</v>
      </c>
      <c r="C19" t="str">
        <f t="shared" si="0"/>
        <v>marzo</v>
      </c>
      <c r="D19" t="s">
        <v>64</v>
      </c>
      <c r="E19" t="s">
        <v>29</v>
      </c>
      <c r="F19" t="s">
        <v>65</v>
      </c>
      <c r="G19" t="s">
        <v>77</v>
      </c>
      <c r="H19" t="s">
        <v>78</v>
      </c>
      <c r="I19" t="s">
        <v>22</v>
      </c>
      <c r="J19" t="s">
        <v>79</v>
      </c>
      <c r="K19">
        <v>8</v>
      </c>
      <c r="L19" s="13">
        <v>56.84</v>
      </c>
      <c r="M19" s="14">
        <v>0.05</v>
      </c>
      <c r="N19" s="14">
        <v>0.21</v>
      </c>
      <c r="O19">
        <v>0</v>
      </c>
      <c r="P19" s="13">
        <v>31.93</v>
      </c>
      <c r="Q19" s="13">
        <f t="shared" si="1"/>
        <v>454.72</v>
      </c>
      <c r="R19" s="13">
        <f t="shared" si="2"/>
        <v>22.736000000000004</v>
      </c>
      <c r="S19" s="13">
        <f t="shared" si="3"/>
        <v>431.98400000000004</v>
      </c>
      <c r="T19" s="13">
        <f t="shared" si="4"/>
        <v>255.44</v>
      </c>
      <c r="U19" s="13">
        <f t="shared" si="5"/>
        <v>176.54400000000004</v>
      </c>
      <c r="V19" s="13">
        <f t="shared" si="6"/>
        <v>53.998000000000005</v>
      </c>
    </row>
    <row r="20" spans="1:22" x14ac:dyDescent="0.25">
      <c r="A20" t="s">
        <v>111</v>
      </c>
      <c r="B20" s="12">
        <v>46093</v>
      </c>
      <c r="C20" t="str">
        <f t="shared" si="0"/>
        <v>marzo</v>
      </c>
      <c r="D20" t="s">
        <v>75</v>
      </c>
      <c r="E20" t="s">
        <v>23</v>
      </c>
      <c r="F20" t="s">
        <v>65</v>
      </c>
      <c r="G20" t="s">
        <v>60</v>
      </c>
      <c r="H20" t="s">
        <v>61</v>
      </c>
      <c r="I20" t="s">
        <v>22</v>
      </c>
      <c r="J20" t="s">
        <v>105</v>
      </c>
      <c r="K20">
        <v>3</v>
      </c>
      <c r="L20" s="13">
        <v>18</v>
      </c>
      <c r="M20" s="14">
        <v>0</v>
      </c>
      <c r="N20" s="14">
        <v>0.21</v>
      </c>
      <c r="O20">
        <v>0</v>
      </c>
      <c r="P20" s="13">
        <v>7</v>
      </c>
      <c r="Q20" s="13">
        <f t="shared" si="1"/>
        <v>54</v>
      </c>
      <c r="R20" s="13">
        <f t="shared" si="2"/>
        <v>0</v>
      </c>
      <c r="S20" s="13">
        <f t="shared" si="3"/>
        <v>54</v>
      </c>
      <c r="T20" s="13">
        <f t="shared" si="4"/>
        <v>21</v>
      </c>
      <c r="U20" s="13">
        <f t="shared" si="5"/>
        <v>33</v>
      </c>
      <c r="V20" s="13">
        <f t="shared" si="6"/>
        <v>18</v>
      </c>
    </row>
    <row r="21" spans="1:22" x14ac:dyDescent="0.25">
      <c r="A21" t="s">
        <v>112</v>
      </c>
      <c r="B21" s="12">
        <v>46096</v>
      </c>
      <c r="C21" t="str">
        <f t="shared" si="0"/>
        <v>marzo</v>
      </c>
      <c r="D21" t="s">
        <v>75</v>
      </c>
      <c r="E21" t="s">
        <v>32</v>
      </c>
      <c r="F21" t="s">
        <v>81</v>
      </c>
      <c r="G21" t="s">
        <v>71</v>
      </c>
      <c r="H21" t="s">
        <v>72</v>
      </c>
      <c r="I21" t="s">
        <v>31</v>
      </c>
      <c r="J21" t="s">
        <v>92</v>
      </c>
      <c r="K21">
        <v>9</v>
      </c>
      <c r="L21" s="13">
        <v>29.58</v>
      </c>
      <c r="M21" s="14">
        <v>0.05</v>
      </c>
      <c r="N21" s="14">
        <v>0.21</v>
      </c>
      <c r="O21">
        <v>1</v>
      </c>
      <c r="P21" s="13">
        <v>12</v>
      </c>
      <c r="Q21" s="13">
        <f t="shared" si="1"/>
        <v>266.21999999999997</v>
      </c>
      <c r="R21" s="13">
        <f t="shared" si="2"/>
        <v>13.311</v>
      </c>
      <c r="S21" s="13">
        <f t="shared" si="3"/>
        <v>252.90899999999996</v>
      </c>
      <c r="T21" s="13">
        <f t="shared" si="4"/>
        <v>96</v>
      </c>
      <c r="U21" s="13">
        <f t="shared" si="5"/>
        <v>156.90899999999996</v>
      </c>
      <c r="V21" s="13">
        <f t="shared" si="6"/>
        <v>31.613624999999995</v>
      </c>
    </row>
    <row r="22" spans="1:22" x14ac:dyDescent="0.25">
      <c r="A22" t="s">
        <v>113</v>
      </c>
      <c r="B22" s="12">
        <v>46098</v>
      </c>
      <c r="C22" t="str">
        <f t="shared" si="0"/>
        <v>marzo</v>
      </c>
      <c r="D22" t="s">
        <v>64</v>
      </c>
      <c r="E22" t="s">
        <v>26</v>
      </c>
      <c r="F22" t="s">
        <v>59</v>
      </c>
      <c r="G22" t="s">
        <v>98</v>
      </c>
      <c r="H22" t="s">
        <v>99</v>
      </c>
      <c r="I22" t="s">
        <v>25</v>
      </c>
      <c r="J22" t="s">
        <v>88</v>
      </c>
      <c r="K22">
        <v>11</v>
      </c>
      <c r="L22" s="13">
        <v>42.84</v>
      </c>
      <c r="M22" s="14">
        <v>0.1</v>
      </c>
      <c r="N22" s="14">
        <v>0.21</v>
      </c>
      <c r="O22">
        <v>0</v>
      </c>
      <c r="P22" s="13">
        <v>20</v>
      </c>
      <c r="Q22" s="13">
        <f t="shared" si="1"/>
        <v>471.24</v>
      </c>
      <c r="R22" s="13">
        <f t="shared" si="2"/>
        <v>47.124000000000002</v>
      </c>
      <c r="S22" s="13">
        <f t="shared" si="3"/>
        <v>424.11599999999999</v>
      </c>
      <c r="T22" s="13">
        <f t="shared" si="4"/>
        <v>220</v>
      </c>
      <c r="U22" s="13">
        <f t="shared" si="5"/>
        <v>204.11599999999999</v>
      </c>
      <c r="V22" s="13">
        <f t="shared" si="6"/>
        <v>38.555999999999997</v>
      </c>
    </row>
    <row r="23" spans="1:22" x14ac:dyDescent="0.25">
      <c r="A23" t="s">
        <v>114</v>
      </c>
      <c r="B23" s="12">
        <v>46114</v>
      </c>
      <c r="C23" t="str">
        <f t="shared" si="0"/>
        <v>abril</v>
      </c>
      <c r="D23" t="s">
        <v>64</v>
      </c>
      <c r="E23" t="s">
        <v>23</v>
      </c>
      <c r="F23" t="s">
        <v>65</v>
      </c>
      <c r="G23" t="s">
        <v>94</v>
      </c>
      <c r="H23" t="s">
        <v>95</v>
      </c>
      <c r="I23" t="s">
        <v>31</v>
      </c>
      <c r="J23" t="s">
        <v>105</v>
      </c>
      <c r="K23">
        <v>8</v>
      </c>
      <c r="L23" s="13">
        <v>45</v>
      </c>
      <c r="M23" s="14">
        <v>0.05</v>
      </c>
      <c r="N23" s="14">
        <v>0.21</v>
      </c>
      <c r="O23">
        <v>0</v>
      </c>
      <c r="P23" s="13">
        <v>21.63</v>
      </c>
      <c r="Q23" s="13">
        <f t="shared" si="1"/>
        <v>360</v>
      </c>
      <c r="R23" s="13">
        <f t="shared" si="2"/>
        <v>18</v>
      </c>
      <c r="S23" s="13">
        <f t="shared" si="3"/>
        <v>342</v>
      </c>
      <c r="T23" s="13">
        <f t="shared" si="4"/>
        <v>173.04</v>
      </c>
      <c r="U23" s="13">
        <f t="shared" si="5"/>
        <v>168.96</v>
      </c>
      <c r="V23" s="13">
        <f t="shared" si="6"/>
        <v>42.75</v>
      </c>
    </row>
    <row r="24" spans="1:22" x14ac:dyDescent="0.25">
      <c r="A24" t="s">
        <v>115</v>
      </c>
      <c r="B24" s="12">
        <v>46118</v>
      </c>
      <c r="C24" t="str">
        <f t="shared" si="0"/>
        <v>abril</v>
      </c>
      <c r="D24" t="s">
        <v>75</v>
      </c>
      <c r="E24" t="s">
        <v>29</v>
      </c>
      <c r="F24" t="s">
        <v>81</v>
      </c>
      <c r="G24" t="s">
        <v>77</v>
      </c>
      <c r="H24" t="s">
        <v>78</v>
      </c>
      <c r="I24" t="s">
        <v>22</v>
      </c>
      <c r="J24" t="s">
        <v>116</v>
      </c>
      <c r="K24">
        <v>11</v>
      </c>
      <c r="L24" s="13">
        <v>58</v>
      </c>
      <c r="M24" s="14">
        <v>0.05</v>
      </c>
      <c r="N24" s="14">
        <v>0.21</v>
      </c>
      <c r="O24">
        <v>0</v>
      </c>
      <c r="P24" s="13">
        <v>30.07</v>
      </c>
      <c r="Q24" s="13">
        <f t="shared" si="1"/>
        <v>638</v>
      </c>
      <c r="R24" s="13">
        <f t="shared" si="2"/>
        <v>31.900000000000002</v>
      </c>
      <c r="S24" s="13">
        <f t="shared" si="3"/>
        <v>606.1</v>
      </c>
      <c r="T24" s="13">
        <f t="shared" si="4"/>
        <v>330.77</v>
      </c>
      <c r="U24" s="13">
        <f t="shared" si="5"/>
        <v>275.33000000000004</v>
      </c>
      <c r="V24" s="13">
        <f t="shared" si="6"/>
        <v>55.1</v>
      </c>
    </row>
    <row r="25" spans="1:22" x14ac:dyDescent="0.25">
      <c r="A25" t="s">
        <v>117</v>
      </c>
      <c r="B25" s="12">
        <v>46122</v>
      </c>
      <c r="C25" t="str">
        <f t="shared" si="0"/>
        <v>abril</v>
      </c>
      <c r="D25" t="s">
        <v>75</v>
      </c>
      <c r="E25" t="s">
        <v>32</v>
      </c>
      <c r="F25" t="s">
        <v>59</v>
      </c>
      <c r="G25" t="s">
        <v>118</v>
      </c>
      <c r="H25" t="s">
        <v>119</v>
      </c>
      <c r="I25" t="s">
        <v>25</v>
      </c>
      <c r="J25" t="s">
        <v>88</v>
      </c>
      <c r="K25">
        <v>14</v>
      </c>
      <c r="L25" s="13">
        <v>24</v>
      </c>
      <c r="M25" s="14">
        <v>0.05</v>
      </c>
      <c r="N25" s="14">
        <v>0.21</v>
      </c>
      <c r="O25">
        <v>0</v>
      </c>
      <c r="P25" s="13">
        <v>9.6999999999999993</v>
      </c>
      <c r="Q25" s="13">
        <f t="shared" si="1"/>
        <v>336</v>
      </c>
      <c r="R25" s="13">
        <f t="shared" si="2"/>
        <v>16.8</v>
      </c>
      <c r="S25" s="13">
        <f t="shared" si="3"/>
        <v>319.2</v>
      </c>
      <c r="T25" s="13">
        <f t="shared" si="4"/>
        <v>135.79999999999998</v>
      </c>
      <c r="U25" s="13">
        <f t="shared" si="5"/>
        <v>183.4</v>
      </c>
      <c r="V25" s="13">
        <f t="shared" si="6"/>
        <v>22.8</v>
      </c>
    </row>
    <row r="26" spans="1:22" x14ac:dyDescent="0.25">
      <c r="A26" t="s">
        <v>120</v>
      </c>
      <c r="B26" s="12">
        <v>46124</v>
      </c>
      <c r="C26" t="str">
        <f t="shared" si="0"/>
        <v>abril</v>
      </c>
      <c r="D26" t="s">
        <v>75</v>
      </c>
      <c r="E26" t="s">
        <v>23</v>
      </c>
      <c r="F26" t="s">
        <v>81</v>
      </c>
      <c r="G26" t="s">
        <v>94</v>
      </c>
      <c r="H26" t="s">
        <v>95</v>
      </c>
      <c r="I26" t="s">
        <v>31</v>
      </c>
      <c r="J26" t="s">
        <v>121</v>
      </c>
      <c r="K26">
        <v>5</v>
      </c>
      <c r="L26" s="13">
        <v>45</v>
      </c>
      <c r="M26" s="14">
        <v>0.03</v>
      </c>
      <c r="N26" s="14">
        <v>0.21</v>
      </c>
      <c r="O26">
        <v>0</v>
      </c>
      <c r="P26" s="13">
        <v>21</v>
      </c>
      <c r="Q26" s="13">
        <f t="shared" si="1"/>
        <v>225</v>
      </c>
      <c r="R26" s="13">
        <f t="shared" si="2"/>
        <v>6.75</v>
      </c>
      <c r="S26" s="13">
        <f t="shared" si="3"/>
        <v>218.25</v>
      </c>
      <c r="T26" s="13">
        <f t="shared" si="4"/>
        <v>105</v>
      </c>
      <c r="U26" s="13">
        <f t="shared" si="5"/>
        <v>113.25</v>
      </c>
      <c r="V26" s="13">
        <f t="shared" si="6"/>
        <v>43.65</v>
      </c>
    </row>
    <row r="27" spans="1:22" x14ac:dyDescent="0.25">
      <c r="A27" t="s">
        <v>122</v>
      </c>
      <c r="B27" s="12">
        <v>46128</v>
      </c>
      <c r="C27" t="str">
        <f t="shared" si="0"/>
        <v>abril</v>
      </c>
      <c r="D27" t="s">
        <v>70</v>
      </c>
      <c r="E27" t="s">
        <v>23</v>
      </c>
      <c r="F27" t="s">
        <v>81</v>
      </c>
      <c r="G27" t="s">
        <v>66</v>
      </c>
      <c r="H27" t="s">
        <v>67</v>
      </c>
      <c r="I27" t="s">
        <v>28</v>
      </c>
      <c r="J27" t="s">
        <v>88</v>
      </c>
      <c r="K27">
        <v>14</v>
      </c>
      <c r="L27" s="13">
        <v>48.02</v>
      </c>
      <c r="M27" s="14">
        <v>0.1</v>
      </c>
      <c r="N27" s="14">
        <v>0.21</v>
      </c>
      <c r="O27">
        <v>0</v>
      </c>
      <c r="P27" s="13">
        <v>23.28</v>
      </c>
      <c r="Q27" s="13">
        <f t="shared" si="1"/>
        <v>672.28000000000009</v>
      </c>
      <c r="R27" s="13">
        <f t="shared" si="2"/>
        <v>67.228000000000009</v>
      </c>
      <c r="S27" s="13">
        <f t="shared" si="3"/>
        <v>605.05200000000013</v>
      </c>
      <c r="T27" s="13">
        <f t="shared" si="4"/>
        <v>325.92</v>
      </c>
      <c r="U27" s="13">
        <f t="shared" si="5"/>
        <v>279.13200000000012</v>
      </c>
      <c r="V27" s="13">
        <f t="shared" si="6"/>
        <v>43.218000000000011</v>
      </c>
    </row>
    <row r="28" spans="1:22" x14ac:dyDescent="0.25">
      <c r="A28" t="s">
        <v>123</v>
      </c>
      <c r="B28" s="12">
        <v>46131</v>
      </c>
      <c r="C28" t="str">
        <f t="shared" si="0"/>
        <v>abril</v>
      </c>
      <c r="D28" t="s">
        <v>75</v>
      </c>
      <c r="E28" t="s">
        <v>23</v>
      </c>
      <c r="F28" t="s">
        <v>81</v>
      </c>
      <c r="G28" t="s">
        <v>102</v>
      </c>
      <c r="H28" t="s">
        <v>103</v>
      </c>
      <c r="I28" t="s">
        <v>25</v>
      </c>
      <c r="J28" t="s">
        <v>62</v>
      </c>
      <c r="K28">
        <v>7</v>
      </c>
      <c r="L28" s="13">
        <v>35.28</v>
      </c>
      <c r="M28" s="14">
        <v>0.05</v>
      </c>
      <c r="N28" s="14">
        <v>0.21</v>
      </c>
      <c r="O28">
        <v>0</v>
      </c>
      <c r="P28" s="13">
        <v>16</v>
      </c>
      <c r="Q28" s="13">
        <f t="shared" si="1"/>
        <v>246.96</v>
      </c>
      <c r="R28" s="13">
        <f t="shared" si="2"/>
        <v>12.348000000000001</v>
      </c>
      <c r="S28" s="13">
        <f t="shared" si="3"/>
        <v>234.61199999999999</v>
      </c>
      <c r="T28" s="13">
        <f t="shared" si="4"/>
        <v>112</v>
      </c>
      <c r="U28" s="13">
        <f t="shared" si="5"/>
        <v>122.61199999999999</v>
      </c>
      <c r="V28" s="13">
        <f t="shared" si="6"/>
        <v>33.515999999999998</v>
      </c>
    </row>
    <row r="29" spans="1:22" x14ac:dyDescent="0.25">
      <c r="A29" t="s">
        <v>124</v>
      </c>
      <c r="B29" s="12">
        <v>46133</v>
      </c>
      <c r="C29" t="str">
        <f t="shared" si="0"/>
        <v>abril</v>
      </c>
      <c r="D29" t="s">
        <v>70</v>
      </c>
      <c r="E29" t="s">
        <v>29</v>
      </c>
      <c r="F29" t="s">
        <v>59</v>
      </c>
      <c r="G29" t="s">
        <v>125</v>
      </c>
      <c r="H29" t="s">
        <v>126</v>
      </c>
      <c r="I29" t="s">
        <v>31</v>
      </c>
      <c r="J29" t="s">
        <v>90</v>
      </c>
      <c r="K29">
        <v>10</v>
      </c>
      <c r="L29" s="13">
        <v>39</v>
      </c>
      <c r="M29" s="14">
        <v>0.03</v>
      </c>
      <c r="N29" s="14">
        <v>0.21</v>
      </c>
      <c r="O29">
        <v>0</v>
      </c>
      <c r="P29" s="13">
        <v>17.46</v>
      </c>
      <c r="Q29" s="13">
        <f t="shared" si="1"/>
        <v>390</v>
      </c>
      <c r="R29" s="13">
        <f t="shared" si="2"/>
        <v>11.7</v>
      </c>
      <c r="S29" s="13">
        <f t="shared" si="3"/>
        <v>378.3</v>
      </c>
      <c r="T29" s="13">
        <f t="shared" si="4"/>
        <v>174.60000000000002</v>
      </c>
      <c r="U29" s="13">
        <f t="shared" si="5"/>
        <v>203.7</v>
      </c>
      <c r="V29" s="13">
        <f t="shared" si="6"/>
        <v>37.83</v>
      </c>
    </row>
    <row r="30" spans="1:22" x14ac:dyDescent="0.25">
      <c r="A30" t="s">
        <v>127</v>
      </c>
      <c r="B30" s="12">
        <v>46145</v>
      </c>
      <c r="C30" t="str">
        <f t="shared" si="0"/>
        <v>mayo</v>
      </c>
      <c r="D30" t="s">
        <v>70</v>
      </c>
      <c r="E30" t="s">
        <v>29</v>
      </c>
      <c r="F30" t="s">
        <v>65</v>
      </c>
      <c r="G30" t="s">
        <v>82</v>
      </c>
      <c r="H30" t="s">
        <v>83</v>
      </c>
      <c r="I30" t="s">
        <v>22</v>
      </c>
      <c r="J30" t="s">
        <v>73</v>
      </c>
      <c r="K30">
        <v>2</v>
      </c>
      <c r="L30" s="13">
        <v>14</v>
      </c>
      <c r="M30" s="14">
        <v>0.08</v>
      </c>
      <c r="N30" s="14">
        <v>0.21</v>
      </c>
      <c r="O30">
        <v>0</v>
      </c>
      <c r="P30" s="13">
        <v>4.8499999999999996</v>
      </c>
      <c r="Q30" s="13">
        <f t="shared" si="1"/>
        <v>28</v>
      </c>
      <c r="R30" s="13">
        <f t="shared" si="2"/>
        <v>2.2400000000000002</v>
      </c>
      <c r="S30" s="13">
        <f t="shared" si="3"/>
        <v>25.759999999999998</v>
      </c>
      <c r="T30" s="13">
        <f t="shared" si="4"/>
        <v>9.6999999999999993</v>
      </c>
      <c r="U30" s="13">
        <f t="shared" si="5"/>
        <v>16.059999999999999</v>
      </c>
      <c r="V30" s="13">
        <f t="shared" si="6"/>
        <v>12.879999999999999</v>
      </c>
    </row>
    <row r="31" spans="1:22" x14ac:dyDescent="0.25">
      <c r="A31" t="s">
        <v>128</v>
      </c>
      <c r="B31" s="12">
        <v>46149</v>
      </c>
      <c r="C31" t="str">
        <f t="shared" si="0"/>
        <v>mayo</v>
      </c>
      <c r="D31" t="s">
        <v>75</v>
      </c>
      <c r="E31" t="s">
        <v>26</v>
      </c>
      <c r="F31" t="s">
        <v>81</v>
      </c>
      <c r="G31" t="s">
        <v>118</v>
      </c>
      <c r="H31" t="s">
        <v>119</v>
      </c>
      <c r="I31" t="s">
        <v>25</v>
      </c>
      <c r="J31" t="s">
        <v>92</v>
      </c>
      <c r="K31">
        <v>5</v>
      </c>
      <c r="L31" s="13">
        <v>24</v>
      </c>
      <c r="M31" s="14">
        <v>0.08</v>
      </c>
      <c r="N31" s="14">
        <v>0.21</v>
      </c>
      <c r="O31">
        <v>0</v>
      </c>
      <c r="P31" s="13">
        <v>10</v>
      </c>
      <c r="Q31" s="13">
        <f t="shared" si="1"/>
        <v>120</v>
      </c>
      <c r="R31" s="13">
        <f t="shared" si="2"/>
        <v>9.6</v>
      </c>
      <c r="S31" s="13">
        <f t="shared" si="3"/>
        <v>110.4</v>
      </c>
      <c r="T31" s="13">
        <f t="shared" si="4"/>
        <v>50</v>
      </c>
      <c r="U31" s="13">
        <f t="shared" si="5"/>
        <v>60.400000000000006</v>
      </c>
      <c r="V31" s="13">
        <f t="shared" si="6"/>
        <v>22.080000000000002</v>
      </c>
    </row>
    <row r="32" spans="1:22" x14ac:dyDescent="0.25">
      <c r="A32" t="s">
        <v>129</v>
      </c>
      <c r="B32" s="12">
        <v>46151</v>
      </c>
      <c r="C32" t="str">
        <f t="shared" si="0"/>
        <v>mayo</v>
      </c>
      <c r="D32" t="s">
        <v>70</v>
      </c>
      <c r="E32" t="s">
        <v>29</v>
      </c>
      <c r="F32" t="s">
        <v>81</v>
      </c>
      <c r="G32" t="s">
        <v>98</v>
      </c>
      <c r="H32" t="s">
        <v>99</v>
      </c>
      <c r="I32" t="s">
        <v>25</v>
      </c>
      <c r="J32" t="s">
        <v>96</v>
      </c>
      <c r="K32">
        <v>5</v>
      </c>
      <c r="L32" s="13">
        <v>42</v>
      </c>
      <c r="M32" s="14">
        <v>0.08</v>
      </c>
      <c r="N32" s="14">
        <v>0.21</v>
      </c>
      <c r="O32">
        <v>0</v>
      </c>
      <c r="P32" s="13">
        <v>19.399999999999999</v>
      </c>
      <c r="Q32" s="13">
        <f t="shared" si="1"/>
        <v>210</v>
      </c>
      <c r="R32" s="13">
        <f t="shared" si="2"/>
        <v>16.8</v>
      </c>
      <c r="S32" s="13">
        <f t="shared" si="3"/>
        <v>193.2</v>
      </c>
      <c r="T32" s="13">
        <f t="shared" si="4"/>
        <v>97</v>
      </c>
      <c r="U32" s="13">
        <f t="shared" si="5"/>
        <v>96.199999999999989</v>
      </c>
      <c r="V32" s="13">
        <f t="shared" si="6"/>
        <v>38.64</v>
      </c>
    </row>
    <row r="33" spans="1:22" x14ac:dyDescent="0.25">
      <c r="A33" t="s">
        <v>130</v>
      </c>
      <c r="B33" s="12">
        <v>46153</v>
      </c>
      <c r="C33" t="str">
        <f t="shared" si="0"/>
        <v>mayo</v>
      </c>
      <c r="D33" t="s">
        <v>75</v>
      </c>
      <c r="E33" t="s">
        <v>29</v>
      </c>
      <c r="F33" t="s">
        <v>81</v>
      </c>
      <c r="G33" t="s">
        <v>60</v>
      </c>
      <c r="H33" t="s">
        <v>61</v>
      </c>
      <c r="I33" t="s">
        <v>22</v>
      </c>
      <c r="J33" t="s">
        <v>68</v>
      </c>
      <c r="K33">
        <v>5</v>
      </c>
      <c r="L33" s="13">
        <v>18.36</v>
      </c>
      <c r="M33" s="14">
        <v>0</v>
      </c>
      <c r="N33" s="14">
        <v>0.21</v>
      </c>
      <c r="O33">
        <v>0</v>
      </c>
      <c r="P33" s="13">
        <v>7</v>
      </c>
      <c r="Q33" s="13">
        <f t="shared" si="1"/>
        <v>91.8</v>
      </c>
      <c r="R33" s="13">
        <f t="shared" si="2"/>
        <v>0</v>
      </c>
      <c r="S33" s="13">
        <f t="shared" si="3"/>
        <v>91.8</v>
      </c>
      <c r="T33" s="13">
        <f t="shared" si="4"/>
        <v>35</v>
      </c>
      <c r="U33" s="13">
        <f t="shared" si="5"/>
        <v>56.8</v>
      </c>
      <c r="V33" s="13">
        <f t="shared" si="6"/>
        <v>18.36</v>
      </c>
    </row>
    <row r="34" spans="1:22" x14ac:dyDescent="0.25">
      <c r="A34" t="s">
        <v>131</v>
      </c>
      <c r="B34" s="12">
        <v>46157</v>
      </c>
      <c r="C34" t="str">
        <f t="shared" ref="C34:C65" si="7">CHOOSE(MONTH(B34),"enero","febrero","marzo","abril","mayo","junio","julio","agosto","septiembre","octubre","noviembre","diciembre")</f>
        <v>mayo</v>
      </c>
      <c r="D34" t="s">
        <v>70</v>
      </c>
      <c r="E34" t="s">
        <v>23</v>
      </c>
      <c r="F34" t="s">
        <v>76</v>
      </c>
      <c r="G34" t="s">
        <v>132</v>
      </c>
      <c r="H34" t="s">
        <v>133</v>
      </c>
      <c r="I34" t="s">
        <v>28</v>
      </c>
      <c r="J34" t="s">
        <v>107</v>
      </c>
      <c r="K34">
        <v>9</v>
      </c>
      <c r="L34" s="13">
        <v>27.54</v>
      </c>
      <c r="M34" s="14">
        <v>0.08</v>
      </c>
      <c r="N34" s="14">
        <v>0.21</v>
      </c>
      <c r="O34">
        <v>0</v>
      </c>
      <c r="P34" s="13">
        <v>11</v>
      </c>
      <c r="Q34" s="13">
        <f t="shared" ref="Q34:Q65" si="8">K34*L34</f>
        <v>247.85999999999999</v>
      </c>
      <c r="R34" s="13">
        <f t="shared" ref="R34:R65" si="9">Q34*M34</f>
        <v>19.828799999999998</v>
      </c>
      <c r="S34" s="13">
        <f t="shared" ref="S34:S65" si="10">Q34-R34</f>
        <v>228.03119999999998</v>
      </c>
      <c r="T34" s="13">
        <f t="shared" ref="T34:T65" si="11">MAX(K34-O34,0)*P34</f>
        <v>99</v>
      </c>
      <c r="U34" s="13">
        <f t="shared" ref="U34:U65" si="12">S34-T34</f>
        <v>129.03119999999998</v>
      </c>
      <c r="V34" s="13">
        <f t="shared" ref="V34:V65" si="13">IF(MAX(K34-O34,0)=0,0,S34/MAX(K34-O34,0))</f>
        <v>25.336799999999997</v>
      </c>
    </row>
    <row r="35" spans="1:22" x14ac:dyDescent="0.25">
      <c r="A35" t="s">
        <v>134</v>
      </c>
      <c r="B35" s="12">
        <v>46161</v>
      </c>
      <c r="C35" t="str">
        <f t="shared" si="7"/>
        <v>mayo</v>
      </c>
      <c r="D35" t="s">
        <v>70</v>
      </c>
      <c r="E35" t="s">
        <v>32</v>
      </c>
      <c r="F35" t="s">
        <v>81</v>
      </c>
      <c r="G35" t="s">
        <v>77</v>
      </c>
      <c r="H35" t="s">
        <v>78</v>
      </c>
      <c r="I35" t="s">
        <v>22</v>
      </c>
      <c r="J35" t="s">
        <v>116</v>
      </c>
      <c r="K35">
        <v>3</v>
      </c>
      <c r="L35" s="13">
        <v>56.84</v>
      </c>
      <c r="M35" s="14">
        <v>0</v>
      </c>
      <c r="N35" s="14">
        <v>0.21</v>
      </c>
      <c r="O35">
        <v>0</v>
      </c>
      <c r="P35" s="13">
        <v>31</v>
      </c>
      <c r="Q35" s="13">
        <f t="shared" si="8"/>
        <v>170.52</v>
      </c>
      <c r="R35" s="13">
        <f t="shared" si="9"/>
        <v>0</v>
      </c>
      <c r="S35" s="13">
        <f t="shared" si="10"/>
        <v>170.52</v>
      </c>
      <c r="T35" s="13">
        <f t="shared" si="11"/>
        <v>93</v>
      </c>
      <c r="U35" s="13">
        <f t="shared" si="12"/>
        <v>77.52000000000001</v>
      </c>
      <c r="V35" s="13">
        <f t="shared" si="13"/>
        <v>56.84</v>
      </c>
    </row>
    <row r="36" spans="1:22" x14ac:dyDescent="0.25">
      <c r="A36" t="s">
        <v>135</v>
      </c>
      <c r="B36" s="12">
        <v>46164</v>
      </c>
      <c r="C36" t="str">
        <f t="shared" si="7"/>
        <v>mayo</v>
      </c>
      <c r="D36" t="s">
        <v>64</v>
      </c>
      <c r="E36" t="s">
        <v>26</v>
      </c>
      <c r="F36" t="s">
        <v>81</v>
      </c>
      <c r="G36" t="s">
        <v>60</v>
      </c>
      <c r="H36" t="s">
        <v>61</v>
      </c>
      <c r="I36" t="s">
        <v>22</v>
      </c>
      <c r="J36" t="s">
        <v>107</v>
      </c>
      <c r="K36">
        <v>4</v>
      </c>
      <c r="L36" s="13">
        <v>18</v>
      </c>
      <c r="M36" s="14">
        <v>0.05</v>
      </c>
      <c r="N36" s="14">
        <v>0.21</v>
      </c>
      <c r="O36">
        <v>1</v>
      </c>
      <c r="P36" s="13">
        <v>6.79</v>
      </c>
      <c r="Q36" s="13">
        <f t="shared" si="8"/>
        <v>72</v>
      </c>
      <c r="R36" s="13">
        <f t="shared" si="9"/>
        <v>3.6</v>
      </c>
      <c r="S36" s="13">
        <f t="shared" si="10"/>
        <v>68.400000000000006</v>
      </c>
      <c r="T36" s="13">
        <f t="shared" si="11"/>
        <v>20.37</v>
      </c>
      <c r="U36" s="13">
        <f t="shared" si="12"/>
        <v>48.03</v>
      </c>
      <c r="V36" s="13">
        <f t="shared" si="13"/>
        <v>22.8</v>
      </c>
    </row>
    <row r="37" spans="1:22" x14ac:dyDescent="0.25">
      <c r="A37" t="s">
        <v>136</v>
      </c>
      <c r="B37" s="12">
        <v>46165</v>
      </c>
      <c r="C37" t="str">
        <f t="shared" si="7"/>
        <v>mayo</v>
      </c>
      <c r="D37" t="s">
        <v>70</v>
      </c>
      <c r="E37" t="s">
        <v>29</v>
      </c>
      <c r="F37" t="s">
        <v>65</v>
      </c>
      <c r="G37" t="s">
        <v>85</v>
      </c>
      <c r="H37" t="s">
        <v>86</v>
      </c>
      <c r="I37" t="s">
        <v>28</v>
      </c>
      <c r="J37" t="s">
        <v>116</v>
      </c>
      <c r="K37">
        <v>7</v>
      </c>
      <c r="L37" s="13">
        <v>11.76</v>
      </c>
      <c r="M37" s="14">
        <v>0.03</v>
      </c>
      <c r="N37" s="14">
        <v>0.21</v>
      </c>
      <c r="O37">
        <v>0</v>
      </c>
      <c r="P37" s="13">
        <v>3.88</v>
      </c>
      <c r="Q37" s="13">
        <f t="shared" si="8"/>
        <v>82.32</v>
      </c>
      <c r="R37" s="13">
        <f t="shared" si="9"/>
        <v>2.4695999999999998</v>
      </c>
      <c r="S37" s="13">
        <f t="shared" si="10"/>
        <v>79.850399999999993</v>
      </c>
      <c r="T37" s="13">
        <f t="shared" si="11"/>
        <v>27.16</v>
      </c>
      <c r="U37" s="13">
        <f t="shared" si="12"/>
        <v>52.690399999999997</v>
      </c>
      <c r="V37" s="13">
        <f t="shared" si="13"/>
        <v>11.4072</v>
      </c>
    </row>
    <row r="38" spans="1:22" x14ac:dyDescent="0.25">
      <c r="A38" t="s">
        <v>137</v>
      </c>
      <c r="B38" s="12">
        <v>46175</v>
      </c>
      <c r="C38" t="str">
        <f t="shared" si="7"/>
        <v>junio</v>
      </c>
      <c r="D38" t="s">
        <v>70</v>
      </c>
      <c r="E38" t="s">
        <v>23</v>
      </c>
      <c r="F38" t="s">
        <v>76</v>
      </c>
      <c r="G38" t="s">
        <v>94</v>
      </c>
      <c r="H38" t="s">
        <v>95</v>
      </c>
      <c r="I38" t="s">
        <v>31</v>
      </c>
      <c r="J38" t="s">
        <v>96</v>
      </c>
      <c r="K38">
        <v>2</v>
      </c>
      <c r="L38" s="13">
        <v>45</v>
      </c>
      <c r="M38" s="14">
        <v>0</v>
      </c>
      <c r="N38" s="14">
        <v>0.21</v>
      </c>
      <c r="O38">
        <v>1</v>
      </c>
      <c r="P38" s="13">
        <v>21</v>
      </c>
      <c r="Q38" s="13">
        <f t="shared" si="8"/>
        <v>90</v>
      </c>
      <c r="R38" s="13">
        <f t="shared" si="9"/>
        <v>0</v>
      </c>
      <c r="S38" s="13">
        <f t="shared" si="10"/>
        <v>90</v>
      </c>
      <c r="T38" s="13">
        <f t="shared" si="11"/>
        <v>21</v>
      </c>
      <c r="U38" s="13">
        <f t="shared" si="12"/>
        <v>69</v>
      </c>
      <c r="V38" s="13">
        <f t="shared" si="13"/>
        <v>90</v>
      </c>
    </row>
    <row r="39" spans="1:22" x14ac:dyDescent="0.25">
      <c r="A39" t="s">
        <v>138</v>
      </c>
      <c r="B39" s="12">
        <v>46178</v>
      </c>
      <c r="C39" t="str">
        <f t="shared" si="7"/>
        <v>junio</v>
      </c>
      <c r="D39" t="s">
        <v>75</v>
      </c>
      <c r="E39" t="s">
        <v>26</v>
      </c>
      <c r="F39" t="s">
        <v>59</v>
      </c>
      <c r="G39" t="s">
        <v>85</v>
      </c>
      <c r="H39" t="s">
        <v>86</v>
      </c>
      <c r="I39" t="s">
        <v>28</v>
      </c>
      <c r="J39" t="s">
        <v>105</v>
      </c>
      <c r="K39">
        <v>2</v>
      </c>
      <c r="L39" s="13">
        <v>11.76</v>
      </c>
      <c r="M39" s="14">
        <v>0</v>
      </c>
      <c r="N39" s="14">
        <v>0.21</v>
      </c>
      <c r="O39">
        <v>0</v>
      </c>
      <c r="P39" s="13">
        <v>4.12</v>
      </c>
      <c r="Q39" s="13">
        <f t="shared" si="8"/>
        <v>23.52</v>
      </c>
      <c r="R39" s="13">
        <f t="shared" si="9"/>
        <v>0</v>
      </c>
      <c r="S39" s="13">
        <f t="shared" si="10"/>
        <v>23.52</v>
      </c>
      <c r="T39" s="13">
        <f t="shared" si="11"/>
        <v>8.24</v>
      </c>
      <c r="U39" s="13">
        <f t="shared" si="12"/>
        <v>15.28</v>
      </c>
      <c r="V39" s="13">
        <f t="shared" si="13"/>
        <v>11.76</v>
      </c>
    </row>
    <row r="40" spans="1:22" x14ac:dyDescent="0.25">
      <c r="A40" t="s">
        <v>139</v>
      </c>
      <c r="B40" s="12">
        <v>46181</v>
      </c>
      <c r="C40" t="str">
        <f t="shared" si="7"/>
        <v>junio</v>
      </c>
      <c r="D40" t="s">
        <v>70</v>
      </c>
      <c r="E40" t="s">
        <v>32</v>
      </c>
      <c r="F40" t="s">
        <v>81</v>
      </c>
      <c r="G40" t="s">
        <v>66</v>
      </c>
      <c r="H40" t="s">
        <v>67</v>
      </c>
      <c r="I40" t="s">
        <v>28</v>
      </c>
      <c r="J40" t="s">
        <v>116</v>
      </c>
      <c r="K40">
        <v>10</v>
      </c>
      <c r="L40" s="13">
        <v>49</v>
      </c>
      <c r="M40" s="14">
        <v>0.1</v>
      </c>
      <c r="N40" s="14">
        <v>0.21</v>
      </c>
      <c r="O40">
        <v>1</v>
      </c>
      <c r="P40" s="13">
        <v>24</v>
      </c>
      <c r="Q40" s="13">
        <f t="shared" si="8"/>
        <v>490</v>
      </c>
      <c r="R40" s="13">
        <f t="shared" si="9"/>
        <v>49</v>
      </c>
      <c r="S40" s="13">
        <f t="shared" si="10"/>
        <v>441</v>
      </c>
      <c r="T40" s="13">
        <f t="shared" si="11"/>
        <v>216</v>
      </c>
      <c r="U40" s="13">
        <f t="shared" si="12"/>
        <v>225</v>
      </c>
      <c r="V40" s="13">
        <f t="shared" si="13"/>
        <v>49</v>
      </c>
    </row>
    <row r="41" spans="1:22" x14ac:dyDescent="0.25">
      <c r="A41" t="s">
        <v>140</v>
      </c>
      <c r="B41" s="12">
        <v>46184</v>
      </c>
      <c r="C41" t="str">
        <f t="shared" si="7"/>
        <v>junio</v>
      </c>
      <c r="D41" t="s">
        <v>75</v>
      </c>
      <c r="E41" t="s">
        <v>23</v>
      </c>
      <c r="F41" t="s">
        <v>59</v>
      </c>
      <c r="G41" t="s">
        <v>98</v>
      </c>
      <c r="H41" t="s">
        <v>99</v>
      </c>
      <c r="I41" t="s">
        <v>25</v>
      </c>
      <c r="J41" t="s">
        <v>121</v>
      </c>
      <c r="K41">
        <v>10</v>
      </c>
      <c r="L41" s="13">
        <v>42</v>
      </c>
      <c r="M41" s="14">
        <v>0.1</v>
      </c>
      <c r="N41" s="14">
        <v>0.21</v>
      </c>
      <c r="O41">
        <v>0</v>
      </c>
      <c r="P41" s="13">
        <v>20</v>
      </c>
      <c r="Q41" s="13">
        <f t="shared" si="8"/>
        <v>420</v>
      </c>
      <c r="R41" s="13">
        <f t="shared" si="9"/>
        <v>42</v>
      </c>
      <c r="S41" s="13">
        <f t="shared" si="10"/>
        <v>378</v>
      </c>
      <c r="T41" s="13">
        <f t="shared" si="11"/>
        <v>200</v>
      </c>
      <c r="U41" s="13">
        <f t="shared" si="12"/>
        <v>178</v>
      </c>
      <c r="V41" s="13">
        <f t="shared" si="13"/>
        <v>37.799999999999997</v>
      </c>
    </row>
    <row r="42" spans="1:22" x14ac:dyDescent="0.25">
      <c r="A42" t="s">
        <v>141</v>
      </c>
      <c r="B42" s="12">
        <v>46188</v>
      </c>
      <c r="C42" t="str">
        <f t="shared" si="7"/>
        <v>junio</v>
      </c>
      <c r="D42" t="s">
        <v>75</v>
      </c>
      <c r="E42" t="s">
        <v>26</v>
      </c>
      <c r="F42" t="s">
        <v>81</v>
      </c>
      <c r="G42" t="s">
        <v>102</v>
      </c>
      <c r="H42" t="s">
        <v>103</v>
      </c>
      <c r="I42" t="s">
        <v>25</v>
      </c>
      <c r="J42" t="s">
        <v>92</v>
      </c>
      <c r="K42">
        <v>5</v>
      </c>
      <c r="L42" s="13">
        <v>36</v>
      </c>
      <c r="M42" s="14">
        <v>0.1</v>
      </c>
      <c r="N42" s="14">
        <v>0.21</v>
      </c>
      <c r="O42">
        <v>0</v>
      </c>
      <c r="P42" s="13">
        <v>16.48</v>
      </c>
      <c r="Q42" s="13">
        <f t="shared" si="8"/>
        <v>180</v>
      </c>
      <c r="R42" s="13">
        <f t="shared" si="9"/>
        <v>18</v>
      </c>
      <c r="S42" s="13">
        <f t="shared" si="10"/>
        <v>162</v>
      </c>
      <c r="T42" s="13">
        <f t="shared" si="11"/>
        <v>82.4</v>
      </c>
      <c r="U42" s="13">
        <f t="shared" si="12"/>
        <v>79.599999999999994</v>
      </c>
      <c r="V42" s="13">
        <f t="shared" si="13"/>
        <v>32.4</v>
      </c>
    </row>
    <row r="43" spans="1:22" x14ac:dyDescent="0.25">
      <c r="A43" t="s">
        <v>142</v>
      </c>
      <c r="B43" s="12">
        <v>46190</v>
      </c>
      <c r="C43" t="str">
        <f t="shared" si="7"/>
        <v>junio</v>
      </c>
      <c r="D43" t="s">
        <v>75</v>
      </c>
      <c r="E43" t="s">
        <v>26</v>
      </c>
      <c r="F43" t="s">
        <v>81</v>
      </c>
      <c r="G43" t="s">
        <v>85</v>
      </c>
      <c r="H43" t="s">
        <v>86</v>
      </c>
      <c r="I43" t="s">
        <v>28</v>
      </c>
      <c r="J43" t="s">
        <v>92</v>
      </c>
      <c r="K43">
        <v>14</v>
      </c>
      <c r="L43" s="13">
        <v>12</v>
      </c>
      <c r="M43" s="14">
        <v>0.03</v>
      </c>
      <c r="N43" s="14">
        <v>0.21</v>
      </c>
      <c r="O43">
        <v>0</v>
      </c>
      <c r="P43" s="13">
        <v>3.88</v>
      </c>
      <c r="Q43" s="13">
        <f t="shared" si="8"/>
        <v>168</v>
      </c>
      <c r="R43" s="13">
        <f t="shared" si="9"/>
        <v>5.04</v>
      </c>
      <c r="S43" s="13">
        <f t="shared" si="10"/>
        <v>162.96</v>
      </c>
      <c r="T43" s="13">
        <f t="shared" si="11"/>
        <v>54.32</v>
      </c>
      <c r="U43" s="13">
        <f t="shared" si="12"/>
        <v>108.64000000000001</v>
      </c>
      <c r="V43" s="13">
        <f t="shared" si="13"/>
        <v>11.64</v>
      </c>
    </row>
    <row r="44" spans="1:22" x14ac:dyDescent="0.25">
      <c r="A44" t="s">
        <v>143</v>
      </c>
      <c r="B44" s="12">
        <v>46207</v>
      </c>
      <c r="C44" t="str">
        <f t="shared" si="7"/>
        <v>julio</v>
      </c>
      <c r="D44" t="s">
        <v>75</v>
      </c>
      <c r="E44" t="s">
        <v>32</v>
      </c>
      <c r="F44" t="s">
        <v>76</v>
      </c>
      <c r="G44" t="s">
        <v>71</v>
      </c>
      <c r="H44" t="s">
        <v>72</v>
      </c>
      <c r="I44" t="s">
        <v>31</v>
      </c>
      <c r="J44" t="s">
        <v>121</v>
      </c>
      <c r="K44">
        <v>13</v>
      </c>
      <c r="L44" s="13">
        <v>29</v>
      </c>
      <c r="M44" s="14">
        <v>0</v>
      </c>
      <c r="N44" s="14">
        <v>0.21</v>
      </c>
      <c r="O44">
        <v>1</v>
      </c>
      <c r="P44" s="13">
        <v>11.64</v>
      </c>
      <c r="Q44" s="13">
        <f t="shared" si="8"/>
        <v>377</v>
      </c>
      <c r="R44" s="13">
        <f t="shared" si="9"/>
        <v>0</v>
      </c>
      <c r="S44" s="13">
        <f t="shared" si="10"/>
        <v>377</v>
      </c>
      <c r="T44" s="13">
        <f t="shared" si="11"/>
        <v>139.68</v>
      </c>
      <c r="U44" s="13">
        <f t="shared" si="12"/>
        <v>237.32</v>
      </c>
      <c r="V44" s="13">
        <f t="shared" si="13"/>
        <v>31.416666666666668</v>
      </c>
    </row>
    <row r="45" spans="1:22" x14ac:dyDescent="0.25">
      <c r="A45" t="s">
        <v>144</v>
      </c>
      <c r="B45" s="12">
        <v>46210</v>
      </c>
      <c r="C45" t="str">
        <f t="shared" si="7"/>
        <v>julio</v>
      </c>
      <c r="D45" t="s">
        <v>58</v>
      </c>
      <c r="E45" t="s">
        <v>29</v>
      </c>
      <c r="F45" t="s">
        <v>81</v>
      </c>
      <c r="G45" t="s">
        <v>102</v>
      </c>
      <c r="H45" t="s">
        <v>103</v>
      </c>
      <c r="I45" t="s">
        <v>25</v>
      </c>
      <c r="J45" t="s">
        <v>116</v>
      </c>
      <c r="K45">
        <v>11</v>
      </c>
      <c r="L45" s="13">
        <v>36</v>
      </c>
      <c r="M45" s="14">
        <v>0.1</v>
      </c>
      <c r="N45" s="14">
        <v>0.21</v>
      </c>
      <c r="O45">
        <v>0</v>
      </c>
      <c r="P45" s="13">
        <v>15.52</v>
      </c>
      <c r="Q45" s="13">
        <f t="shared" si="8"/>
        <v>396</v>
      </c>
      <c r="R45" s="13">
        <f t="shared" si="9"/>
        <v>39.6</v>
      </c>
      <c r="S45" s="13">
        <f t="shared" si="10"/>
        <v>356.4</v>
      </c>
      <c r="T45" s="13">
        <f t="shared" si="11"/>
        <v>170.72</v>
      </c>
      <c r="U45" s="13">
        <f t="shared" si="12"/>
        <v>185.67999999999998</v>
      </c>
      <c r="V45" s="13">
        <f t="shared" si="13"/>
        <v>32.4</v>
      </c>
    </row>
    <row r="46" spans="1:22" x14ac:dyDescent="0.25">
      <c r="A46" t="s">
        <v>145</v>
      </c>
      <c r="B46" s="12">
        <v>46212</v>
      </c>
      <c r="C46" t="str">
        <f t="shared" si="7"/>
        <v>julio</v>
      </c>
      <c r="D46" t="s">
        <v>75</v>
      </c>
      <c r="E46" t="s">
        <v>29</v>
      </c>
      <c r="F46" t="s">
        <v>76</v>
      </c>
      <c r="G46" t="s">
        <v>71</v>
      </c>
      <c r="H46" t="s">
        <v>72</v>
      </c>
      <c r="I46" t="s">
        <v>31</v>
      </c>
      <c r="J46" t="s">
        <v>96</v>
      </c>
      <c r="K46">
        <v>6</v>
      </c>
      <c r="L46" s="13">
        <v>29.58</v>
      </c>
      <c r="M46" s="14">
        <v>0.08</v>
      </c>
      <c r="N46" s="14">
        <v>0.21</v>
      </c>
      <c r="O46">
        <v>0</v>
      </c>
      <c r="P46" s="13">
        <v>12</v>
      </c>
      <c r="Q46" s="13">
        <f t="shared" si="8"/>
        <v>177.48</v>
      </c>
      <c r="R46" s="13">
        <f t="shared" si="9"/>
        <v>14.198399999999999</v>
      </c>
      <c r="S46" s="13">
        <f t="shared" si="10"/>
        <v>163.2816</v>
      </c>
      <c r="T46" s="13">
        <f t="shared" si="11"/>
        <v>72</v>
      </c>
      <c r="U46" s="13">
        <f t="shared" si="12"/>
        <v>91.281599999999997</v>
      </c>
      <c r="V46" s="13">
        <f t="shared" si="13"/>
        <v>27.2136</v>
      </c>
    </row>
    <row r="47" spans="1:22" x14ac:dyDescent="0.25">
      <c r="A47" t="s">
        <v>146</v>
      </c>
      <c r="B47" s="12">
        <v>46214</v>
      </c>
      <c r="C47" t="str">
        <f t="shared" si="7"/>
        <v>julio</v>
      </c>
      <c r="D47" t="s">
        <v>64</v>
      </c>
      <c r="E47" t="s">
        <v>23</v>
      </c>
      <c r="F47" t="s">
        <v>81</v>
      </c>
      <c r="G47" t="s">
        <v>71</v>
      </c>
      <c r="H47" t="s">
        <v>72</v>
      </c>
      <c r="I47" t="s">
        <v>31</v>
      </c>
      <c r="J47" t="s">
        <v>73</v>
      </c>
      <c r="K47">
        <v>5</v>
      </c>
      <c r="L47" s="13">
        <v>28.42</v>
      </c>
      <c r="M47" s="14">
        <v>0.05</v>
      </c>
      <c r="N47" s="14">
        <v>0.21</v>
      </c>
      <c r="O47">
        <v>0</v>
      </c>
      <c r="P47" s="13">
        <v>11.64</v>
      </c>
      <c r="Q47" s="13">
        <f t="shared" si="8"/>
        <v>142.10000000000002</v>
      </c>
      <c r="R47" s="13">
        <f t="shared" si="9"/>
        <v>7.1050000000000013</v>
      </c>
      <c r="S47" s="13">
        <f t="shared" si="10"/>
        <v>134.99500000000003</v>
      </c>
      <c r="T47" s="13">
        <f t="shared" si="11"/>
        <v>58.2</v>
      </c>
      <c r="U47" s="13">
        <f t="shared" si="12"/>
        <v>76.79500000000003</v>
      </c>
      <c r="V47" s="13">
        <f t="shared" si="13"/>
        <v>26.999000000000006</v>
      </c>
    </row>
    <row r="48" spans="1:22" x14ac:dyDescent="0.25">
      <c r="A48" t="s">
        <v>147</v>
      </c>
      <c r="B48" s="12">
        <v>46218</v>
      </c>
      <c r="C48" t="str">
        <f t="shared" si="7"/>
        <v>julio</v>
      </c>
      <c r="D48" t="s">
        <v>58</v>
      </c>
      <c r="E48" t="s">
        <v>23</v>
      </c>
      <c r="F48" t="s">
        <v>76</v>
      </c>
      <c r="G48" t="s">
        <v>94</v>
      </c>
      <c r="H48" t="s">
        <v>95</v>
      </c>
      <c r="I48" t="s">
        <v>31</v>
      </c>
      <c r="J48" t="s">
        <v>79</v>
      </c>
      <c r="K48">
        <v>5</v>
      </c>
      <c r="L48" s="13">
        <v>45</v>
      </c>
      <c r="M48" s="14">
        <v>0.1</v>
      </c>
      <c r="N48" s="14">
        <v>0.21</v>
      </c>
      <c r="O48">
        <v>0</v>
      </c>
      <c r="P48" s="13">
        <v>21</v>
      </c>
      <c r="Q48" s="13">
        <f t="shared" si="8"/>
        <v>225</v>
      </c>
      <c r="R48" s="13">
        <f t="shared" si="9"/>
        <v>22.5</v>
      </c>
      <c r="S48" s="13">
        <f t="shared" si="10"/>
        <v>202.5</v>
      </c>
      <c r="T48" s="13">
        <f t="shared" si="11"/>
        <v>105</v>
      </c>
      <c r="U48" s="13">
        <f t="shared" si="12"/>
        <v>97.5</v>
      </c>
      <c r="V48" s="13">
        <f t="shared" si="13"/>
        <v>40.5</v>
      </c>
    </row>
    <row r="49" spans="1:22" x14ac:dyDescent="0.25">
      <c r="A49" t="s">
        <v>148</v>
      </c>
      <c r="B49" s="12">
        <v>46222</v>
      </c>
      <c r="C49" t="str">
        <f t="shared" si="7"/>
        <v>julio</v>
      </c>
      <c r="D49" t="s">
        <v>70</v>
      </c>
      <c r="E49" t="s">
        <v>32</v>
      </c>
      <c r="F49" t="s">
        <v>76</v>
      </c>
      <c r="G49" t="s">
        <v>85</v>
      </c>
      <c r="H49" t="s">
        <v>86</v>
      </c>
      <c r="I49" t="s">
        <v>28</v>
      </c>
      <c r="J49" t="s">
        <v>62</v>
      </c>
      <c r="K49">
        <v>14</v>
      </c>
      <c r="L49" s="13">
        <v>12</v>
      </c>
      <c r="M49" s="14">
        <v>0.05</v>
      </c>
      <c r="N49" s="14">
        <v>0.21</v>
      </c>
      <c r="O49">
        <v>0</v>
      </c>
      <c r="P49" s="13">
        <v>3.88</v>
      </c>
      <c r="Q49" s="13">
        <f t="shared" si="8"/>
        <v>168</v>
      </c>
      <c r="R49" s="13">
        <f t="shared" si="9"/>
        <v>8.4</v>
      </c>
      <c r="S49" s="13">
        <f t="shared" si="10"/>
        <v>159.6</v>
      </c>
      <c r="T49" s="13">
        <f t="shared" si="11"/>
        <v>54.32</v>
      </c>
      <c r="U49" s="13">
        <f t="shared" si="12"/>
        <v>105.28</v>
      </c>
      <c r="V49" s="13">
        <f t="shared" si="13"/>
        <v>11.4</v>
      </c>
    </row>
    <row r="50" spans="1:22" x14ac:dyDescent="0.25">
      <c r="A50" t="s">
        <v>149</v>
      </c>
      <c r="B50" s="12">
        <v>46224</v>
      </c>
      <c r="C50" t="str">
        <f t="shared" si="7"/>
        <v>julio</v>
      </c>
      <c r="D50" t="s">
        <v>58</v>
      </c>
      <c r="E50" t="s">
        <v>29</v>
      </c>
      <c r="F50" t="s">
        <v>76</v>
      </c>
      <c r="G50" t="s">
        <v>125</v>
      </c>
      <c r="H50" t="s">
        <v>126</v>
      </c>
      <c r="I50" t="s">
        <v>31</v>
      </c>
      <c r="J50" t="s">
        <v>68</v>
      </c>
      <c r="K50">
        <v>7</v>
      </c>
      <c r="L50" s="13">
        <v>39</v>
      </c>
      <c r="M50" s="14">
        <v>0</v>
      </c>
      <c r="N50" s="14">
        <v>0.21</v>
      </c>
      <c r="O50">
        <v>0</v>
      </c>
      <c r="P50" s="13">
        <v>18.54</v>
      </c>
      <c r="Q50" s="13">
        <f t="shared" si="8"/>
        <v>273</v>
      </c>
      <c r="R50" s="13">
        <f t="shared" si="9"/>
        <v>0</v>
      </c>
      <c r="S50" s="13">
        <f t="shared" si="10"/>
        <v>273</v>
      </c>
      <c r="T50" s="13">
        <f t="shared" si="11"/>
        <v>129.78</v>
      </c>
      <c r="U50" s="13">
        <f t="shared" si="12"/>
        <v>143.22</v>
      </c>
      <c r="V50" s="13">
        <f t="shared" si="13"/>
        <v>39</v>
      </c>
    </row>
    <row r="51" spans="1:22" x14ac:dyDescent="0.25">
      <c r="A51" t="s">
        <v>150</v>
      </c>
      <c r="B51" s="12">
        <v>46237</v>
      </c>
      <c r="C51" t="str">
        <f t="shared" si="7"/>
        <v>agosto</v>
      </c>
      <c r="D51" t="s">
        <v>58</v>
      </c>
      <c r="E51" t="s">
        <v>32</v>
      </c>
      <c r="F51" t="s">
        <v>65</v>
      </c>
      <c r="G51" t="s">
        <v>60</v>
      </c>
      <c r="H51" t="s">
        <v>61</v>
      </c>
      <c r="I51" t="s">
        <v>22</v>
      </c>
      <c r="J51" t="s">
        <v>121</v>
      </c>
      <c r="K51">
        <v>9</v>
      </c>
      <c r="L51" s="13">
        <v>18</v>
      </c>
      <c r="M51" s="14">
        <v>0</v>
      </c>
      <c r="N51" s="14">
        <v>0.21</v>
      </c>
      <c r="O51">
        <v>0</v>
      </c>
      <c r="P51" s="13">
        <v>6.79</v>
      </c>
      <c r="Q51" s="13">
        <f t="shared" si="8"/>
        <v>162</v>
      </c>
      <c r="R51" s="13">
        <f t="shared" si="9"/>
        <v>0</v>
      </c>
      <c r="S51" s="13">
        <f t="shared" si="10"/>
        <v>162</v>
      </c>
      <c r="T51" s="13">
        <f t="shared" si="11"/>
        <v>61.11</v>
      </c>
      <c r="U51" s="13">
        <f t="shared" si="12"/>
        <v>100.89</v>
      </c>
      <c r="V51" s="13">
        <f t="shared" si="13"/>
        <v>18</v>
      </c>
    </row>
    <row r="52" spans="1:22" x14ac:dyDescent="0.25">
      <c r="A52" t="s">
        <v>151</v>
      </c>
      <c r="B52" s="12">
        <v>46239</v>
      </c>
      <c r="C52" t="str">
        <f t="shared" si="7"/>
        <v>agosto</v>
      </c>
      <c r="D52" t="s">
        <v>70</v>
      </c>
      <c r="E52" t="s">
        <v>26</v>
      </c>
      <c r="F52" t="s">
        <v>76</v>
      </c>
      <c r="G52" t="s">
        <v>71</v>
      </c>
      <c r="H52" t="s">
        <v>72</v>
      </c>
      <c r="I52" t="s">
        <v>31</v>
      </c>
      <c r="J52" t="s">
        <v>92</v>
      </c>
      <c r="K52">
        <v>5</v>
      </c>
      <c r="L52" s="13">
        <v>29</v>
      </c>
      <c r="M52" s="14">
        <v>0.03</v>
      </c>
      <c r="N52" s="14">
        <v>0.21</v>
      </c>
      <c r="O52">
        <v>0</v>
      </c>
      <c r="P52" s="13">
        <v>12.36</v>
      </c>
      <c r="Q52" s="13">
        <f t="shared" si="8"/>
        <v>145</v>
      </c>
      <c r="R52" s="13">
        <f t="shared" si="9"/>
        <v>4.3499999999999996</v>
      </c>
      <c r="S52" s="13">
        <f t="shared" si="10"/>
        <v>140.65</v>
      </c>
      <c r="T52" s="13">
        <f t="shared" si="11"/>
        <v>61.8</v>
      </c>
      <c r="U52" s="13">
        <f t="shared" si="12"/>
        <v>78.850000000000009</v>
      </c>
      <c r="V52" s="13">
        <f t="shared" si="13"/>
        <v>28.130000000000003</v>
      </c>
    </row>
    <row r="53" spans="1:22" x14ac:dyDescent="0.25">
      <c r="A53" t="s">
        <v>152</v>
      </c>
      <c r="B53" s="12">
        <v>46242</v>
      </c>
      <c r="C53" t="str">
        <f t="shared" si="7"/>
        <v>agosto</v>
      </c>
      <c r="D53" t="s">
        <v>70</v>
      </c>
      <c r="E53" t="s">
        <v>26</v>
      </c>
      <c r="F53" t="s">
        <v>65</v>
      </c>
      <c r="G53" t="s">
        <v>118</v>
      </c>
      <c r="H53" t="s">
        <v>119</v>
      </c>
      <c r="I53" t="s">
        <v>25</v>
      </c>
      <c r="J53" t="s">
        <v>107</v>
      </c>
      <c r="K53">
        <v>13</v>
      </c>
      <c r="L53" s="13">
        <v>24</v>
      </c>
      <c r="M53" s="14">
        <v>0</v>
      </c>
      <c r="N53" s="14">
        <v>0.21</v>
      </c>
      <c r="O53">
        <v>0</v>
      </c>
      <c r="P53" s="13">
        <v>9.6999999999999993</v>
      </c>
      <c r="Q53" s="13">
        <f t="shared" si="8"/>
        <v>312</v>
      </c>
      <c r="R53" s="13">
        <f t="shared" si="9"/>
        <v>0</v>
      </c>
      <c r="S53" s="13">
        <f t="shared" si="10"/>
        <v>312</v>
      </c>
      <c r="T53" s="13">
        <f t="shared" si="11"/>
        <v>126.1</v>
      </c>
      <c r="U53" s="13">
        <f t="shared" si="12"/>
        <v>185.9</v>
      </c>
      <c r="V53" s="13">
        <f t="shared" si="13"/>
        <v>24</v>
      </c>
    </row>
    <row r="54" spans="1:22" x14ac:dyDescent="0.25">
      <c r="A54" t="s">
        <v>153</v>
      </c>
      <c r="B54" s="12">
        <v>46245</v>
      </c>
      <c r="C54" t="str">
        <f t="shared" si="7"/>
        <v>agosto</v>
      </c>
      <c r="D54" t="s">
        <v>75</v>
      </c>
      <c r="E54" t="s">
        <v>32</v>
      </c>
      <c r="F54" t="s">
        <v>76</v>
      </c>
      <c r="G54" t="s">
        <v>82</v>
      </c>
      <c r="H54" t="s">
        <v>83</v>
      </c>
      <c r="I54" t="s">
        <v>22</v>
      </c>
      <c r="J54" t="s">
        <v>79</v>
      </c>
      <c r="K54">
        <v>2</v>
      </c>
      <c r="L54" s="13">
        <v>14</v>
      </c>
      <c r="M54" s="14">
        <v>0.1</v>
      </c>
      <c r="N54" s="14">
        <v>0.21</v>
      </c>
      <c r="O54">
        <v>1</v>
      </c>
      <c r="P54" s="13">
        <v>5</v>
      </c>
      <c r="Q54" s="13">
        <f t="shared" si="8"/>
        <v>28</v>
      </c>
      <c r="R54" s="13">
        <f t="shared" si="9"/>
        <v>2.8000000000000003</v>
      </c>
      <c r="S54" s="13">
        <f t="shared" si="10"/>
        <v>25.2</v>
      </c>
      <c r="T54" s="13">
        <f t="shared" si="11"/>
        <v>5</v>
      </c>
      <c r="U54" s="13">
        <f t="shared" si="12"/>
        <v>20.2</v>
      </c>
      <c r="V54" s="13">
        <f t="shared" si="13"/>
        <v>25.2</v>
      </c>
    </row>
    <row r="55" spans="1:22" x14ac:dyDescent="0.25">
      <c r="A55" t="s">
        <v>154</v>
      </c>
      <c r="B55" s="12">
        <v>46248</v>
      </c>
      <c r="C55" t="str">
        <f t="shared" si="7"/>
        <v>agosto</v>
      </c>
      <c r="D55" t="s">
        <v>58</v>
      </c>
      <c r="E55" t="s">
        <v>26</v>
      </c>
      <c r="F55" t="s">
        <v>65</v>
      </c>
      <c r="G55" t="s">
        <v>77</v>
      </c>
      <c r="H55" t="s">
        <v>78</v>
      </c>
      <c r="I55" t="s">
        <v>22</v>
      </c>
      <c r="J55" t="s">
        <v>88</v>
      </c>
      <c r="K55">
        <v>4</v>
      </c>
      <c r="L55" s="13">
        <v>58</v>
      </c>
      <c r="M55" s="14">
        <v>0</v>
      </c>
      <c r="N55" s="14">
        <v>0.21</v>
      </c>
      <c r="O55">
        <v>0</v>
      </c>
      <c r="P55" s="13">
        <v>31</v>
      </c>
      <c r="Q55" s="13">
        <f t="shared" si="8"/>
        <v>232</v>
      </c>
      <c r="R55" s="13">
        <f t="shared" si="9"/>
        <v>0</v>
      </c>
      <c r="S55" s="13">
        <f t="shared" si="10"/>
        <v>232</v>
      </c>
      <c r="T55" s="13">
        <f t="shared" si="11"/>
        <v>124</v>
      </c>
      <c r="U55" s="13">
        <f t="shared" si="12"/>
        <v>108</v>
      </c>
      <c r="V55" s="13">
        <f t="shared" si="13"/>
        <v>58</v>
      </c>
    </row>
    <row r="56" spans="1:22" x14ac:dyDescent="0.25">
      <c r="A56" t="s">
        <v>155</v>
      </c>
      <c r="B56" s="12">
        <v>46253</v>
      </c>
      <c r="C56" t="str">
        <f t="shared" si="7"/>
        <v>agosto</v>
      </c>
      <c r="D56" t="s">
        <v>58</v>
      </c>
      <c r="E56" t="s">
        <v>32</v>
      </c>
      <c r="F56" t="s">
        <v>59</v>
      </c>
      <c r="G56" t="s">
        <v>77</v>
      </c>
      <c r="H56" t="s">
        <v>78</v>
      </c>
      <c r="I56" t="s">
        <v>22</v>
      </c>
      <c r="J56" t="s">
        <v>73</v>
      </c>
      <c r="K56">
        <v>5</v>
      </c>
      <c r="L56" s="13">
        <v>56.84</v>
      </c>
      <c r="M56" s="14">
        <v>0.03</v>
      </c>
      <c r="N56" s="14">
        <v>0.21</v>
      </c>
      <c r="O56">
        <v>0</v>
      </c>
      <c r="P56" s="13">
        <v>30.07</v>
      </c>
      <c r="Q56" s="13">
        <f t="shared" si="8"/>
        <v>284.20000000000005</v>
      </c>
      <c r="R56" s="13">
        <f t="shared" si="9"/>
        <v>8.5260000000000016</v>
      </c>
      <c r="S56" s="13">
        <f t="shared" si="10"/>
        <v>275.67400000000004</v>
      </c>
      <c r="T56" s="13">
        <f t="shared" si="11"/>
        <v>150.35</v>
      </c>
      <c r="U56" s="13">
        <f t="shared" si="12"/>
        <v>125.32400000000004</v>
      </c>
      <c r="V56" s="13">
        <f t="shared" si="13"/>
        <v>55.134800000000006</v>
      </c>
    </row>
    <row r="57" spans="1:22" x14ac:dyDescent="0.25">
      <c r="A57" t="s">
        <v>156</v>
      </c>
      <c r="B57" s="12">
        <v>46255</v>
      </c>
      <c r="C57" t="str">
        <f t="shared" si="7"/>
        <v>agosto</v>
      </c>
      <c r="D57" t="s">
        <v>58</v>
      </c>
      <c r="E57" t="s">
        <v>26</v>
      </c>
      <c r="F57" t="s">
        <v>81</v>
      </c>
      <c r="G57" t="s">
        <v>102</v>
      </c>
      <c r="H57" t="s">
        <v>103</v>
      </c>
      <c r="I57" t="s">
        <v>25</v>
      </c>
      <c r="J57" t="s">
        <v>79</v>
      </c>
      <c r="K57">
        <v>9</v>
      </c>
      <c r="L57" s="13">
        <v>35.28</v>
      </c>
      <c r="M57" s="14">
        <v>0</v>
      </c>
      <c r="N57" s="14">
        <v>0.21</v>
      </c>
      <c r="O57">
        <v>0</v>
      </c>
      <c r="P57" s="13">
        <v>16</v>
      </c>
      <c r="Q57" s="13">
        <f t="shared" si="8"/>
        <v>317.52</v>
      </c>
      <c r="R57" s="13">
        <f t="shared" si="9"/>
        <v>0</v>
      </c>
      <c r="S57" s="13">
        <f t="shared" si="10"/>
        <v>317.52</v>
      </c>
      <c r="T57" s="13">
        <f t="shared" si="11"/>
        <v>144</v>
      </c>
      <c r="U57" s="13">
        <f t="shared" si="12"/>
        <v>173.51999999999998</v>
      </c>
      <c r="V57" s="13">
        <f t="shared" si="13"/>
        <v>35.28</v>
      </c>
    </row>
    <row r="58" spans="1:22" x14ac:dyDescent="0.25">
      <c r="A58" t="s">
        <v>157</v>
      </c>
      <c r="B58" s="12">
        <v>46257</v>
      </c>
      <c r="C58" t="str">
        <f t="shared" si="7"/>
        <v>agosto</v>
      </c>
      <c r="D58" t="s">
        <v>58</v>
      </c>
      <c r="E58" t="s">
        <v>29</v>
      </c>
      <c r="F58" t="s">
        <v>76</v>
      </c>
      <c r="G58" t="s">
        <v>77</v>
      </c>
      <c r="H58" t="s">
        <v>78</v>
      </c>
      <c r="I58" t="s">
        <v>22</v>
      </c>
      <c r="J58" t="s">
        <v>73</v>
      </c>
      <c r="K58">
        <v>4</v>
      </c>
      <c r="L58" s="13">
        <v>58</v>
      </c>
      <c r="M58" s="14">
        <v>0.08</v>
      </c>
      <c r="N58" s="14">
        <v>0.21</v>
      </c>
      <c r="O58">
        <v>1</v>
      </c>
      <c r="P58" s="13">
        <v>31.93</v>
      </c>
      <c r="Q58" s="13">
        <f t="shared" si="8"/>
        <v>232</v>
      </c>
      <c r="R58" s="13">
        <f t="shared" si="9"/>
        <v>18.559999999999999</v>
      </c>
      <c r="S58" s="13">
        <f t="shared" si="10"/>
        <v>213.44</v>
      </c>
      <c r="T58" s="13">
        <f t="shared" si="11"/>
        <v>95.789999999999992</v>
      </c>
      <c r="U58" s="13">
        <f t="shared" si="12"/>
        <v>117.65</v>
      </c>
      <c r="V58" s="13">
        <f t="shared" si="13"/>
        <v>71.146666666666661</v>
      </c>
    </row>
    <row r="59" spans="1:22" x14ac:dyDescent="0.25">
      <c r="A59" t="s">
        <v>158</v>
      </c>
      <c r="B59" s="12">
        <v>46269</v>
      </c>
      <c r="C59" t="str">
        <f t="shared" si="7"/>
        <v>septiembre</v>
      </c>
      <c r="D59" t="s">
        <v>75</v>
      </c>
      <c r="E59" t="s">
        <v>23</v>
      </c>
      <c r="F59" t="s">
        <v>59</v>
      </c>
      <c r="G59" t="s">
        <v>132</v>
      </c>
      <c r="H59" t="s">
        <v>133</v>
      </c>
      <c r="I59" t="s">
        <v>28</v>
      </c>
      <c r="J59" t="s">
        <v>92</v>
      </c>
      <c r="K59">
        <v>10</v>
      </c>
      <c r="L59" s="13">
        <v>27</v>
      </c>
      <c r="M59" s="14">
        <v>0.08</v>
      </c>
      <c r="N59" s="14">
        <v>0.21</v>
      </c>
      <c r="O59">
        <v>0</v>
      </c>
      <c r="P59" s="13">
        <v>11</v>
      </c>
      <c r="Q59" s="13">
        <f t="shared" si="8"/>
        <v>270</v>
      </c>
      <c r="R59" s="13">
        <f t="shared" si="9"/>
        <v>21.6</v>
      </c>
      <c r="S59" s="13">
        <f t="shared" si="10"/>
        <v>248.4</v>
      </c>
      <c r="T59" s="13">
        <f t="shared" si="11"/>
        <v>110</v>
      </c>
      <c r="U59" s="13">
        <f t="shared" si="12"/>
        <v>138.4</v>
      </c>
      <c r="V59" s="13">
        <f t="shared" si="13"/>
        <v>24.84</v>
      </c>
    </row>
    <row r="60" spans="1:22" x14ac:dyDescent="0.25">
      <c r="A60" t="s">
        <v>159</v>
      </c>
      <c r="B60" s="12">
        <v>46271</v>
      </c>
      <c r="C60" t="str">
        <f t="shared" si="7"/>
        <v>septiembre</v>
      </c>
      <c r="D60" t="s">
        <v>75</v>
      </c>
      <c r="E60" t="s">
        <v>26</v>
      </c>
      <c r="F60" t="s">
        <v>59</v>
      </c>
      <c r="G60" t="s">
        <v>77</v>
      </c>
      <c r="H60" t="s">
        <v>78</v>
      </c>
      <c r="I60" t="s">
        <v>22</v>
      </c>
      <c r="J60" t="s">
        <v>79</v>
      </c>
      <c r="K60">
        <v>9</v>
      </c>
      <c r="L60" s="13">
        <v>59.16</v>
      </c>
      <c r="M60" s="14">
        <v>0.05</v>
      </c>
      <c r="N60" s="14">
        <v>0.21</v>
      </c>
      <c r="O60">
        <v>1</v>
      </c>
      <c r="P60" s="13">
        <v>31</v>
      </c>
      <c r="Q60" s="13">
        <f t="shared" si="8"/>
        <v>532.43999999999994</v>
      </c>
      <c r="R60" s="13">
        <f t="shared" si="9"/>
        <v>26.622</v>
      </c>
      <c r="S60" s="13">
        <f t="shared" si="10"/>
        <v>505.81799999999993</v>
      </c>
      <c r="T60" s="13">
        <f t="shared" si="11"/>
        <v>248</v>
      </c>
      <c r="U60" s="13">
        <f t="shared" si="12"/>
        <v>257.81799999999993</v>
      </c>
      <c r="V60" s="13">
        <f t="shared" si="13"/>
        <v>63.227249999999991</v>
      </c>
    </row>
    <row r="61" spans="1:22" x14ac:dyDescent="0.25">
      <c r="A61" t="s">
        <v>160</v>
      </c>
      <c r="B61" s="12">
        <v>46274</v>
      </c>
      <c r="C61" t="str">
        <f t="shared" si="7"/>
        <v>septiembre</v>
      </c>
      <c r="D61" t="s">
        <v>75</v>
      </c>
      <c r="E61" t="s">
        <v>26</v>
      </c>
      <c r="F61" t="s">
        <v>76</v>
      </c>
      <c r="G61" t="s">
        <v>118</v>
      </c>
      <c r="H61" t="s">
        <v>119</v>
      </c>
      <c r="I61" t="s">
        <v>25</v>
      </c>
      <c r="J61" t="s">
        <v>105</v>
      </c>
      <c r="K61">
        <v>5</v>
      </c>
      <c r="L61" s="13">
        <v>24</v>
      </c>
      <c r="M61" s="14">
        <v>0.03</v>
      </c>
      <c r="N61" s="14">
        <v>0.21</v>
      </c>
      <c r="O61">
        <v>0</v>
      </c>
      <c r="P61" s="13">
        <v>10</v>
      </c>
      <c r="Q61" s="13">
        <f t="shared" si="8"/>
        <v>120</v>
      </c>
      <c r="R61" s="13">
        <f t="shared" si="9"/>
        <v>3.5999999999999996</v>
      </c>
      <c r="S61" s="13">
        <f t="shared" si="10"/>
        <v>116.4</v>
      </c>
      <c r="T61" s="13">
        <f t="shared" si="11"/>
        <v>50</v>
      </c>
      <c r="U61" s="13">
        <f t="shared" si="12"/>
        <v>66.400000000000006</v>
      </c>
      <c r="V61" s="13">
        <f t="shared" si="13"/>
        <v>23.28</v>
      </c>
    </row>
    <row r="62" spans="1:22" x14ac:dyDescent="0.25">
      <c r="A62" t="s">
        <v>161</v>
      </c>
      <c r="B62" s="12">
        <v>46277</v>
      </c>
      <c r="C62" t="str">
        <f t="shared" si="7"/>
        <v>septiembre</v>
      </c>
      <c r="D62" t="s">
        <v>70</v>
      </c>
      <c r="E62" t="s">
        <v>29</v>
      </c>
      <c r="F62" t="s">
        <v>59</v>
      </c>
      <c r="G62" t="s">
        <v>125</v>
      </c>
      <c r="H62" t="s">
        <v>126</v>
      </c>
      <c r="I62" t="s">
        <v>31</v>
      </c>
      <c r="J62" t="s">
        <v>90</v>
      </c>
      <c r="K62">
        <v>5</v>
      </c>
      <c r="L62" s="13">
        <v>39</v>
      </c>
      <c r="M62" s="14">
        <v>0</v>
      </c>
      <c r="N62" s="14">
        <v>0.21</v>
      </c>
      <c r="O62">
        <v>1</v>
      </c>
      <c r="P62" s="13">
        <v>17.46</v>
      </c>
      <c r="Q62" s="13">
        <f t="shared" si="8"/>
        <v>195</v>
      </c>
      <c r="R62" s="13">
        <f t="shared" si="9"/>
        <v>0</v>
      </c>
      <c r="S62" s="13">
        <f t="shared" si="10"/>
        <v>195</v>
      </c>
      <c r="T62" s="13">
        <f t="shared" si="11"/>
        <v>69.84</v>
      </c>
      <c r="U62" s="13">
        <f t="shared" si="12"/>
        <v>125.16</v>
      </c>
      <c r="V62" s="13">
        <f t="shared" si="13"/>
        <v>48.75</v>
      </c>
    </row>
    <row r="63" spans="1:22" x14ac:dyDescent="0.25">
      <c r="A63" t="s">
        <v>162</v>
      </c>
      <c r="B63" s="12">
        <v>46280</v>
      </c>
      <c r="C63" t="str">
        <f t="shared" si="7"/>
        <v>septiembre</v>
      </c>
      <c r="D63" t="s">
        <v>75</v>
      </c>
      <c r="E63" t="s">
        <v>23</v>
      </c>
      <c r="F63" t="s">
        <v>59</v>
      </c>
      <c r="G63" t="s">
        <v>60</v>
      </c>
      <c r="H63" t="s">
        <v>61</v>
      </c>
      <c r="I63" t="s">
        <v>22</v>
      </c>
      <c r="J63" t="s">
        <v>107</v>
      </c>
      <c r="K63">
        <v>6</v>
      </c>
      <c r="L63" s="13">
        <v>18</v>
      </c>
      <c r="M63" s="14">
        <v>0.1</v>
      </c>
      <c r="N63" s="14">
        <v>0.21</v>
      </c>
      <c r="O63">
        <v>0</v>
      </c>
      <c r="P63" s="13">
        <v>7</v>
      </c>
      <c r="Q63" s="13">
        <f t="shared" si="8"/>
        <v>108</v>
      </c>
      <c r="R63" s="13">
        <f t="shared" si="9"/>
        <v>10.8</v>
      </c>
      <c r="S63" s="13">
        <f t="shared" si="10"/>
        <v>97.2</v>
      </c>
      <c r="T63" s="13">
        <f t="shared" si="11"/>
        <v>42</v>
      </c>
      <c r="U63" s="13">
        <f t="shared" si="12"/>
        <v>55.2</v>
      </c>
      <c r="V63" s="13">
        <f t="shared" si="13"/>
        <v>16.2</v>
      </c>
    </row>
    <row r="64" spans="1:22" x14ac:dyDescent="0.25">
      <c r="A64" t="s">
        <v>163</v>
      </c>
      <c r="B64" s="12">
        <v>46283</v>
      </c>
      <c r="C64" t="str">
        <f t="shared" si="7"/>
        <v>septiembre</v>
      </c>
      <c r="D64" t="s">
        <v>70</v>
      </c>
      <c r="E64" t="s">
        <v>32</v>
      </c>
      <c r="F64" t="s">
        <v>65</v>
      </c>
      <c r="G64" t="s">
        <v>60</v>
      </c>
      <c r="H64" t="s">
        <v>61</v>
      </c>
      <c r="I64" t="s">
        <v>22</v>
      </c>
      <c r="J64" t="s">
        <v>68</v>
      </c>
      <c r="K64">
        <v>10</v>
      </c>
      <c r="L64" s="13">
        <v>18.36</v>
      </c>
      <c r="M64" s="14">
        <v>0.03</v>
      </c>
      <c r="N64" s="14">
        <v>0.21</v>
      </c>
      <c r="O64">
        <v>0</v>
      </c>
      <c r="P64" s="13">
        <v>7</v>
      </c>
      <c r="Q64" s="13">
        <f t="shared" si="8"/>
        <v>183.6</v>
      </c>
      <c r="R64" s="13">
        <f t="shared" si="9"/>
        <v>5.508</v>
      </c>
      <c r="S64" s="13">
        <f t="shared" si="10"/>
        <v>178.09199999999998</v>
      </c>
      <c r="T64" s="13">
        <f t="shared" si="11"/>
        <v>70</v>
      </c>
      <c r="U64" s="13">
        <f t="shared" si="12"/>
        <v>108.09199999999998</v>
      </c>
      <c r="V64" s="13">
        <f t="shared" si="13"/>
        <v>17.809199999999997</v>
      </c>
    </row>
    <row r="65" spans="1:22" x14ac:dyDescent="0.25">
      <c r="A65" t="s">
        <v>164</v>
      </c>
      <c r="B65" s="12">
        <v>46299</v>
      </c>
      <c r="C65" t="str">
        <f t="shared" si="7"/>
        <v>octubre</v>
      </c>
      <c r="D65" t="s">
        <v>64</v>
      </c>
      <c r="E65" t="s">
        <v>29</v>
      </c>
      <c r="F65" t="s">
        <v>59</v>
      </c>
      <c r="G65" t="s">
        <v>118</v>
      </c>
      <c r="H65" t="s">
        <v>119</v>
      </c>
      <c r="I65" t="s">
        <v>25</v>
      </c>
      <c r="J65" t="s">
        <v>88</v>
      </c>
      <c r="K65">
        <v>9</v>
      </c>
      <c r="L65" s="13">
        <v>23.52</v>
      </c>
      <c r="M65" s="14">
        <v>0</v>
      </c>
      <c r="N65" s="14">
        <v>0.21</v>
      </c>
      <c r="O65">
        <v>0</v>
      </c>
      <c r="P65" s="13">
        <v>9.6999999999999993</v>
      </c>
      <c r="Q65" s="13">
        <f t="shared" si="8"/>
        <v>211.68</v>
      </c>
      <c r="R65" s="13">
        <f t="shared" si="9"/>
        <v>0</v>
      </c>
      <c r="S65" s="13">
        <f t="shared" si="10"/>
        <v>211.68</v>
      </c>
      <c r="T65" s="13">
        <f t="shared" si="11"/>
        <v>87.3</v>
      </c>
      <c r="U65" s="13">
        <f t="shared" si="12"/>
        <v>124.38000000000001</v>
      </c>
      <c r="V65" s="13">
        <f t="shared" si="13"/>
        <v>23.52</v>
      </c>
    </row>
    <row r="66" spans="1:22" x14ac:dyDescent="0.25">
      <c r="A66" t="s">
        <v>165</v>
      </c>
      <c r="B66" s="12">
        <v>46300</v>
      </c>
      <c r="C66" t="str">
        <f t="shared" ref="C66:C97" si="14">CHOOSE(MONTH(B66),"enero","febrero","marzo","abril","mayo","junio","julio","agosto","septiembre","octubre","noviembre","diciembre")</f>
        <v>octubre</v>
      </c>
      <c r="D66" t="s">
        <v>75</v>
      </c>
      <c r="E66" t="s">
        <v>32</v>
      </c>
      <c r="F66" t="s">
        <v>59</v>
      </c>
      <c r="G66" t="s">
        <v>98</v>
      </c>
      <c r="H66" t="s">
        <v>99</v>
      </c>
      <c r="I66" t="s">
        <v>25</v>
      </c>
      <c r="J66" t="s">
        <v>96</v>
      </c>
      <c r="K66">
        <v>13</v>
      </c>
      <c r="L66" s="13">
        <v>42</v>
      </c>
      <c r="M66" s="14">
        <v>0.1</v>
      </c>
      <c r="N66" s="14">
        <v>0.21</v>
      </c>
      <c r="O66">
        <v>0</v>
      </c>
      <c r="P66" s="13">
        <v>20</v>
      </c>
      <c r="Q66" s="13">
        <f t="shared" ref="Q66:Q85" si="15">K66*L66</f>
        <v>546</v>
      </c>
      <c r="R66" s="13">
        <f t="shared" ref="R66:R97" si="16">Q66*M66</f>
        <v>54.6</v>
      </c>
      <c r="S66" s="13">
        <f t="shared" ref="S66:S97" si="17">Q66-R66</f>
        <v>491.4</v>
      </c>
      <c r="T66" s="13">
        <f t="shared" ref="T66:T85" si="18">MAX(K66-O66,0)*P66</f>
        <v>260</v>
      </c>
      <c r="U66" s="13">
        <f t="shared" ref="U66:U97" si="19">S66-T66</f>
        <v>231.39999999999998</v>
      </c>
      <c r="V66" s="13">
        <f t="shared" ref="V66:V85" si="20">IF(MAX(K66-O66,0)=0,0,S66/MAX(K66-O66,0))</f>
        <v>37.799999999999997</v>
      </c>
    </row>
    <row r="67" spans="1:22" x14ac:dyDescent="0.25">
      <c r="A67" t="s">
        <v>166</v>
      </c>
      <c r="B67" s="12">
        <v>46305</v>
      </c>
      <c r="C67" t="str">
        <f t="shared" si="14"/>
        <v>octubre</v>
      </c>
      <c r="D67" t="s">
        <v>70</v>
      </c>
      <c r="E67" t="s">
        <v>26</v>
      </c>
      <c r="F67" t="s">
        <v>81</v>
      </c>
      <c r="G67" t="s">
        <v>98</v>
      </c>
      <c r="H67" t="s">
        <v>99</v>
      </c>
      <c r="I67" t="s">
        <v>25</v>
      </c>
      <c r="J67" t="s">
        <v>90</v>
      </c>
      <c r="K67">
        <v>11</v>
      </c>
      <c r="L67" s="13">
        <v>42</v>
      </c>
      <c r="M67" s="14">
        <v>0</v>
      </c>
      <c r="N67" s="14">
        <v>0.21</v>
      </c>
      <c r="O67">
        <v>1</v>
      </c>
      <c r="P67" s="13">
        <v>19.399999999999999</v>
      </c>
      <c r="Q67" s="13">
        <f t="shared" si="15"/>
        <v>462</v>
      </c>
      <c r="R67" s="13">
        <f t="shared" si="16"/>
        <v>0</v>
      </c>
      <c r="S67" s="13">
        <f t="shared" si="17"/>
        <v>462</v>
      </c>
      <c r="T67" s="13">
        <f t="shared" si="18"/>
        <v>194</v>
      </c>
      <c r="U67" s="13">
        <f t="shared" si="19"/>
        <v>268</v>
      </c>
      <c r="V67" s="13">
        <f t="shared" si="20"/>
        <v>46.2</v>
      </c>
    </row>
    <row r="68" spans="1:22" x14ac:dyDescent="0.25">
      <c r="A68" t="s">
        <v>167</v>
      </c>
      <c r="B68" s="12">
        <v>46307</v>
      </c>
      <c r="C68" t="str">
        <f t="shared" si="14"/>
        <v>octubre</v>
      </c>
      <c r="D68" t="s">
        <v>58</v>
      </c>
      <c r="E68" t="s">
        <v>23</v>
      </c>
      <c r="F68" t="s">
        <v>76</v>
      </c>
      <c r="G68" t="s">
        <v>132</v>
      </c>
      <c r="H68" t="s">
        <v>133</v>
      </c>
      <c r="I68" t="s">
        <v>28</v>
      </c>
      <c r="J68" t="s">
        <v>96</v>
      </c>
      <c r="K68">
        <v>3</v>
      </c>
      <c r="L68" s="13">
        <v>27</v>
      </c>
      <c r="M68" s="14">
        <v>0</v>
      </c>
      <c r="N68" s="14">
        <v>0.21</v>
      </c>
      <c r="O68">
        <v>1</v>
      </c>
      <c r="P68" s="13">
        <v>10.67</v>
      </c>
      <c r="Q68" s="13">
        <f t="shared" si="15"/>
        <v>81</v>
      </c>
      <c r="R68" s="13">
        <f t="shared" si="16"/>
        <v>0</v>
      </c>
      <c r="S68" s="13">
        <f t="shared" si="17"/>
        <v>81</v>
      </c>
      <c r="T68" s="13">
        <f t="shared" si="18"/>
        <v>21.34</v>
      </c>
      <c r="U68" s="13">
        <f t="shared" si="19"/>
        <v>59.66</v>
      </c>
      <c r="V68" s="13">
        <f t="shared" si="20"/>
        <v>40.5</v>
      </c>
    </row>
    <row r="69" spans="1:22" x14ac:dyDescent="0.25">
      <c r="A69" t="s">
        <v>168</v>
      </c>
      <c r="B69" s="12">
        <v>46309</v>
      </c>
      <c r="C69" t="str">
        <f t="shared" si="14"/>
        <v>octubre</v>
      </c>
      <c r="D69" t="s">
        <v>64</v>
      </c>
      <c r="E69" t="s">
        <v>29</v>
      </c>
      <c r="F69" t="s">
        <v>59</v>
      </c>
      <c r="G69" t="s">
        <v>66</v>
      </c>
      <c r="H69" t="s">
        <v>67</v>
      </c>
      <c r="I69" t="s">
        <v>28</v>
      </c>
      <c r="J69" t="s">
        <v>79</v>
      </c>
      <c r="K69">
        <v>13</v>
      </c>
      <c r="L69" s="13">
        <v>48.02</v>
      </c>
      <c r="M69" s="14">
        <v>0.03</v>
      </c>
      <c r="N69" s="14">
        <v>0.21</v>
      </c>
      <c r="O69">
        <v>1</v>
      </c>
      <c r="P69" s="13">
        <v>23.28</v>
      </c>
      <c r="Q69" s="13">
        <f t="shared" si="15"/>
        <v>624.26</v>
      </c>
      <c r="R69" s="13">
        <f t="shared" si="16"/>
        <v>18.727799999999998</v>
      </c>
      <c r="S69" s="13">
        <f t="shared" si="17"/>
        <v>605.53219999999999</v>
      </c>
      <c r="T69" s="13">
        <f t="shared" si="18"/>
        <v>279.36</v>
      </c>
      <c r="U69" s="13">
        <f t="shared" si="19"/>
        <v>326.17219999999998</v>
      </c>
      <c r="V69" s="13">
        <f t="shared" si="20"/>
        <v>50.461016666666666</v>
      </c>
    </row>
    <row r="70" spans="1:22" x14ac:dyDescent="0.25">
      <c r="A70" t="s">
        <v>169</v>
      </c>
      <c r="B70" s="12">
        <v>46313</v>
      </c>
      <c r="C70" t="str">
        <f t="shared" si="14"/>
        <v>octubre</v>
      </c>
      <c r="D70" t="s">
        <v>70</v>
      </c>
      <c r="E70" t="s">
        <v>32</v>
      </c>
      <c r="F70" t="s">
        <v>81</v>
      </c>
      <c r="G70" t="s">
        <v>98</v>
      </c>
      <c r="H70" t="s">
        <v>99</v>
      </c>
      <c r="I70" t="s">
        <v>25</v>
      </c>
      <c r="J70" t="s">
        <v>68</v>
      </c>
      <c r="K70">
        <v>13</v>
      </c>
      <c r="L70" s="13">
        <v>41.16</v>
      </c>
      <c r="M70" s="14">
        <v>0</v>
      </c>
      <c r="N70" s="14">
        <v>0.21</v>
      </c>
      <c r="O70">
        <v>1</v>
      </c>
      <c r="P70" s="13">
        <v>19.399999999999999</v>
      </c>
      <c r="Q70" s="13">
        <f t="shared" si="15"/>
        <v>535.07999999999993</v>
      </c>
      <c r="R70" s="13">
        <f t="shared" si="16"/>
        <v>0</v>
      </c>
      <c r="S70" s="13">
        <f t="shared" si="17"/>
        <v>535.07999999999993</v>
      </c>
      <c r="T70" s="13">
        <f t="shared" si="18"/>
        <v>232.79999999999998</v>
      </c>
      <c r="U70" s="13">
        <f t="shared" si="19"/>
        <v>302.27999999999997</v>
      </c>
      <c r="V70" s="13">
        <f t="shared" si="20"/>
        <v>44.589999999999996</v>
      </c>
    </row>
    <row r="71" spans="1:22" x14ac:dyDescent="0.25">
      <c r="A71" t="s">
        <v>170</v>
      </c>
      <c r="B71" s="12">
        <v>46317</v>
      </c>
      <c r="C71" t="str">
        <f t="shared" si="14"/>
        <v>octubre</v>
      </c>
      <c r="D71" t="s">
        <v>70</v>
      </c>
      <c r="E71" t="s">
        <v>29</v>
      </c>
      <c r="F71" t="s">
        <v>81</v>
      </c>
      <c r="G71" t="s">
        <v>71</v>
      </c>
      <c r="H71" t="s">
        <v>72</v>
      </c>
      <c r="I71" t="s">
        <v>31</v>
      </c>
      <c r="J71" t="s">
        <v>92</v>
      </c>
      <c r="K71">
        <v>9</v>
      </c>
      <c r="L71" s="13">
        <v>29</v>
      </c>
      <c r="M71" s="14">
        <v>0.03</v>
      </c>
      <c r="N71" s="14">
        <v>0.21</v>
      </c>
      <c r="O71">
        <v>0</v>
      </c>
      <c r="P71" s="13">
        <v>12</v>
      </c>
      <c r="Q71" s="13">
        <f t="shared" si="15"/>
        <v>261</v>
      </c>
      <c r="R71" s="13">
        <f t="shared" si="16"/>
        <v>7.83</v>
      </c>
      <c r="S71" s="13">
        <f t="shared" si="17"/>
        <v>253.17</v>
      </c>
      <c r="T71" s="13">
        <f t="shared" si="18"/>
        <v>108</v>
      </c>
      <c r="U71" s="13">
        <f t="shared" si="19"/>
        <v>145.16999999999999</v>
      </c>
      <c r="V71" s="13">
        <f t="shared" si="20"/>
        <v>28.13</v>
      </c>
    </row>
    <row r="72" spans="1:22" x14ac:dyDescent="0.25">
      <c r="A72" t="s">
        <v>171</v>
      </c>
      <c r="B72" s="12">
        <v>46328</v>
      </c>
      <c r="C72" t="str">
        <f t="shared" si="14"/>
        <v>noviembre</v>
      </c>
      <c r="D72" t="s">
        <v>64</v>
      </c>
      <c r="E72" t="s">
        <v>26</v>
      </c>
      <c r="F72" t="s">
        <v>65</v>
      </c>
      <c r="G72" t="s">
        <v>77</v>
      </c>
      <c r="H72" t="s">
        <v>78</v>
      </c>
      <c r="I72" t="s">
        <v>22</v>
      </c>
      <c r="J72" t="s">
        <v>79</v>
      </c>
      <c r="K72">
        <v>4</v>
      </c>
      <c r="L72" s="13">
        <v>56.84</v>
      </c>
      <c r="M72" s="14">
        <v>0</v>
      </c>
      <c r="N72" s="14">
        <v>0.21</v>
      </c>
      <c r="O72">
        <v>0</v>
      </c>
      <c r="P72" s="13">
        <v>31</v>
      </c>
      <c r="Q72" s="13">
        <f t="shared" si="15"/>
        <v>227.36</v>
      </c>
      <c r="R72" s="13">
        <f t="shared" si="16"/>
        <v>0</v>
      </c>
      <c r="S72" s="13">
        <f t="shared" si="17"/>
        <v>227.36</v>
      </c>
      <c r="T72" s="13">
        <f t="shared" si="18"/>
        <v>124</v>
      </c>
      <c r="U72" s="13">
        <f t="shared" si="19"/>
        <v>103.36000000000001</v>
      </c>
      <c r="V72" s="13">
        <f t="shared" si="20"/>
        <v>56.84</v>
      </c>
    </row>
    <row r="73" spans="1:22" x14ac:dyDescent="0.25">
      <c r="A73" t="s">
        <v>172</v>
      </c>
      <c r="B73" s="12">
        <v>46331</v>
      </c>
      <c r="C73" t="str">
        <f t="shared" si="14"/>
        <v>noviembre</v>
      </c>
      <c r="D73" t="s">
        <v>58</v>
      </c>
      <c r="E73" t="s">
        <v>26</v>
      </c>
      <c r="F73" t="s">
        <v>65</v>
      </c>
      <c r="G73" t="s">
        <v>125</v>
      </c>
      <c r="H73" t="s">
        <v>126</v>
      </c>
      <c r="I73" t="s">
        <v>31</v>
      </c>
      <c r="J73" t="s">
        <v>90</v>
      </c>
      <c r="K73">
        <v>7</v>
      </c>
      <c r="L73" s="13">
        <v>39.78</v>
      </c>
      <c r="M73" s="14">
        <v>0</v>
      </c>
      <c r="N73" s="14">
        <v>0.21</v>
      </c>
      <c r="O73">
        <v>0</v>
      </c>
      <c r="P73" s="13">
        <v>17.46</v>
      </c>
      <c r="Q73" s="13">
        <f t="shared" si="15"/>
        <v>278.46000000000004</v>
      </c>
      <c r="R73" s="13">
        <f t="shared" si="16"/>
        <v>0</v>
      </c>
      <c r="S73" s="13">
        <f t="shared" si="17"/>
        <v>278.46000000000004</v>
      </c>
      <c r="T73" s="13">
        <f t="shared" si="18"/>
        <v>122.22</v>
      </c>
      <c r="U73" s="13">
        <f t="shared" si="19"/>
        <v>156.24000000000004</v>
      </c>
      <c r="V73" s="13">
        <f t="shared" si="20"/>
        <v>39.780000000000008</v>
      </c>
    </row>
    <row r="74" spans="1:22" x14ac:dyDescent="0.25">
      <c r="A74" t="s">
        <v>173</v>
      </c>
      <c r="B74" s="12">
        <v>46336</v>
      </c>
      <c r="C74" t="str">
        <f t="shared" si="14"/>
        <v>noviembre</v>
      </c>
      <c r="D74" t="s">
        <v>75</v>
      </c>
      <c r="E74" t="s">
        <v>23</v>
      </c>
      <c r="F74" t="s">
        <v>76</v>
      </c>
      <c r="G74" t="s">
        <v>66</v>
      </c>
      <c r="H74" t="s">
        <v>67</v>
      </c>
      <c r="I74" t="s">
        <v>28</v>
      </c>
      <c r="J74" t="s">
        <v>121</v>
      </c>
      <c r="K74">
        <v>4</v>
      </c>
      <c r="L74" s="13">
        <v>49</v>
      </c>
      <c r="M74" s="14">
        <v>0.1</v>
      </c>
      <c r="N74" s="14">
        <v>0.21</v>
      </c>
      <c r="O74">
        <v>0</v>
      </c>
      <c r="P74" s="13">
        <v>23.28</v>
      </c>
      <c r="Q74" s="13">
        <f t="shared" si="15"/>
        <v>196</v>
      </c>
      <c r="R74" s="13">
        <f t="shared" si="16"/>
        <v>19.600000000000001</v>
      </c>
      <c r="S74" s="13">
        <f t="shared" si="17"/>
        <v>176.4</v>
      </c>
      <c r="T74" s="13">
        <f t="shared" si="18"/>
        <v>93.12</v>
      </c>
      <c r="U74" s="13">
        <f t="shared" si="19"/>
        <v>83.28</v>
      </c>
      <c r="V74" s="13">
        <f t="shared" si="20"/>
        <v>44.1</v>
      </c>
    </row>
    <row r="75" spans="1:22" x14ac:dyDescent="0.25">
      <c r="A75" t="s">
        <v>174</v>
      </c>
      <c r="B75" s="12">
        <v>46337</v>
      </c>
      <c r="C75" t="str">
        <f t="shared" si="14"/>
        <v>noviembre</v>
      </c>
      <c r="D75" t="s">
        <v>75</v>
      </c>
      <c r="E75" t="s">
        <v>29</v>
      </c>
      <c r="F75" t="s">
        <v>59</v>
      </c>
      <c r="G75" t="s">
        <v>118</v>
      </c>
      <c r="H75" t="s">
        <v>119</v>
      </c>
      <c r="I75" t="s">
        <v>25</v>
      </c>
      <c r="J75" t="s">
        <v>90</v>
      </c>
      <c r="K75">
        <v>6</v>
      </c>
      <c r="L75" s="13">
        <v>23.52</v>
      </c>
      <c r="M75" s="14">
        <v>0.08</v>
      </c>
      <c r="N75" s="14">
        <v>0.21</v>
      </c>
      <c r="O75">
        <v>0</v>
      </c>
      <c r="P75" s="13">
        <v>10.3</v>
      </c>
      <c r="Q75" s="13">
        <f t="shared" si="15"/>
        <v>141.12</v>
      </c>
      <c r="R75" s="13">
        <f t="shared" si="16"/>
        <v>11.2896</v>
      </c>
      <c r="S75" s="13">
        <f t="shared" si="17"/>
        <v>129.8304</v>
      </c>
      <c r="T75" s="13">
        <f t="shared" si="18"/>
        <v>61.800000000000004</v>
      </c>
      <c r="U75" s="13">
        <f t="shared" si="19"/>
        <v>68.030399999999986</v>
      </c>
      <c r="V75" s="13">
        <f t="shared" si="20"/>
        <v>21.638400000000001</v>
      </c>
    </row>
    <row r="76" spans="1:22" x14ac:dyDescent="0.25">
      <c r="A76" t="s">
        <v>175</v>
      </c>
      <c r="B76" s="12">
        <v>46341</v>
      </c>
      <c r="C76" t="str">
        <f t="shared" si="14"/>
        <v>noviembre</v>
      </c>
      <c r="D76" t="s">
        <v>75</v>
      </c>
      <c r="E76" t="s">
        <v>23</v>
      </c>
      <c r="F76" t="s">
        <v>65</v>
      </c>
      <c r="G76" t="s">
        <v>102</v>
      </c>
      <c r="H76" t="s">
        <v>103</v>
      </c>
      <c r="I76" t="s">
        <v>25</v>
      </c>
      <c r="J76" t="s">
        <v>121</v>
      </c>
      <c r="K76">
        <v>9</v>
      </c>
      <c r="L76" s="13">
        <v>36</v>
      </c>
      <c r="M76" s="14">
        <v>0.05</v>
      </c>
      <c r="N76" s="14">
        <v>0.21</v>
      </c>
      <c r="O76">
        <v>0</v>
      </c>
      <c r="P76" s="13">
        <v>16</v>
      </c>
      <c r="Q76" s="13">
        <f t="shared" si="15"/>
        <v>324</v>
      </c>
      <c r="R76" s="13">
        <f t="shared" si="16"/>
        <v>16.2</v>
      </c>
      <c r="S76" s="13">
        <f t="shared" si="17"/>
        <v>307.8</v>
      </c>
      <c r="T76" s="13">
        <f t="shared" si="18"/>
        <v>144</v>
      </c>
      <c r="U76" s="13">
        <f t="shared" si="19"/>
        <v>163.80000000000001</v>
      </c>
      <c r="V76" s="13">
        <f t="shared" si="20"/>
        <v>34.200000000000003</v>
      </c>
    </row>
    <row r="77" spans="1:22" x14ac:dyDescent="0.25">
      <c r="A77" t="s">
        <v>176</v>
      </c>
      <c r="B77" s="12">
        <v>46345</v>
      </c>
      <c r="C77" t="str">
        <f t="shared" si="14"/>
        <v>noviembre</v>
      </c>
      <c r="D77" t="s">
        <v>64</v>
      </c>
      <c r="E77" t="s">
        <v>32</v>
      </c>
      <c r="F77" t="s">
        <v>76</v>
      </c>
      <c r="G77" t="s">
        <v>94</v>
      </c>
      <c r="H77" t="s">
        <v>95</v>
      </c>
      <c r="I77" t="s">
        <v>31</v>
      </c>
      <c r="J77" t="s">
        <v>88</v>
      </c>
      <c r="K77">
        <v>9</v>
      </c>
      <c r="L77" s="13">
        <v>45</v>
      </c>
      <c r="M77" s="14">
        <v>0.1</v>
      </c>
      <c r="N77" s="14">
        <v>0.21</v>
      </c>
      <c r="O77">
        <v>0</v>
      </c>
      <c r="P77" s="13">
        <v>21</v>
      </c>
      <c r="Q77" s="13">
        <f t="shared" si="15"/>
        <v>405</v>
      </c>
      <c r="R77" s="13">
        <f t="shared" si="16"/>
        <v>40.5</v>
      </c>
      <c r="S77" s="13">
        <f t="shared" si="17"/>
        <v>364.5</v>
      </c>
      <c r="T77" s="13">
        <f t="shared" si="18"/>
        <v>189</v>
      </c>
      <c r="U77" s="13">
        <f t="shared" si="19"/>
        <v>175.5</v>
      </c>
      <c r="V77" s="13">
        <f t="shared" si="20"/>
        <v>40.5</v>
      </c>
    </row>
    <row r="78" spans="1:22" x14ac:dyDescent="0.25">
      <c r="A78" t="s">
        <v>177</v>
      </c>
      <c r="B78" s="12">
        <v>46347</v>
      </c>
      <c r="C78" t="str">
        <f t="shared" si="14"/>
        <v>noviembre</v>
      </c>
      <c r="D78" t="s">
        <v>64</v>
      </c>
      <c r="E78" t="s">
        <v>23</v>
      </c>
      <c r="F78" t="s">
        <v>81</v>
      </c>
      <c r="G78" t="s">
        <v>118</v>
      </c>
      <c r="H78" t="s">
        <v>119</v>
      </c>
      <c r="I78" t="s">
        <v>25</v>
      </c>
      <c r="J78" t="s">
        <v>96</v>
      </c>
      <c r="K78">
        <v>13</v>
      </c>
      <c r="L78" s="13">
        <v>24.48</v>
      </c>
      <c r="M78" s="14">
        <v>0.05</v>
      </c>
      <c r="N78" s="14">
        <v>0.21</v>
      </c>
      <c r="O78">
        <v>0</v>
      </c>
      <c r="P78" s="13">
        <v>10.3</v>
      </c>
      <c r="Q78" s="13">
        <f t="shared" si="15"/>
        <v>318.24</v>
      </c>
      <c r="R78" s="13">
        <f t="shared" si="16"/>
        <v>15.912000000000001</v>
      </c>
      <c r="S78" s="13">
        <f t="shared" si="17"/>
        <v>302.32800000000003</v>
      </c>
      <c r="T78" s="13">
        <f t="shared" si="18"/>
        <v>133.9</v>
      </c>
      <c r="U78" s="13">
        <f t="shared" si="19"/>
        <v>168.42800000000003</v>
      </c>
      <c r="V78" s="13">
        <f t="shared" si="20"/>
        <v>23.256000000000004</v>
      </c>
    </row>
    <row r="79" spans="1:22" x14ac:dyDescent="0.25">
      <c r="A79" t="s">
        <v>178</v>
      </c>
      <c r="B79" s="12">
        <v>46349</v>
      </c>
      <c r="C79" t="str">
        <f t="shared" si="14"/>
        <v>noviembre</v>
      </c>
      <c r="D79" t="s">
        <v>75</v>
      </c>
      <c r="E79" t="s">
        <v>32</v>
      </c>
      <c r="F79" t="s">
        <v>65</v>
      </c>
      <c r="G79" t="s">
        <v>132</v>
      </c>
      <c r="H79" t="s">
        <v>133</v>
      </c>
      <c r="I79" t="s">
        <v>28</v>
      </c>
      <c r="J79" t="s">
        <v>92</v>
      </c>
      <c r="K79">
        <v>9</v>
      </c>
      <c r="L79" s="13">
        <v>27.54</v>
      </c>
      <c r="M79" s="14">
        <v>0</v>
      </c>
      <c r="N79" s="14">
        <v>0.21</v>
      </c>
      <c r="O79">
        <v>0</v>
      </c>
      <c r="P79" s="13">
        <v>11</v>
      </c>
      <c r="Q79" s="13">
        <f t="shared" si="15"/>
        <v>247.85999999999999</v>
      </c>
      <c r="R79" s="13">
        <f t="shared" si="16"/>
        <v>0</v>
      </c>
      <c r="S79" s="13">
        <f t="shared" si="17"/>
        <v>247.85999999999999</v>
      </c>
      <c r="T79" s="13">
        <f t="shared" si="18"/>
        <v>99</v>
      </c>
      <c r="U79" s="13">
        <f t="shared" si="19"/>
        <v>148.85999999999999</v>
      </c>
      <c r="V79" s="13">
        <f t="shared" si="20"/>
        <v>27.54</v>
      </c>
    </row>
    <row r="80" spans="1:22" x14ac:dyDescent="0.25">
      <c r="A80" t="s">
        <v>179</v>
      </c>
      <c r="B80" s="12">
        <v>46360</v>
      </c>
      <c r="C80" t="str">
        <f t="shared" si="14"/>
        <v>diciembre</v>
      </c>
      <c r="D80" t="s">
        <v>64</v>
      </c>
      <c r="E80" t="s">
        <v>32</v>
      </c>
      <c r="F80" t="s">
        <v>81</v>
      </c>
      <c r="G80" t="s">
        <v>77</v>
      </c>
      <c r="H80" t="s">
        <v>78</v>
      </c>
      <c r="I80" t="s">
        <v>22</v>
      </c>
      <c r="J80" t="s">
        <v>68</v>
      </c>
      <c r="K80">
        <v>3</v>
      </c>
      <c r="L80" s="13">
        <v>59.16</v>
      </c>
      <c r="M80" s="14">
        <v>0</v>
      </c>
      <c r="N80" s="14">
        <v>0.21</v>
      </c>
      <c r="O80">
        <v>0</v>
      </c>
      <c r="P80" s="13">
        <v>31</v>
      </c>
      <c r="Q80" s="13">
        <f t="shared" si="15"/>
        <v>177.48</v>
      </c>
      <c r="R80" s="13">
        <f t="shared" si="16"/>
        <v>0</v>
      </c>
      <c r="S80" s="13">
        <f t="shared" si="17"/>
        <v>177.48</v>
      </c>
      <c r="T80" s="13">
        <f t="shared" si="18"/>
        <v>93</v>
      </c>
      <c r="U80" s="13">
        <f t="shared" si="19"/>
        <v>84.47999999999999</v>
      </c>
      <c r="V80" s="13">
        <f t="shared" si="20"/>
        <v>59.16</v>
      </c>
    </row>
    <row r="81" spans="1:22" x14ac:dyDescent="0.25">
      <c r="A81" t="s">
        <v>180</v>
      </c>
      <c r="B81" s="12">
        <v>46361</v>
      </c>
      <c r="C81" t="str">
        <f t="shared" si="14"/>
        <v>diciembre</v>
      </c>
      <c r="D81" t="s">
        <v>64</v>
      </c>
      <c r="E81" t="s">
        <v>23</v>
      </c>
      <c r="F81" t="s">
        <v>81</v>
      </c>
      <c r="G81" t="s">
        <v>118</v>
      </c>
      <c r="H81" t="s">
        <v>119</v>
      </c>
      <c r="I81" t="s">
        <v>25</v>
      </c>
      <c r="J81" t="s">
        <v>79</v>
      </c>
      <c r="K81">
        <v>8</v>
      </c>
      <c r="L81" s="13">
        <v>24</v>
      </c>
      <c r="M81" s="14">
        <v>0.05</v>
      </c>
      <c r="N81" s="14">
        <v>0.21</v>
      </c>
      <c r="O81">
        <v>1</v>
      </c>
      <c r="P81" s="13">
        <v>10.3</v>
      </c>
      <c r="Q81" s="13">
        <f t="shared" si="15"/>
        <v>192</v>
      </c>
      <c r="R81" s="13">
        <f t="shared" si="16"/>
        <v>9.6000000000000014</v>
      </c>
      <c r="S81" s="13">
        <f t="shared" si="17"/>
        <v>182.4</v>
      </c>
      <c r="T81" s="13">
        <f t="shared" si="18"/>
        <v>72.100000000000009</v>
      </c>
      <c r="U81" s="13">
        <f t="shared" si="19"/>
        <v>110.3</v>
      </c>
      <c r="V81" s="13">
        <f t="shared" si="20"/>
        <v>26.057142857142857</v>
      </c>
    </row>
    <row r="82" spans="1:22" x14ac:dyDescent="0.25">
      <c r="A82" t="s">
        <v>181</v>
      </c>
      <c r="B82" s="12">
        <v>46366</v>
      </c>
      <c r="C82" t="str">
        <f t="shared" si="14"/>
        <v>diciembre</v>
      </c>
      <c r="D82" t="s">
        <v>70</v>
      </c>
      <c r="E82" t="s">
        <v>23</v>
      </c>
      <c r="F82" t="s">
        <v>59</v>
      </c>
      <c r="G82" t="s">
        <v>85</v>
      </c>
      <c r="H82" t="s">
        <v>86</v>
      </c>
      <c r="I82" t="s">
        <v>28</v>
      </c>
      <c r="J82" t="s">
        <v>107</v>
      </c>
      <c r="K82">
        <v>13</v>
      </c>
      <c r="L82" s="13">
        <v>12.24</v>
      </c>
      <c r="M82" s="14">
        <v>0</v>
      </c>
      <c r="N82" s="14">
        <v>0.21</v>
      </c>
      <c r="O82">
        <v>0</v>
      </c>
      <c r="P82" s="13">
        <v>4.12</v>
      </c>
      <c r="Q82" s="13">
        <f t="shared" si="15"/>
        <v>159.12</v>
      </c>
      <c r="R82" s="13">
        <f t="shared" si="16"/>
        <v>0</v>
      </c>
      <c r="S82" s="13">
        <f t="shared" si="17"/>
        <v>159.12</v>
      </c>
      <c r="T82" s="13">
        <f t="shared" si="18"/>
        <v>53.56</v>
      </c>
      <c r="U82" s="13">
        <f t="shared" si="19"/>
        <v>105.56</v>
      </c>
      <c r="V82" s="13">
        <f t="shared" si="20"/>
        <v>12.24</v>
      </c>
    </row>
    <row r="83" spans="1:22" x14ac:dyDescent="0.25">
      <c r="A83" t="s">
        <v>182</v>
      </c>
      <c r="B83" s="12">
        <v>46369</v>
      </c>
      <c r="C83" t="str">
        <f t="shared" si="14"/>
        <v>diciembre</v>
      </c>
      <c r="D83" t="s">
        <v>70</v>
      </c>
      <c r="E83" t="s">
        <v>32</v>
      </c>
      <c r="F83" t="s">
        <v>65</v>
      </c>
      <c r="G83" t="s">
        <v>94</v>
      </c>
      <c r="H83" t="s">
        <v>95</v>
      </c>
      <c r="I83" t="s">
        <v>31</v>
      </c>
      <c r="J83" t="s">
        <v>62</v>
      </c>
      <c r="K83">
        <v>8</v>
      </c>
      <c r="L83" s="13">
        <v>45.9</v>
      </c>
      <c r="M83" s="14">
        <v>0</v>
      </c>
      <c r="N83" s="14">
        <v>0.21</v>
      </c>
      <c r="O83">
        <v>0</v>
      </c>
      <c r="P83" s="13">
        <v>21</v>
      </c>
      <c r="Q83" s="13">
        <f t="shared" si="15"/>
        <v>367.2</v>
      </c>
      <c r="R83" s="13">
        <f t="shared" si="16"/>
        <v>0</v>
      </c>
      <c r="S83" s="13">
        <f t="shared" si="17"/>
        <v>367.2</v>
      </c>
      <c r="T83" s="13">
        <f t="shared" si="18"/>
        <v>168</v>
      </c>
      <c r="U83" s="13">
        <f t="shared" si="19"/>
        <v>199.2</v>
      </c>
      <c r="V83" s="13">
        <f t="shared" si="20"/>
        <v>45.9</v>
      </c>
    </row>
    <row r="84" spans="1:22" x14ac:dyDescent="0.25">
      <c r="A84" t="s">
        <v>183</v>
      </c>
      <c r="B84" s="12">
        <v>46370</v>
      </c>
      <c r="C84" t="str">
        <f t="shared" si="14"/>
        <v>diciembre</v>
      </c>
      <c r="D84" t="s">
        <v>70</v>
      </c>
      <c r="E84" t="s">
        <v>23</v>
      </c>
      <c r="F84" t="s">
        <v>65</v>
      </c>
      <c r="G84" t="s">
        <v>132</v>
      </c>
      <c r="H84" t="s">
        <v>133</v>
      </c>
      <c r="I84" t="s">
        <v>28</v>
      </c>
      <c r="J84" t="s">
        <v>88</v>
      </c>
      <c r="K84">
        <v>5</v>
      </c>
      <c r="L84" s="13">
        <v>27</v>
      </c>
      <c r="M84" s="14">
        <v>0.03</v>
      </c>
      <c r="N84" s="14">
        <v>0.21</v>
      </c>
      <c r="O84">
        <v>0</v>
      </c>
      <c r="P84" s="13">
        <v>11</v>
      </c>
      <c r="Q84" s="13">
        <f t="shared" si="15"/>
        <v>135</v>
      </c>
      <c r="R84" s="13">
        <f t="shared" si="16"/>
        <v>4.05</v>
      </c>
      <c r="S84" s="13">
        <f t="shared" si="17"/>
        <v>130.94999999999999</v>
      </c>
      <c r="T84" s="13">
        <f t="shared" si="18"/>
        <v>55</v>
      </c>
      <c r="U84" s="13">
        <f t="shared" si="19"/>
        <v>75.949999999999989</v>
      </c>
      <c r="V84" s="13">
        <f t="shared" si="20"/>
        <v>26.189999999999998</v>
      </c>
    </row>
    <row r="85" spans="1:22" x14ac:dyDescent="0.25">
      <c r="A85" t="s">
        <v>184</v>
      </c>
      <c r="B85" s="12">
        <v>46373</v>
      </c>
      <c r="C85" t="str">
        <f t="shared" si="14"/>
        <v>diciembre</v>
      </c>
      <c r="D85" t="s">
        <v>64</v>
      </c>
      <c r="E85" t="s">
        <v>26</v>
      </c>
      <c r="F85" t="s">
        <v>81</v>
      </c>
      <c r="G85" t="s">
        <v>71</v>
      </c>
      <c r="H85" t="s">
        <v>72</v>
      </c>
      <c r="I85" t="s">
        <v>31</v>
      </c>
      <c r="J85" t="s">
        <v>62</v>
      </c>
      <c r="K85">
        <v>5</v>
      </c>
      <c r="L85" s="13">
        <v>29</v>
      </c>
      <c r="M85" s="14">
        <v>0.08</v>
      </c>
      <c r="N85" s="14">
        <v>0.21</v>
      </c>
      <c r="O85">
        <v>0</v>
      </c>
      <c r="P85" s="13">
        <v>12.36</v>
      </c>
      <c r="Q85" s="13">
        <f t="shared" si="15"/>
        <v>145</v>
      </c>
      <c r="R85" s="13">
        <f t="shared" si="16"/>
        <v>11.6</v>
      </c>
      <c r="S85" s="13">
        <f t="shared" si="17"/>
        <v>133.4</v>
      </c>
      <c r="T85" s="13">
        <f t="shared" si="18"/>
        <v>61.8</v>
      </c>
      <c r="U85" s="13">
        <f t="shared" si="19"/>
        <v>71.600000000000009</v>
      </c>
      <c r="V85" s="13">
        <f t="shared" si="20"/>
        <v>26.68</v>
      </c>
    </row>
  </sheetData>
  <pageMargins left="0.75" right="0.75" top="1" bottom="1" header="0.511811023622047" footer="0.511811023622047"/>
  <pageSetup paperSize="9" orientation="portrait" horizontalDpi="300" verticalDpi="300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xr:uid="{00000000-0002-0000-0100-000000000000}">
          <x14:formula1>
            <xm:f>Parámetros!$B$4:$B$7</xm:f>
          </x14:formula1>
          <x14:formula2>
            <xm:f>0</xm:f>
          </x14:formula2>
          <xm:sqref>D2:D85</xm:sqref>
        </x14:dataValidation>
        <x14:dataValidation type="list" xr:uid="{00000000-0002-0000-0100-000001000000}">
          <x14:formula1>
            <xm:f>Parámetros!$B$9:$B$12</xm:f>
          </x14:formula1>
          <x14:formula2>
            <xm:f>0</xm:f>
          </x14:formula2>
          <xm:sqref>E2:E85</xm:sqref>
        </x14:dataValidation>
        <x14:dataValidation type="list" xr:uid="{00000000-0002-0000-0100-000002000000}">
          <x14:formula1>
            <xm:f>Parámetros!$B$14:$B$17</xm:f>
          </x14:formula1>
          <x14:formula2>
            <xm:f>0</xm:f>
          </x14:formula2>
          <xm:sqref>F2:F85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7"/>
  <sheetViews>
    <sheetView showGridLines="0" zoomScaleNormal="100" workbookViewId="0"/>
  </sheetViews>
  <sheetFormatPr baseColWidth="10" defaultColWidth="8.7109375" defaultRowHeight="15" customHeight="1" x14ac:dyDescent="0.25"/>
  <cols>
    <col min="1" max="1" width="18" customWidth="1"/>
    <col min="2" max="2" width="22" customWidth="1"/>
    <col min="3" max="3" width="14" customWidth="1"/>
    <col min="4" max="4" width="12" customWidth="1"/>
    <col min="5" max="5" width="28" customWidth="1"/>
    <col min="6" max="6" width="20" customWidth="1"/>
    <col min="7" max="8" width="14" customWidth="1"/>
  </cols>
  <sheetData>
    <row r="1" spans="1:8" ht="20.25" x14ac:dyDescent="0.3">
      <c r="A1" s="1" t="s">
        <v>185</v>
      </c>
      <c r="B1" s="1"/>
      <c r="C1" s="1"/>
      <c r="D1" s="1"/>
      <c r="E1" s="1"/>
      <c r="F1" s="1"/>
      <c r="G1" s="1"/>
      <c r="H1" s="1"/>
    </row>
    <row r="3" spans="1:8" x14ac:dyDescent="0.25">
      <c r="A3" s="15" t="s">
        <v>186</v>
      </c>
      <c r="B3" s="15" t="s">
        <v>187</v>
      </c>
      <c r="D3" s="15" t="s">
        <v>44</v>
      </c>
      <c r="E3" s="15" t="s">
        <v>45</v>
      </c>
      <c r="F3" s="15" t="s">
        <v>17</v>
      </c>
      <c r="G3" s="15" t="s">
        <v>188</v>
      </c>
      <c r="H3" s="15" t="s">
        <v>52</v>
      </c>
    </row>
    <row r="4" spans="1:8" ht="15.75" x14ac:dyDescent="0.25">
      <c r="A4" s="4" t="s">
        <v>189</v>
      </c>
      <c r="B4" t="s">
        <v>75</v>
      </c>
      <c r="D4" t="s">
        <v>77</v>
      </c>
      <c r="E4" t="s">
        <v>78</v>
      </c>
      <c r="F4" t="s">
        <v>22</v>
      </c>
      <c r="G4" s="13">
        <v>58</v>
      </c>
      <c r="H4" s="13">
        <v>31</v>
      </c>
    </row>
    <row r="5" spans="1:8" x14ac:dyDescent="0.25">
      <c r="B5" t="s">
        <v>70</v>
      </c>
      <c r="D5" t="s">
        <v>60</v>
      </c>
      <c r="E5" t="s">
        <v>61</v>
      </c>
      <c r="F5" t="s">
        <v>22</v>
      </c>
      <c r="G5" s="13">
        <v>18</v>
      </c>
      <c r="H5" s="13">
        <v>7</v>
      </c>
    </row>
    <row r="6" spans="1:8" x14ac:dyDescent="0.25">
      <c r="B6" t="s">
        <v>58</v>
      </c>
      <c r="D6" t="s">
        <v>82</v>
      </c>
      <c r="E6" t="s">
        <v>83</v>
      </c>
      <c r="F6" t="s">
        <v>22</v>
      </c>
      <c r="G6" s="13">
        <v>14</v>
      </c>
      <c r="H6" s="13">
        <v>5</v>
      </c>
    </row>
    <row r="7" spans="1:8" x14ac:dyDescent="0.25">
      <c r="B7" t="s">
        <v>64</v>
      </c>
      <c r="D7" t="s">
        <v>102</v>
      </c>
      <c r="E7" t="s">
        <v>103</v>
      </c>
      <c r="F7" t="s">
        <v>25</v>
      </c>
      <c r="G7" s="13">
        <v>36</v>
      </c>
      <c r="H7" s="13">
        <v>16</v>
      </c>
    </row>
    <row r="8" spans="1:8" x14ac:dyDescent="0.25">
      <c r="D8" t="s">
        <v>98</v>
      </c>
      <c r="E8" t="s">
        <v>99</v>
      </c>
      <c r="F8" t="s">
        <v>25</v>
      </c>
      <c r="G8" s="13">
        <v>42</v>
      </c>
      <c r="H8" s="13">
        <v>20</v>
      </c>
    </row>
    <row r="9" spans="1:8" ht="15.75" x14ac:dyDescent="0.25">
      <c r="A9" s="4" t="s">
        <v>190</v>
      </c>
      <c r="B9" t="s">
        <v>23</v>
      </c>
      <c r="D9" t="s">
        <v>118</v>
      </c>
      <c r="E9" t="s">
        <v>119</v>
      </c>
      <c r="F9" t="s">
        <v>25</v>
      </c>
      <c r="G9" s="13">
        <v>24</v>
      </c>
      <c r="H9" s="13">
        <v>10</v>
      </c>
    </row>
    <row r="10" spans="1:8" x14ac:dyDescent="0.25">
      <c r="B10" t="s">
        <v>26</v>
      </c>
      <c r="D10" t="s">
        <v>132</v>
      </c>
      <c r="E10" t="s">
        <v>133</v>
      </c>
      <c r="F10" t="s">
        <v>28</v>
      </c>
      <c r="G10" s="13">
        <v>27</v>
      </c>
      <c r="H10" s="13">
        <v>11</v>
      </c>
    </row>
    <row r="11" spans="1:8" x14ac:dyDescent="0.25">
      <c r="B11" t="s">
        <v>29</v>
      </c>
      <c r="D11" t="s">
        <v>66</v>
      </c>
      <c r="E11" t="s">
        <v>67</v>
      </c>
      <c r="F11" t="s">
        <v>28</v>
      </c>
      <c r="G11" s="13">
        <v>49</v>
      </c>
      <c r="H11" s="13">
        <v>24</v>
      </c>
    </row>
    <row r="12" spans="1:8" x14ac:dyDescent="0.25">
      <c r="B12" t="s">
        <v>32</v>
      </c>
      <c r="D12" t="s">
        <v>85</v>
      </c>
      <c r="E12" t="s">
        <v>86</v>
      </c>
      <c r="F12" t="s">
        <v>28</v>
      </c>
      <c r="G12" s="13">
        <v>12</v>
      </c>
      <c r="H12" s="13">
        <v>4</v>
      </c>
    </row>
    <row r="13" spans="1:8" x14ac:dyDescent="0.25">
      <c r="D13" t="s">
        <v>125</v>
      </c>
      <c r="E13" t="s">
        <v>126</v>
      </c>
      <c r="F13" t="s">
        <v>31</v>
      </c>
      <c r="G13" s="13">
        <v>39</v>
      </c>
      <c r="H13" s="13">
        <v>18</v>
      </c>
    </row>
    <row r="14" spans="1:8" ht="15.75" x14ac:dyDescent="0.25">
      <c r="A14" s="4" t="s">
        <v>191</v>
      </c>
      <c r="B14" t="s">
        <v>65</v>
      </c>
      <c r="D14" t="s">
        <v>71</v>
      </c>
      <c r="E14" t="s">
        <v>72</v>
      </c>
      <c r="F14" t="s">
        <v>31</v>
      </c>
      <c r="G14" s="13">
        <v>29</v>
      </c>
      <c r="H14" s="13">
        <v>12</v>
      </c>
    </row>
    <row r="15" spans="1:8" x14ac:dyDescent="0.25">
      <c r="B15" t="s">
        <v>81</v>
      </c>
      <c r="D15" t="s">
        <v>94</v>
      </c>
      <c r="E15" t="s">
        <v>95</v>
      </c>
      <c r="F15" t="s">
        <v>31</v>
      </c>
      <c r="G15" s="13">
        <v>45</v>
      </c>
      <c r="H15" s="13">
        <v>21</v>
      </c>
    </row>
    <row r="16" spans="1:8" x14ac:dyDescent="0.25">
      <c r="B16" t="s">
        <v>59</v>
      </c>
    </row>
    <row r="17" spans="1:2" x14ac:dyDescent="0.25">
      <c r="B17" t="s">
        <v>76</v>
      </c>
    </row>
    <row r="19" spans="1:2" ht="15.75" x14ac:dyDescent="0.25">
      <c r="A19" s="4" t="s">
        <v>192</v>
      </c>
      <c r="B19" t="s">
        <v>2</v>
      </c>
    </row>
    <row r="20" spans="1:2" x14ac:dyDescent="0.25">
      <c r="B20" t="s">
        <v>21</v>
      </c>
    </row>
    <row r="21" spans="1:2" x14ac:dyDescent="0.25">
      <c r="B21" t="s">
        <v>24</v>
      </c>
    </row>
    <row r="22" spans="1:2" x14ac:dyDescent="0.25">
      <c r="B22" t="s">
        <v>27</v>
      </c>
    </row>
    <row r="23" spans="1:2" x14ac:dyDescent="0.25">
      <c r="B23" t="s">
        <v>30</v>
      </c>
    </row>
    <row r="24" spans="1:2" x14ac:dyDescent="0.25">
      <c r="B24" t="s">
        <v>33</v>
      </c>
    </row>
    <row r="25" spans="1:2" x14ac:dyDescent="0.25">
      <c r="B25" t="s">
        <v>34</v>
      </c>
    </row>
    <row r="26" spans="1:2" x14ac:dyDescent="0.25">
      <c r="B26" t="s">
        <v>35</v>
      </c>
    </row>
    <row r="27" spans="1:2" x14ac:dyDescent="0.25">
      <c r="B27" t="s">
        <v>36</v>
      </c>
    </row>
    <row r="28" spans="1:2" x14ac:dyDescent="0.25">
      <c r="B28" t="s">
        <v>37</v>
      </c>
    </row>
    <row r="29" spans="1:2" x14ac:dyDescent="0.25">
      <c r="B29" t="s">
        <v>38</v>
      </c>
    </row>
    <row r="30" spans="1:2" x14ac:dyDescent="0.25">
      <c r="B30" t="s">
        <v>39</v>
      </c>
    </row>
    <row r="31" spans="1:2" x14ac:dyDescent="0.25">
      <c r="B31" t="s">
        <v>40</v>
      </c>
    </row>
    <row r="33" spans="1:6" ht="15.75" x14ac:dyDescent="0.25">
      <c r="A33" s="4" t="s">
        <v>193</v>
      </c>
      <c r="B33" t="s">
        <v>2</v>
      </c>
    </row>
    <row r="34" spans="1:6" x14ac:dyDescent="0.25">
      <c r="B34" t="s">
        <v>75</v>
      </c>
    </row>
    <row r="35" spans="1:6" x14ac:dyDescent="0.25">
      <c r="B35" t="s">
        <v>70</v>
      </c>
    </row>
    <row r="36" spans="1:6" x14ac:dyDescent="0.25">
      <c r="B36" t="s">
        <v>58</v>
      </c>
    </row>
    <row r="37" spans="1:6" x14ac:dyDescent="0.25">
      <c r="B37" t="s">
        <v>64</v>
      </c>
    </row>
    <row r="39" spans="1:6" ht="15.75" x14ac:dyDescent="0.25">
      <c r="A39" s="4" t="s">
        <v>194</v>
      </c>
      <c r="B39" t="s">
        <v>2</v>
      </c>
    </row>
    <row r="40" spans="1:6" x14ac:dyDescent="0.25">
      <c r="B40" t="s">
        <v>23</v>
      </c>
    </row>
    <row r="41" spans="1:6" x14ac:dyDescent="0.25">
      <c r="B41" t="s">
        <v>26</v>
      </c>
    </row>
    <row r="42" spans="1:6" x14ac:dyDescent="0.25">
      <c r="B42" t="s">
        <v>29</v>
      </c>
    </row>
    <row r="43" spans="1:6" x14ac:dyDescent="0.25">
      <c r="B43" t="s">
        <v>32</v>
      </c>
    </row>
    <row r="45" spans="1:6" x14ac:dyDescent="0.25">
      <c r="D45" s="15" t="s">
        <v>15</v>
      </c>
      <c r="E45" s="15" t="s">
        <v>195</v>
      </c>
      <c r="F45" s="15" t="s">
        <v>196</v>
      </c>
    </row>
    <row r="46" spans="1:6" x14ac:dyDescent="0.25">
      <c r="D46" t="s">
        <v>21</v>
      </c>
      <c r="E46" s="13">
        <v>9800</v>
      </c>
      <c r="F46" s="13">
        <v>4200</v>
      </c>
    </row>
    <row r="47" spans="1:6" x14ac:dyDescent="0.25">
      <c r="D47" t="s">
        <v>24</v>
      </c>
      <c r="E47" s="13">
        <v>10200</v>
      </c>
      <c r="F47" s="13">
        <v>4350</v>
      </c>
    </row>
    <row r="48" spans="1:6" x14ac:dyDescent="0.25">
      <c r="D48" t="s">
        <v>27</v>
      </c>
      <c r="E48" s="13">
        <v>10850</v>
      </c>
      <c r="F48" s="13">
        <v>4620</v>
      </c>
    </row>
    <row r="49" spans="4:6" x14ac:dyDescent="0.25">
      <c r="D49" t="s">
        <v>30</v>
      </c>
      <c r="E49" s="13">
        <v>11200</v>
      </c>
      <c r="F49" s="13">
        <v>4760</v>
      </c>
    </row>
    <row r="50" spans="4:6" x14ac:dyDescent="0.25">
      <c r="D50" t="s">
        <v>33</v>
      </c>
      <c r="E50" s="13">
        <v>11800</v>
      </c>
      <c r="F50" s="13">
        <v>5030</v>
      </c>
    </row>
    <row r="51" spans="4:6" x14ac:dyDescent="0.25">
      <c r="D51" t="s">
        <v>34</v>
      </c>
      <c r="E51" s="13">
        <v>12450</v>
      </c>
      <c r="F51" s="13">
        <v>5310</v>
      </c>
    </row>
    <row r="52" spans="4:6" x14ac:dyDescent="0.25">
      <c r="D52" t="s">
        <v>35</v>
      </c>
      <c r="E52" s="13">
        <v>12900</v>
      </c>
      <c r="F52" s="13">
        <v>5500</v>
      </c>
    </row>
    <row r="53" spans="4:6" x14ac:dyDescent="0.25">
      <c r="D53" t="s">
        <v>36</v>
      </c>
      <c r="E53" s="13">
        <v>13300</v>
      </c>
      <c r="F53" s="13">
        <v>5710</v>
      </c>
    </row>
    <row r="54" spans="4:6" x14ac:dyDescent="0.25">
      <c r="D54" t="s">
        <v>37</v>
      </c>
      <c r="E54" s="13">
        <v>13900</v>
      </c>
      <c r="F54" s="13">
        <v>6010</v>
      </c>
    </row>
    <row r="55" spans="4:6" x14ac:dyDescent="0.25">
      <c r="D55" t="s">
        <v>38</v>
      </c>
      <c r="E55" s="13">
        <v>14600</v>
      </c>
      <c r="F55" s="13">
        <v>6280</v>
      </c>
    </row>
    <row r="56" spans="4:6" x14ac:dyDescent="0.25">
      <c r="D56" t="s">
        <v>39</v>
      </c>
      <c r="E56" s="13">
        <v>15250</v>
      </c>
      <c r="F56" s="13">
        <v>6580</v>
      </c>
    </row>
    <row r="57" spans="4:6" x14ac:dyDescent="0.25">
      <c r="D57" t="s">
        <v>40</v>
      </c>
      <c r="E57" s="13">
        <v>16000</v>
      </c>
      <c r="F57" s="13">
        <v>6920</v>
      </c>
    </row>
  </sheetData>
  <mergeCells count="1">
    <mergeCell ref="A1:H1"/>
  </mergeCells>
  <pageMargins left="0.75" right="0.75" top="1" bottom="1" header="0.511811023622047" footer="0.511811023622047"/>
  <pageSetup paperSize="9" orientation="portrait" horizontalDpi="300" verticalDpi="300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Cuadro de ventas</vt:lpstr>
      <vt:lpstr>Operaciones</vt:lpstr>
      <vt:lpstr>Parámetros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2026-04-08T06:43:37Z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2026-04-08T05:06:14Z</dcterms:created>
  <dc:creator>openpyxl</dc:creator>
  <dc:description/>
  <dc:language>en-US</dc:language>
  <cp:lastModifiedBy/>
  <dcterms:modified xsi:type="dcterms:W3CDTF">2026-04-08T05:08:11Z</dcterms:modified>
  <cp:revision>0</cp:revision>
  <dc:subject/>
  <dc:title/>
</cp:coreProperties>
</file>