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ontabilidad doméstica\"/>
    </mc:Choice>
  </mc:AlternateContent>
  <xr:revisionPtr revIDLastSave="0" documentId="13_ncr:1_{CFC98B75-0493-4339-8D2D-957C201BAA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ilida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1" i="1" l="1"/>
  <c r="M31" i="1"/>
  <c r="L31" i="1"/>
  <c r="K31" i="1"/>
  <c r="J31" i="1"/>
  <c r="I31" i="1"/>
  <c r="H31" i="1"/>
  <c r="G31" i="1"/>
  <c r="F31" i="1"/>
  <c r="E31" i="1"/>
  <c r="D31" i="1"/>
  <c r="C31" i="1"/>
  <c r="P31" i="1" s="1"/>
  <c r="P30" i="1"/>
  <c r="O30" i="1"/>
  <c r="P29" i="1"/>
  <c r="O29" i="1"/>
  <c r="P28" i="1"/>
  <c r="O28" i="1"/>
  <c r="P27" i="1"/>
  <c r="O27" i="1"/>
  <c r="P26" i="1"/>
  <c r="O26" i="1"/>
  <c r="P25" i="1"/>
  <c r="O25" i="1"/>
  <c r="P24" i="1"/>
  <c r="O24" i="1"/>
  <c r="N21" i="1"/>
  <c r="M21" i="1"/>
  <c r="L21" i="1"/>
  <c r="K21" i="1"/>
  <c r="J21" i="1"/>
  <c r="I21" i="1"/>
  <c r="H21" i="1"/>
  <c r="G21" i="1"/>
  <c r="F21" i="1"/>
  <c r="E21" i="1"/>
  <c r="O21" i="1" s="1"/>
  <c r="D21" i="1"/>
  <c r="C21" i="1"/>
  <c r="P20" i="1"/>
  <c r="O20" i="1"/>
  <c r="P19" i="1"/>
  <c r="O19" i="1"/>
  <c r="P18" i="1"/>
  <c r="O18" i="1"/>
  <c r="H15" i="1"/>
  <c r="G15" i="1"/>
  <c r="F15" i="1"/>
  <c r="E15" i="1"/>
  <c r="H11" i="1"/>
  <c r="G11" i="1"/>
  <c r="F11" i="1"/>
  <c r="E11" i="1"/>
  <c r="D11" i="1"/>
  <c r="C11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N9" i="1"/>
  <c r="N11" i="1" s="1"/>
  <c r="M9" i="1"/>
  <c r="L9" i="1"/>
  <c r="K9" i="1"/>
  <c r="K11" i="1" s="1"/>
  <c r="J9" i="1"/>
  <c r="J11" i="1" s="1"/>
  <c r="I9" i="1"/>
  <c r="H9" i="1"/>
  <c r="G9" i="1"/>
  <c r="F9" i="1"/>
  <c r="E9" i="1"/>
  <c r="D9" i="1"/>
  <c r="D15" i="1" s="1"/>
  <c r="C9" i="1"/>
  <c r="C15" i="1" s="1"/>
  <c r="N8" i="1"/>
  <c r="M8" i="1"/>
  <c r="L8" i="1"/>
  <c r="K8" i="1"/>
  <c r="J8" i="1"/>
  <c r="I8" i="1"/>
  <c r="H8" i="1"/>
  <c r="H13" i="1" s="1"/>
  <c r="G8" i="1"/>
  <c r="G13" i="1" s="1"/>
  <c r="F8" i="1"/>
  <c r="F13" i="1" s="1"/>
  <c r="E8" i="1"/>
  <c r="E13" i="1" s="1"/>
  <c r="D8" i="1"/>
  <c r="D13" i="1" s="1"/>
  <c r="C8" i="1"/>
  <c r="P8" i="1" s="1"/>
  <c r="M15" i="1" l="1"/>
  <c r="I13" i="1"/>
  <c r="J13" i="1"/>
  <c r="K13" i="1"/>
  <c r="M13" i="1"/>
  <c r="N13" i="1"/>
  <c r="C14" i="1"/>
  <c r="J15" i="1"/>
  <c r="D14" i="1"/>
  <c r="O9" i="1"/>
  <c r="E14" i="1"/>
  <c r="P9" i="1"/>
  <c r="L11" i="1"/>
  <c r="L13" i="1" s="1"/>
  <c r="J14" i="1"/>
  <c r="P21" i="1"/>
  <c r="O8" i="1"/>
  <c r="M11" i="1"/>
  <c r="F14" i="1"/>
  <c r="I11" i="1"/>
  <c r="I15" i="1" s="1"/>
  <c r="G14" i="1"/>
  <c r="C13" i="1"/>
  <c r="I14" i="1"/>
  <c r="K15" i="1"/>
  <c r="C12" i="1"/>
  <c r="O31" i="1"/>
  <c r="H14" i="1"/>
  <c r="N15" i="1"/>
  <c r="F4" i="1" s="1"/>
  <c r="P15" i="1" l="1"/>
  <c r="D12" i="1"/>
  <c r="E12" i="1" s="1"/>
  <c r="F12" i="1" s="1"/>
  <c r="G12" i="1" s="1"/>
  <c r="H12" i="1" s="1"/>
  <c r="I12" i="1" s="1"/>
  <c r="J12" i="1" s="1"/>
  <c r="K12" i="1" s="1"/>
  <c r="L12" i="1" s="1"/>
  <c r="M12" i="1" s="1"/>
  <c r="N12" i="1" s="1"/>
  <c r="P11" i="1"/>
  <c r="P13" i="1"/>
  <c r="L15" i="1"/>
  <c r="O11" i="1"/>
  <c r="O15" i="1" s="1"/>
  <c r="L14" i="1"/>
  <c r="P14" i="1" s="1"/>
  <c r="N14" i="1"/>
  <c r="K14" i="1"/>
  <c r="M14" i="1"/>
  <c r="O13" i="1"/>
  <c r="P12" i="1" l="1"/>
  <c r="O14" i="1"/>
  <c r="O1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3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Modifica el año y el objetivo de ahorro. El resto se recalcula.</t>
        </r>
      </text>
    </comment>
  </commentList>
</comments>
</file>

<file path=xl/sharedStrings.xml><?xml version="1.0" encoding="utf-8"?>
<sst xmlns="http://schemas.openxmlformats.org/spreadsheetml/2006/main" count="48" uniqueCount="48">
  <si>
    <t>Año de trabajo</t>
  </si>
  <si>
    <t>Uso</t>
  </si>
  <si>
    <t>Edita solo las celdas amarillas.</t>
  </si>
  <si>
    <t>Moneda visual</t>
  </si>
  <si>
    <t>€</t>
  </si>
  <si>
    <t>Lectura rápida</t>
  </si>
  <si>
    <t>Interpretación</t>
  </si>
  <si>
    <t>Azul = dato editable · Negro = cálculo</t>
  </si>
  <si>
    <t>Objetivo de ahorro</t>
  </si>
  <si>
    <t>Consejo</t>
  </si>
  <si>
    <t>Si un mes queda en negativo, revisa ocio, formación o imprevistos.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</si>
  <si>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</si>
  <si>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</si>
  <si>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</si>
  <si>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</si>
  <si>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</si>
  <si>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</si>
  <si>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</si>
  <si>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</si>
  <si>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</si>
  <si>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</si>
  <si>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</si>
  <si>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</si>
  <si>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anual</t>
  </si>
  <si>
    <t>Promedio mensual</t>
  </si>
  <si>
    <t>Días del mes</t>
  </si>
  <si>
    <t>Ingresos totales</t>
  </si>
  <si>
    <t>Gastos totales</t>
  </si>
  <si>
    <t>Balance mensual</t>
  </si>
  <si>
    <t>Balance acumulado</t>
  </si>
  <si>
    <t>Media diaria neta</t>
  </si>
  <si>
    <t>Proyección anual neta</t>
  </si>
  <si>
    <t>% de ahorro</t>
  </si>
  <si>
    <t>Ingresos</t>
  </si>
  <si>
    <t>Actividad principal</t>
  </si>
  <si>
    <t>Servicios o ventas puntuales</t>
  </si>
  <si>
    <t>Reembolsos / ingresos no recurrentes</t>
  </si>
  <si>
    <t>Total ingresos</t>
  </si>
  <si>
    <t>Gastos</t>
  </si>
  <si>
    <t>Vivienda y suministros</t>
  </si>
  <si>
    <t>Alimentación cotidiana</t>
  </si>
  <si>
    <t>Movilidad y transporte</t>
  </si>
  <si>
    <t>Salud y bienestar</t>
  </si>
  <si>
    <t>Aprendizaje y herramientas</t>
  </si>
  <si>
    <t>Ocio y cultura</t>
  </si>
  <si>
    <t>Colchón / imprevistos</t>
  </si>
  <si>
    <t>Total gastos</t>
  </si>
  <si>
    <t>EXCEL DE CONTABILIDAD DOMÉSTICA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</si>
</sst>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#,##0.00\ [$€-C0A];[Red]\(#,##0.00\ [$€-C0A]\);\-"/>
  </numFmts>
  <fonts count="8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name val="Calibri"/>
    </font>
    <font>
      <sz val="11"/>
      <color rgb="FF0000FF"/>
      <name val="Calibri"/>
    </font>
    <font>
      <b/>
      <sz val="11"/>
      <color rgb="FFFFFFFF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243447"/>
      </patternFill>
    </fill>
    <fill>
      <patternFill patternType="solid">
        <fgColor rgb="FFFFF2CC"/>
      </patternFill>
    </fill>
    <fill>
      <patternFill patternType="solid">
        <fgColor rgb="FFDDEBF7"/>
      </patternFill>
    </fill>
    <fill>
      <patternFill patternType="solid">
        <fgColor rgb="FFC9DAF8"/>
      </patternFill>
    </fill>
    <fill>
      <patternFill patternType="solid">
        <fgColor rgb="FFE2F0D9"/>
      </patternFill>
    </fill>
    <fill>
      <patternFill patternType="solid">
        <fgColor rgb="FFFCE4D6"/>
      </patternFill>
    </fill>
    <fill>
      <patternFill patternType="solid">
        <fgColor rgb="FFD9EAF7"/>
      </patternFill>
    </fill>
  </fills>
  <borders count="3">
    <border>
      <left/>
      <right/>
      <top/>
      <bottom/>
      <diagonal/>
    </border>
    <border>
      <left/>
      <right/>
      <top/>
      <bottom style="thin">
        <color rgb="FFB7C0C8"/>
      </bottom>
      <diagonal/>
    </border>
    <border>
      <left/>
      <right/>
      <top style="medium">
        <color rgb="FF243447"/>
      </top>
      <bottom/>
      <diagonal/>
    </border>
  </borders>
  <cellStyleXfs count="2">
    <xf numFmtId="0" fontId="0" fillId="0" borderId="0"/>
    <xf numFmtId="0" fontId="7" fillId="0" borderId="0"/>
  </cellStyleXfs>
  <cellXfs count="24">
    <xf numFmtId="0" fontId="0" fillId="0" borderId="0" xfId="0"/>
    <xf numFmtId="0" fontId="2" fillId="0" borderId="0" xfId="1" applyFont="1"/>
    <xf numFmtId="0" fontId="3" fillId="3" borderId="0" xfId="1" applyFont="1" applyFill="1" applyAlignment="1">
      <alignment horizontal="center" vertical="center"/>
    </xf>
    <xf numFmtId="164" fontId="3" fillId="3" borderId="0" xfId="1" applyNumberFormat="1" applyFont="1" applyFill="1" applyAlignment="1">
      <alignment horizontal="center" vertical="center"/>
    </xf>
    <xf numFmtId="0" fontId="0" fillId="0" borderId="2" xfId="1" applyFont="1" applyBorder="1"/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right" vertical="center"/>
    </xf>
    <xf numFmtId="0" fontId="2" fillId="4" borderId="1" xfId="1" applyFont="1" applyFill="1" applyBorder="1" applyAlignment="1">
      <alignment horizontal="left" vertical="center"/>
    </xf>
    <xf numFmtId="1" fontId="5" fillId="4" borderId="1" xfId="1" applyNumberFormat="1" applyFont="1" applyFill="1" applyBorder="1" applyAlignment="1">
      <alignment horizontal="right" vertical="center"/>
    </xf>
    <xf numFmtId="165" fontId="5" fillId="4" borderId="1" xfId="1" applyNumberFormat="1" applyFont="1" applyFill="1" applyBorder="1" applyAlignment="1">
      <alignment horizontal="right" vertical="center"/>
    </xf>
    <xf numFmtId="166" fontId="5" fillId="4" borderId="1" xfId="1" applyNumberFormat="1" applyFont="1" applyFill="1" applyBorder="1" applyAlignment="1">
      <alignment horizontal="right" vertical="center"/>
    </xf>
    <xf numFmtId="164" fontId="5" fillId="4" borderId="1" xfId="1" applyNumberFormat="1" applyFont="1" applyFill="1" applyBorder="1" applyAlignment="1">
      <alignment horizontal="right" vertical="center"/>
    </xf>
    <xf numFmtId="0" fontId="0" fillId="0" borderId="1" xfId="1" applyFont="1" applyBorder="1"/>
    <xf numFmtId="166" fontId="0" fillId="0" borderId="1" xfId="1" applyNumberFormat="1" applyFont="1" applyBorder="1" applyAlignment="1">
      <alignment horizontal="right" vertical="center"/>
    </xf>
    <xf numFmtId="0" fontId="2" fillId="5" borderId="2" xfId="1" applyFont="1" applyFill="1" applyBorder="1" applyAlignment="1">
      <alignment horizontal="left" vertical="center"/>
    </xf>
    <xf numFmtId="0" fontId="0" fillId="5" borderId="2" xfId="1" applyFont="1" applyFill="1" applyBorder="1"/>
    <xf numFmtId="0" fontId="0" fillId="5" borderId="2" xfId="1" applyFont="1" applyFill="1" applyBorder="1" applyAlignment="1">
      <alignment horizontal="right" vertical="center"/>
    </xf>
    <xf numFmtId="0" fontId="0" fillId="6" borderId="1" xfId="1" applyFont="1" applyFill="1" applyBorder="1" applyAlignment="1">
      <alignment horizontal="left" vertical="center"/>
    </xf>
    <xf numFmtId="166" fontId="3" fillId="3" borderId="1" xfId="1" applyNumberFormat="1" applyFont="1" applyFill="1" applyBorder="1" applyAlignment="1">
      <alignment horizontal="right" vertical="center"/>
    </xf>
    <xf numFmtId="166" fontId="6" fillId="4" borderId="1" xfId="1" applyNumberFormat="1" applyFont="1" applyFill="1" applyBorder="1" applyAlignment="1">
      <alignment horizontal="right" vertical="center"/>
    </xf>
    <xf numFmtId="0" fontId="0" fillId="7" borderId="1" xfId="1" applyFont="1" applyFill="1" applyBorder="1" applyAlignment="1">
      <alignment horizontal="left" vertical="center"/>
    </xf>
    <xf numFmtId="0" fontId="0" fillId="8" borderId="0" xfId="1" applyFont="1" applyFill="1" applyAlignment="1">
      <alignment horizontal="left" vertical="center"/>
    </xf>
    <xf numFmtId="0" fontId="0" fillId="0" borderId="0" xfId="0"/>
    <xf numFmtId="0" fontId="1" fillId="2" borderId="0" xfId="1" applyFont="1" applyFill="1" applyAlignment="1">
      <alignment horizontal="center" vertical="center"/>
    </xf>
  </cellXfs>
  <cellStyles count="2">
    <cellStyle name="Normal" xfId="1" xr:uid="{00000000-0005-0000-0000-000000000000}"/>
    <cellStyle name="Standard" xfId="0" builtinId="0"/>
  </cellStyles>
  <dxfs count="5">
    <dxf>
      <fill>
        <patternFill>
          <bgColor rgb="FFFCE5CD"/>
        </patternFill>
      </fill>
    </dxf>
    <dxf>
      <fill>
        <patternFill>
          <bgColor rgb="FFE2F0D9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923925</xdr:colOff>
      <xdr:row>47</xdr:row>
      <xdr:rowOff>114300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3F512E71-5D32-A7B1-CC78-3DBB3D7431B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31"/>
  <sheetViews>
    <sheetView showGridLines="0" tabSelected="1" topLeftCell="C1" zoomScaleNormal="100" workbookViewId="0">
      <selection activeCell="U32" sqref="U32"/>
    </sheetView>
  </sheetViews>
  <sheetFormatPr baseColWidth="10" defaultColWidth="9.140625" defaultRowHeight="15" x14ac:dyDescent="0.25"/>
  <cols>
    <col min="1" max="1" width="3" customWidth="1"/>
    <col min="2" max="2" width="28" customWidth="1"/>
    <col min="3" max="14" width="14" customWidth="1"/>
    <col min="15" max="15" width="15" customWidth="1"/>
    <col min="16" max="16" width="18" customWidth="1"/>
  </cols>
  <sheetData>
    <row r="2" spans="2:16" ht="24" customHeight="1" x14ac:dyDescent="0.25">
      <c r="B2" s="23" t="s">
        <v>47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2:16" x14ac:dyDescent="0.25">
      <c r="B3" s="1" t="s">
        <v>0</v>
      </c>
      <c r="C3" s="2">
        <v>2026</v>
      </c>
      <c r="L3" s="1" t="s">
        <v>1</v>
      </c>
      <c r="M3" t="s">
        <v>2</v>
      </c>
    </row>
    <row r="4" spans="2:16" x14ac:dyDescent="0.25">
      <c r="B4" s="1" t="s">
        <v>3</v>
      </c>
      <c r="C4" s="2" t="s">
        <v>4</v>
      </c>
      <c r="E4" s="1" t="s">
        <v>5</v>
      </c>
      <c r="F4" s="21" t="str">
        <f>IF(N15&gt;=$C$5,"Objetivo de ahorro cumplido","Ajustar gasto o aumentar ingreso")</f>
        <v>Objetivo de ahorro cumplido</v>
      </c>
      <c r="G4" s="22"/>
      <c r="H4" s="22"/>
      <c r="I4" s="22"/>
      <c r="J4" s="22"/>
      <c r="L4" t="s">
        <v>6</v>
      </c>
      <c r="M4" t="s">
        <v>7</v>
      </c>
    </row>
    <row r="5" spans="2:16" x14ac:dyDescent="0.25">
      <c r="B5" s="1" t="s">
        <v>8</v>
      </c>
      <c r="C5" s="3">
        <v>0.18</v>
      </c>
      <c r="L5" t="s">
        <v>9</v>
      </c>
      <c r="M5" t="s">
        <v>10</v>
      </c>
    </row>
    <row r="7" spans="2:16" ht="24" customHeight="1" x14ac:dyDescent="0.25">
      <c r="B7" s="4"/>
      <c r="C7" s="5" t="s">
        <v>11</v>
      </c>
      <c r="D7" s="5" t="s">
        <v>12</v>
      </c>
      <c r="E7" s="5" t="s">
        <v>13</v>
      </c>
      <c r="F7" s="5" t="s">
        <v>14</v>
      </c>
      <c r="G7" s="5" t="s">
        <v>15</v>
      </c>
      <c r="H7" s="5" t="s">
        <v>16</v>
      </c>
      <c r="I7" s="5" t="s">
        <v>17</v>
      </c>
      <c r="J7" s="5" t="s">
        <v>18</v>
      </c>
      <c r="K7" s="5" t="s">
        <v>19</v>
      </c>
      <c r="L7" s="5" t="s">
        <v>20</v>
      </c>
      <c r="M7" s="5" t="s">
        <v>21</v>
      </c>
      <c r="N7" s="5" t="s">
        <v>22</v>
      </c>
      <c r="O7" s="6" t="s">
        <v>23</v>
      </c>
      <c r="P7" s="6" t="s">
        <v>24</v>
      </c>
    </row>
    <row r="8" spans="2:16" x14ac:dyDescent="0.25">
      <c r="B8" s="7" t="s">
        <v>25</v>
      </c>
      <c r="C8" s="8">
        <f>DAY(EOMONTH(DATE($C$3,1,1),0))</f>
        <v>31</v>
      </c>
      <c r="D8" s="8">
        <f>DAY(EOMONTH(DATE($C$3,2,1),0))</f>
        <v>28</v>
      </c>
      <c r="E8" s="8">
        <f>DAY(EOMONTH(DATE($C$3,3,1),0))</f>
        <v>31</v>
      </c>
      <c r="F8" s="8">
        <f>DAY(EOMONTH(DATE($C$3,4,1),0))</f>
        <v>30</v>
      </c>
      <c r="G8" s="8">
        <f>DAY(EOMONTH(DATE($C$3,5,1),0))</f>
        <v>31</v>
      </c>
      <c r="H8" s="8">
        <f>DAY(EOMONTH(DATE($C$3,6,1),0))</f>
        <v>30</v>
      </c>
      <c r="I8" s="8">
        <f>DAY(EOMONTH(DATE($C$3,7,1),0))</f>
        <v>31</v>
      </c>
      <c r="J8" s="8">
        <f>DAY(EOMONTH(DATE($C$3,8,1),0))</f>
        <v>31</v>
      </c>
      <c r="K8" s="8">
        <f>DAY(EOMONTH(DATE($C$3,9,1),0))</f>
        <v>30</v>
      </c>
      <c r="L8" s="8">
        <f>DAY(EOMONTH(DATE($C$3,10,1),0))</f>
        <v>31</v>
      </c>
      <c r="M8" s="8">
        <f>DAY(EOMONTH(DATE($C$3,11,1),0))</f>
        <v>30</v>
      </c>
      <c r="N8" s="8">
        <f>DAY(EOMONTH(DATE($C$3,12,1),0))</f>
        <v>31</v>
      </c>
      <c r="O8" s="8">
        <f>SUM(C8:N8)</f>
        <v>365</v>
      </c>
      <c r="P8" s="9">
        <f t="shared" ref="P8:P15" si="0">AVERAGE(C8:N8)</f>
        <v>30.416666666666668</v>
      </c>
    </row>
    <row r="9" spans="2:16" x14ac:dyDescent="0.25">
      <c r="B9" s="7" t="s">
        <v>26</v>
      </c>
      <c r="C9" s="10">
        <f t="shared" ref="C9:N9" si="1">SUM(C18:C20)</f>
        <v>2380</v>
      </c>
      <c r="D9" s="10">
        <f t="shared" si="1"/>
        <v>2280</v>
      </c>
      <c r="E9" s="10">
        <f t="shared" si="1"/>
        <v>2450</v>
      </c>
      <c r="F9" s="10">
        <f t="shared" si="1"/>
        <v>2470</v>
      </c>
      <c r="G9" s="10">
        <f t="shared" si="1"/>
        <v>2350</v>
      </c>
      <c r="H9" s="10">
        <f t="shared" si="1"/>
        <v>2510</v>
      </c>
      <c r="I9" s="10">
        <f t="shared" si="1"/>
        <v>2290</v>
      </c>
      <c r="J9" s="10">
        <f t="shared" si="1"/>
        <v>2260</v>
      </c>
      <c r="K9" s="10">
        <f t="shared" si="1"/>
        <v>2460</v>
      </c>
      <c r="L9" s="10">
        <f t="shared" si="1"/>
        <v>2400</v>
      </c>
      <c r="M9" s="10">
        <f t="shared" si="1"/>
        <v>2325</v>
      </c>
      <c r="N9" s="10">
        <f t="shared" si="1"/>
        <v>2800</v>
      </c>
      <c r="O9" s="10">
        <f>SUM(C9:N9)</f>
        <v>28975</v>
      </c>
      <c r="P9" s="10">
        <f t="shared" si="0"/>
        <v>2414.5833333333335</v>
      </c>
    </row>
    <row r="10" spans="2:16" x14ac:dyDescent="0.25">
      <c r="B10" s="7" t="s">
        <v>27</v>
      </c>
      <c r="C10" s="10">
        <f t="shared" ref="C10:N10" si="2">SUM(C24:C30)</f>
        <v>1730</v>
      </c>
      <c r="D10" s="10">
        <f t="shared" si="2"/>
        <v>1650</v>
      </c>
      <c r="E10" s="10">
        <f t="shared" si="2"/>
        <v>1810</v>
      </c>
      <c r="F10" s="10">
        <f t="shared" si="2"/>
        <v>1758</v>
      </c>
      <c r="G10" s="10">
        <f t="shared" si="2"/>
        <v>1732</v>
      </c>
      <c r="H10" s="10">
        <f t="shared" si="2"/>
        <v>1945</v>
      </c>
      <c r="I10" s="10">
        <f t="shared" si="2"/>
        <v>1685</v>
      </c>
      <c r="J10" s="10">
        <f t="shared" si="2"/>
        <v>1753</v>
      </c>
      <c r="K10" s="10">
        <f t="shared" si="2"/>
        <v>1795</v>
      </c>
      <c r="L10" s="10">
        <f t="shared" si="2"/>
        <v>1867</v>
      </c>
      <c r="M10" s="10">
        <f t="shared" si="2"/>
        <v>1798</v>
      </c>
      <c r="N10" s="10">
        <f t="shared" si="2"/>
        <v>2025</v>
      </c>
      <c r="O10" s="10">
        <f>SUM(C10:N10)</f>
        <v>21548</v>
      </c>
      <c r="P10" s="10">
        <f t="shared" si="0"/>
        <v>1795.6666666666667</v>
      </c>
    </row>
    <row r="11" spans="2:16" x14ac:dyDescent="0.25">
      <c r="B11" s="7" t="s">
        <v>28</v>
      </c>
      <c r="C11" s="10">
        <f t="shared" ref="C11:N11" si="3">C9-C10</f>
        <v>650</v>
      </c>
      <c r="D11" s="10">
        <f t="shared" si="3"/>
        <v>630</v>
      </c>
      <c r="E11" s="10">
        <f t="shared" si="3"/>
        <v>640</v>
      </c>
      <c r="F11" s="10">
        <f t="shared" si="3"/>
        <v>712</v>
      </c>
      <c r="G11" s="10">
        <f t="shared" si="3"/>
        <v>618</v>
      </c>
      <c r="H11" s="10">
        <f t="shared" si="3"/>
        <v>565</v>
      </c>
      <c r="I11" s="10">
        <f t="shared" si="3"/>
        <v>605</v>
      </c>
      <c r="J11" s="10">
        <f t="shared" si="3"/>
        <v>507</v>
      </c>
      <c r="K11" s="10">
        <f t="shared" si="3"/>
        <v>665</v>
      </c>
      <c r="L11" s="10">
        <f t="shared" si="3"/>
        <v>533</v>
      </c>
      <c r="M11" s="10">
        <f t="shared" si="3"/>
        <v>527</v>
      </c>
      <c r="N11" s="10">
        <f t="shared" si="3"/>
        <v>775</v>
      </c>
      <c r="O11" s="10">
        <f>SUM(C11:N11)</f>
        <v>7427</v>
      </c>
      <c r="P11" s="10">
        <f t="shared" si="0"/>
        <v>618.91666666666663</v>
      </c>
    </row>
    <row r="12" spans="2:16" x14ac:dyDescent="0.25">
      <c r="B12" s="7" t="s">
        <v>29</v>
      </c>
      <c r="C12" s="10">
        <f>C11</f>
        <v>650</v>
      </c>
      <c r="D12" s="10">
        <f t="shared" ref="D12:N12" si="4">C12+D11</f>
        <v>1280</v>
      </c>
      <c r="E12" s="10">
        <f t="shared" si="4"/>
        <v>1920</v>
      </c>
      <c r="F12" s="10">
        <f t="shared" si="4"/>
        <v>2632</v>
      </c>
      <c r="G12" s="10">
        <f t="shared" si="4"/>
        <v>3250</v>
      </c>
      <c r="H12" s="10">
        <f t="shared" si="4"/>
        <v>3815</v>
      </c>
      <c r="I12" s="10">
        <f t="shared" si="4"/>
        <v>4420</v>
      </c>
      <c r="J12" s="10">
        <f t="shared" si="4"/>
        <v>4927</v>
      </c>
      <c r="K12" s="10">
        <f t="shared" si="4"/>
        <v>5592</v>
      </c>
      <c r="L12" s="10">
        <f t="shared" si="4"/>
        <v>6125</v>
      </c>
      <c r="M12" s="10">
        <f t="shared" si="4"/>
        <v>6652</v>
      </c>
      <c r="N12" s="10">
        <f t="shared" si="4"/>
        <v>7427</v>
      </c>
      <c r="O12" s="10">
        <f>N12</f>
        <v>7427</v>
      </c>
      <c r="P12" s="10">
        <f t="shared" si="0"/>
        <v>4057.5</v>
      </c>
    </row>
    <row r="13" spans="2:16" x14ac:dyDescent="0.25">
      <c r="B13" s="7" t="s">
        <v>30</v>
      </c>
      <c r="C13" s="10">
        <f t="shared" ref="C13:O13" si="5">IF(C8=0,0,C11/C8)</f>
        <v>20.967741935483872</v>
      </c>
      <c r="D13" s="10">
        <f t="shared" si="5"/>
        <v>22.5</v>
      </c>
      <c r="E13" s="10">
        <f t="shared" si="5"/>
        <v>20.64516129032258</v>
      </c>
      <c r="F13" s="10">
        <f t="shared" si="5"/>
        <v>23.733333333333334</v>
      </c>
      <c r="G13" s="10">
        <f t="shared" si="5"/>
        <v>19.93548387096774</v>
      </c>
      <c r="H13" s="10">
        <f t="shared" si="5"/>
        <v>18.833333333333332</v>
      </c>
      <c r="I13" s="10">
        <f t="shared" si="5"/>
        <v>19.516129032258064</v>
      </c>
      <c r="J13" s="10">
        <f t="shared" si="5"/>
        <v>16.35483870967742</v>
      </c>
      <c r="K13" s="10">
        <f t="shared" si="5"/>
        <v>22.166666666666668</v>
      </c>
      <c r="L13" s="10">
        <f t="shared" si="5"/>
        <v>17.193548387096776</v>
      </c>
      <c r="M13" s="10">
        <f t="shared" si="5"/>
        <v>17.566666666666666</v>
      </c>
      <c r="N13" s="10">
        <f t="shared" si="5"/>
        <v>25</v>
      </c>
      <c r="O13" s="10">
        <f t="shared" si="5"/>
        <v>20.347945205479451</v>
      </c>
      <c r="P13" s="10">
        <f t="shared" si="0"/>
        <v>20.367741935483867</v>
      </c>
    </row>
    <row r="14" spans="2:16" x14ac:dyDescent="0.25">
      <c r="B14" s="7" t="s">
        <v>31</v>
      </c>
      <c r="C14" s="10">
        <f>C11*12</f>
        <v>7800</v>
      </c>
      <c r="D14" s="10">
        <f>AVERAGE($C11:D11)*12</f>
        <v>7680</v>
      </c>
      <c r="E14" s="10">
        <f>AVERAGE($C11:E11)*12</f>
        <v>7680</v>
      </c>
      <c r="F14" s="10">
        <f>AVERAGE($C11:F11)*12</f>
        <v>7896</v>
      </c>
      <c r="G14" s="10">
        <f>AVERAGE($C11:G11)*12</f>
        <v>7800</v>
      </c>
      <c r="H14" s="10">
        <f>AVERAGE($C11:H11)*12</f>
        <v>7630</v>
      </c>
      <c r="I14" s="10">
        <f>AVERAGE($C11:I11)*12</f>
        <v>7577.1428571428569</v>
      </c>
      <c r="J14" s="10">
        <f>AVERAGE($C11:J11)*12</f>
        <v>7390.5</v>
      </c>
      <c r="K14" s="10">
        <f>AVERAGE($C11:K11)*12</f>
        <v>7456</v>
      </c>
      <c r="L14" s="10">
        <f>AVERAGE($C11:L11)*12</f>
        <v>7350</v>
      </c>
      <c r="M14" s="10">
        <f>AVERAGE($C11:M11)*12</f>
        <v>7256.727272727273</v>
      </c>
      <c r="N14" s="10">
        <f>AVERAGE($C11:N11)*12</f>
        <v>7427</v>
      </c>
      <c r="O14" s="10">
        <f>N12</f>
        <v>7427</v>
      </c>
      <c r="P14" s="10">
        <f t="shared" si="0"/>
        <v>7578.6141774891776</v>
      </c>
    </row>
    <row r="15" spans="2:16" x14ac:dyDescent="0.25">
      <c r="B15" s="7" t="s">
        <v>32</v>
      </c>
      <c r="C15" s="11">
        <f t="shared" ref="C15:O15" si="6">IF(C9=0,0,C11/C9)</f>
        <v>0.27310924369747897</v>
      </c>
      <c r="D15" s="11">
        <f t="shared" si="6"/>
        <v>0.27631578947368424</v>
      </c>
      <c r="E15" s="11">
        <f t="shared" si="6"/>
        <v>0.26122448979591839</v>
      </c>
      <c r="F15" s="11">
        <f t="shared" si="6"/>
        <v>0.28825910931174087</v>
      </c>
      <c r="G15" s="11">
        <f t="shared" si="6"/>
        <v>0.26297872340425532</v>
      </c>
      <c r="H15" s="11">
        <f t="shared" si="6"/>
        <v>0.22509960159362549</v>
      </c>
      <c r="I15" s="11">
        <f t="shared" si="6"/>
        <v>0.26419213973799127</v>
      </c>
      <c r="J15" s="11">
        <f t="shared" si="6"/>
        <v>0.2243362831858407</v>
      </c>
      <c r="K15" s="11">
        <f t="shared" si="6"/>
        <v>0.27032520325203252</v>
      </c>
      <c r="L15" s="11">
        <f t="shared" si="6"/>
        <v>0.22208333333333333</v>
      </c>
      <c r="M15" s="11">
        <f t="shared" si="6"/>
        <v>0.22666666666666666</v>
      </c>
      <c r="N15" s="11">
        <f t="shared" si="6"/>
        <v>0.2767857142857143</v>
      </c>
      <c r="O15" s="11">
        <f t="shared" si="6"/>
        <v>0.25632441760138053</v>
      </c>
      <c r="P15" s="11">
        <f t="shared" si="0"/>
        <v>0.25594802481152351</v>
      </c>
    </row>
    <row r="16" spans="2:16" x14ac:dyDescent="0.25"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spans="2:16" ht="24" customHeight="1" x14ac:dyDescent="0.25">
      <c r="B17" s="14" t="s">
        <v>33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6"/>
      <c r="P17" s="16"/>
    </row>
    <row r="18" spans="2:16" x14ac:dyDescent="0.25">
      <c r="B18" s="17" t="s">
        <v>34</v>
      </c>
      <c r="C18" s="18">
        <v>2200</v>
      </c>
      <c r="D18" s="18">
        <v>2200</v>
      </c>
      <c r="E18" s="18">
        <v>2200</v>
      </c>
      <c r="F18" s="18">
        <v>2350</v>
      </c>
      <c r="G18" s="18">
        <v>2200</v>
      </c>
      <c r="H18" s="18">
        <v>2200</v>
      </c>
      <c r="I18" s="18">
        <v>2200</v>
      </c>
      <c r="J18" s="18">
        <v>2200</v>
      </c>
      <c r="K18" s="18">
        <v>2250</v>
      </c>
      <c r="L18" s="18">
        <v>2250</v>
      </c>
      <c r="M18" s="18">
        <v>2250</v>
      </c>
      <c r="N18" s="18">
        <v>2400</v>
      </c>
      <c r="O18" s="13">
        <f>SUM(C18:N18)</f>
        <v>26900</v>
      </c>
      <c r="P18" s="13">
        <f>AVERAGE(C18:N18)</f>
        <v>2241.6666666666665</v>
      </c>
    </row>
    <row r="19" spans="2:16" x14ac:dyDescent="0.25">
      <c r="B19" s="17" t="s">
        <v>35</v>
      </c>
      <c r="C19" s="18">
        <v>180</v>
      </c>
      <c r="D19" s="18">
        <v>0</v>
      </c>
      <c r="E19" s="18">
        <v>250</v>
      </c>
      <c r="F19" s="18">
        <v>120</v>
      </c>
      <c r="G19" s="18">
        <v>0</v>
      </c>
      <c r="H19" s="18">
        <v>310</v>
      </c>
      <c r="I19" s="18">
        <v>90</v>
      </c>
      <c r="J19" s="18">
        <v>0</v>
      </c>
      <c r="K19" s="18">
        <v>210</v>
      </c>
      <c r="L19" s="18">
        <v>150</v>
      </c>
      <c r="M19" s="18">
        <v>0</v>
      </c>
      <c r="N19" s="18">
        <v>400</v>
      </c>
      <c r="O19" s="13">
        <f>SUM(C19:N19)</f>
        <v>1710</v>
      </c>
      <c r="P19" s="13">
        <f>AVERAGE(C19:N19)</f>
        <v>142.5</v>
      </c>
    </row>
    <row r="20" spans="2:16" x14ac:dyDescent="0.25">
      <c r="B20" s="17" t="s">
        <v>36</v>
      </c>
      <c r="C20" s="18">
        <v>0</v>
      </c>
      <c r="D20" s="18">
        <v>80</v>
      </c>
      <c r="E20" s="18">
        <v>0</v>
      </c>
      <c r="F20" s="18">
        <v>0</v>
      </c>
      <c r="G20" s="18">
        <v>150</v>
      </c>
      <c r="H20" s="18">
        <v>0</v>
      </c>
      <c r="I20" s="18">
        <v>0</v>
      </c>
      <c r="J20" s="18">
        <v>60</v>
      </c>
      <c r="K20" s="18">
        <v>0</v>
      </c>
      <c r="L20" s="18">
        <v>0</v>
      </c>
      <c r="M20" s="18">
        <v>75</v>
      </c>
      <c r="N20" s="18">
        <v>0</v>
      </c>
      <c r="O20" s="13">
        <f>SUM(C20:N20)</f>
        <v>365</v>
      </c>
      <c r="P20" s="13">
        <f>AVERAGE(C20:N20)</f>
        <v>30.416666666666668</v>
      </c>
    </row>
    <row r="21" spans="2:16" x14ac:dyDescent="0.25">
      <c r="B21" s="7" t="s">
        <v>37</v>
      </c>
      <c r="C21" s="19">
        <f t="shared" ref="C21:N21" si="7">SUM(C18:C20)</f>
        <v>2380</v>
      </c>
      <c r="D21" s="19">
        <f t="shared" si="7"/>
        <v>2280</v>
      </c>
      <c r="E21" s="19">
        <f t="shared" si="7"/>
        <v>2450</v>
      </c>
      <c r="F21" s="19">
        <f t="shared" si="7"/>
        <v>2470</v>
      </c>
      <c r="G21" s="19">
        <f t="shared" si="7"/>
        <v>2350</v>
      </c>
      <c r="H21" s="19">
        <f t="shared" si="7"/>
        <v>2510</v>
      </c>
      <c r="I21" s="19">
        <f t="shared" si="7"/>
        <v>2290</v>
      </c>
      <c r="J21" s="19">
        <f t="shared" si="7"/>
        <v>2260</v>
      </c>
      <c r="K21" s="19">
        <f t="shared" si="7"/>
        <v>2460</v>
      </c>
      <c r="L21" s="19">
        <f t="shared" si="7"/>
        <v>2400</v>
      </c>
      <c r="M21" s="19">
        <f t="shared" si="7"/>
        <v>2325</v>
      </c>
      <c r="N21" s="19">
        <f t="shared" si="7"/>
        <v>2800</v>
      </c>
      <c r="O21" s="19">
        <f>SUM(C21:N21)</f>
        <v>28975</v>
      </c>
      <c r="P21" s="19">
        <f>AVERAGE(C21:N21)</f>
        <v>2414.5833333333335</v>
      </c>
    </row>
    <row r="22" spans="2:16" x14ac:dyDescent="0.25">
      <c r="B22" s="12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</row>
    <row r="23" spans="2:16" ht="24" customHeight="1" x14ac:dyDescent="0.25">
      <c r="B23" s="14" t="s">
        <v>38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6"/>
      <c r="P23" s="16"/>
    </row>
    <row r="24" spans="2:16" x14ac:dyDescent="0.25">
      <c r="B24" s="20" t="s">
        <v>39</v>
      </c>
      <c r="C24" s="18">
        <v>980</v>
      </c>
      <c r="D24" s="18">
        <v>980</v>
      </c>
      <c r="E24" s="18">
        <v>985</v>
      </c>
      <c r="F24" s="18">
        <v>985</v>
      </c>
      <c r="G24" s="18">
        <v>990</v>
      </c>
      <c r="H24" s="18">
        <v>990</v>
      </c>
      <c r="I24" s="18">
        <v>995</v>
      </c>
      <c r="J24" s="18">
        <v>995</v>
      </c>
      <c r="K24" s="18">
        <v>995</v>
      </c>
      <c r="L24" s="18">
        <v>1000</v>
      </c>
      <c r="M24" s="18">
        <v>1000</v>
      </c>
      <c r="N24" s="18">
        <v>1005</v>
      </c>
      <c r="O24" s="13">
        <f t="shared" ref="O24:O31" si="8">SUM(C24:N24)</f>
        <v>11900</v>
      </c>
      <c r="P24" s="13">
        <f t="shared" ref="P24:P31" si="9">AVERAGE(C24:N24)</f>
        <v>991.66666666666663</v>
      </c>
    </row>
    <row r="25" spans="2:16" x14ac:dyDescent="0.25">
      <c r="B25" s="20" t="s">
        <v>40</v>
      </c>
      <c r="C25" s="18">
        <v>320</v>
      </c>
      <c r="D25" s="18">
        <v>295</v>
      </c>
      <c r="E25" s="18">
        <v>340</v>
      </c>
      <c r="F25" s="18">
        <v>315</v>
      </c>
      <c r="G25" s="18">
        <v>330</v>
      </c>
      <c r="H25" s="18">
        <v>355</v>
      </c>
      <c r="I25" s="18">
        <v>300</v>
      </c>
      <c r="J25" s="18">
        <v>310</v>
      </c>
      <c r="K25" s="18">
        <v>345</v>
      </c>
      <c r="L25" s="18">
        <v>335</v>
      </c>
      <c r="M25" s="18">
        <v>360</v>
      </c>
      <c r="N25" s="18">
        <v>390</v>
      </c>
      <c r="O25" s="13">
        <f t="shared" si="8"/>
        <v>3995</v>
      </c>
      <c r="P25" s="13">
        <f t="shared" si="9"/>
        <v>332.91666666666669</v>
      </c>
    </row>
    <row r="26" spans="2:16" x14ac:dyDescent="0.25">
      <c r="B26" s="20" t="s">
        <v>41</v>
      </c>
      <c r="C26" s="18">
        <v>110</v>
      </c>
      <c r="D26" s="18">
        <v>95</v>
      </c>
      <c r="E26" s="18">
        <v>130</v>
      </c>
      <c r="F26" s="18">
        <v>118</v>
      </c>
      <c r="G26" s="18">
        <v>102</v>
      </c>
      <c r="H26" s="18">
        <v>125</v>
      </c>
      <c r="I26" s="18">
        <v>90</v>
      </c>
      <c r="J26" s="18">
        <v>88</v>
      </c>
      <c r="K26" s="18">
        <v>115</v>
      </c>
      <c r="L26" s="18">
        <v>122</v>
      </c>
      <c r="M26" s="18">
        <v>108</v>
      </c>
      <c r="N26" s="18">
        <v>140</v>
      </c>
      <c r="O26" s="13">
        <f t="shared" si="8"/>
        <v>1343</v>
      </c>
      <c r="P26" s="13">
        <f t="shared" si="9"/>
        <v>111.91666666666667</v>
      </c>
    </row>
    <row r="27" spans="2:16" x14ac:dyDescent="0.25">
      <c r="B27" s="20" t="s">
        <v>42</v>
      </c>
      <c r="C27" s="18">
        <v>60</v>
      </c>
      <c r="D27" s="18">
        <v>30</v>
      </c>
      <c r="E27" s="18">
        <v>45</v>
      </c>
      <c r="F27" s="18">
        <v>70</v>
      </c>
      <c r="G27" s="18">
        <v>35</v>
      </c>
      <c r="H27" s="18">
        <v>55</v>
      </c>
      <c r="I27" s="18">
        <v>40</v>
      </c>
      <c r="J27" s="18">
        <v>85</v>
      </c>
      <c r="K27" s="18">
        <v>30</v>
      </c>
      <c r="L27" s="18">
        <v>45</v>
      </c>
      <c r="M27" s="18">
        <v>60</v>
      </c>
      <c r="N27" s="18">
        <v>50</v>
      </c>
      <c r="O27" s="13">
        <f t="shared" si="8"/>
        <v>605</v>
      </c>
      <c r="P27" s="13">
        <f t="shared" si="9"/>
        <v>50.416666666666664</v>
      </c>
    </row>
    <row r="28" spans="2:16" x14ac:dyDescent="0.25">
      <c r="B28" s="20" t="s">
        <v>43</v>
      </c>
      <c r="C28" s="18">
        <v>45</v>
      </c>
      <c r="D28" s="18">
        <v>0</v>
      </c>
      <c r="E28" s="18">
        <v>80</v>
      </c>
      <c r="F28" s="18">
        <v>0</v>
      </c>
      <c r="G28" s="18">
        <v>35</v>
      </c>
      <c r="H28" s="18">
        <v>120</v>
      </c>
      <c r="I28" s="18">
        <v>0</v>
      </c>
      <c r="J28" s="18">
        <v>40</v>
      </c>
      <c r="K28" s="18">
        <v>0</v>
      </c>
      <c r="L28" s="18">
        <v>75</v>
      </c>
      <c r="M28" s="18">
        <v>0</v>
      </c>
      <c r="N28" s="18">
        <v>90</v>
      </c>
      <c r="O28" s="13">
        <f t="shared" si="8"/>
        <v>485</v>
      </c>
      <c r="P28" s="13">
        <f t="shared" si="9"/>
        <v>40.416666666666664</v>
      </c>
    </row>
    <row r="29" spans="2:16" x14ac:dyDescent="0.25">
      <c r="B29" s="20" t="s">
        <v>44</v>
      </c>
      <c r="C29" s="18">
        <v>125</v>
      </c>
      <c r="D29" s="18">
        <v>160</v>
      </c>
      <c r="E29" s="18">
        <v>140</v>
      </c>
      <c r="F29" s="18">
        <v>180</v>
      </c>
      <c r="G29" s="18">
        <v>150</v>
      </c>
      <c r="H29" s="18">
        <v>210</v>
      </c>
      <c r="I29" s="18">
        <v>170</v>
      </c>
      <c r="J29" s="18">
        <v>145</v>
      </c>
      <c r="K29" s="18">
        <v>220</v>
      </c>
      <c r="L29" s="18">
        <v>200</v>
      </c>
      <c r="M29" s="18">
        <v>180</v>
      </c>
      <c r="N29" s="18">
        <v>260</v>
      </c>
      <c r="O29" s="13">
        <f t="shared" si="8"/>
        <v>2140</v>
      </c>
      <c r="P29" s="13">
        <f t="shared" si="9"/>
        <v>178.33333333333334</v>
      </c>
    </row>
    <row r="30" spans="2:16" x14ac:dyDescent="0.25">
      <c r="B30" s="20" t="s">
        <v>45</v>
      </c>
      <c r="C30" s="18">
        <v>90</v>
      </c>
      <c r="D30" s="18">
        <v>90</v>
      </c>
      <c r="E30" s="18">
        <v>90</v>
      </c>
      <c r="F30" s="18">
        <v>90</v>
      </c>
      <c r="G30" s="18">
        <v>90</v>
      </c>
      <c r="H30" s="18">
        <v>90</v>
      </c>
      <c r="I30" s="18">
        <v>90</v>
      </c>
      <c r="J30" s="18">
        <v>90</v>
      </c>
      <c r="K30" s="18">
        <v>90</v>
      </c>
      <c r="L30" s="18">
        <v>90</v>
      </c>
      <c r="M30" s="18">
        <v>90</v>
      </c>
      <c r="N30" s="18">
        <v>90</v>
      </c>
      <c r="O30" s="13">
        <f t="shared" si="8"/>
        <v>1080</v>
      </c>
      <c r="P30" s="13">
        <f t="shared" si="9"/>
        <v>90</v>
      </c>
    </row>
    <row r="31" spans="2:16" x14ac:dyDescent="0.25">
      <c r="B31" s="7" t="s">
        <v>46</v>
      </c>
      <c r="C31" s="19">
        <f t="shared" ref="C31:N31" si="10">SUM(C24:C30)</f>
        <v>1730</v>
      </c>
      <c r="D31" s="19">
        <f t="shared" si="10"/>
        <v>1650</v>
      </c>
      <c r="E31" s="19">
        <f t="shared" si="10"/>
        <v>1810</v>
      </c>
      <c r="F31" s="19">
        <f t="shared" si="10"/>
        <v>1758</v>
      </c>
      <c r="G31" s="19">
        <f t="shared" si="10"/>
        <v>1732</v>
      </c>
      <c r="H31" s="19">
        <f t="shared" si="10"/>
        <v>1945</v>
      </c>
      <c r="I31" s="19">
        <f t="shared" si="10"/>
        <v>1685</v>
      </c>
      <c r="J31" s="19">
        <f t="shared" si="10"/>
        <v>1753</v>
      </c>
      <c r="K31" s="19">
        <f t="shared" si="10"/>
        <v>1795</v>
      </c>
      <c r="L31" s="19">
        <f t="shared" si="10"/>
        <v>1867</v>
      </c>
      <c r="M31" s="19">
        <f t="shared" si="10"/>
        <v>1798</v>
      </c>
      <c r="N31" s="19">
        <f t="shared" si="10"/>
        <v>2025</v>
      </c>
      <c r="O31" s="19">
        <f t="shared" si="8"/>
        <v>21548</v>
      </c>
      <c r="P31" s="19">
        <f t="shared" si="9"/>
        <v>1795.6666666666667</v>
      </c>
    </row>
  </sheetData>
  <mergeCells count="2">
    <mergeCell ref="F4:J4"/>
    <mergeCell ref="B2:P2"/>
  </mergeCells>
  <conditionalFormatting sqref="C11:N11">
    <cfRule type="cellIs" dxfId="4" priority="1" operator="greaterThanOrEqual">
      <formula>0</formula>
    </cfRule>
    <cfRule type="cellIs" dxfId="3" priority="2" operator="lessThan">
      <formula>0</formula>
    </cfRule>
  </conditionalFormatting>
  <conditionalFormatting sqref="C15:N15">
    <cfRule type="cellIs" dxfId="2" priority="3" operator="lessThan">
      <formula>$C$5</formula>
    </cfRule>
  </conditionalFormatting>
  <conditionalFormatting sqref="F4">
    <cfRule type="expression" dxfId="1" priority="4">
      <formula>N15&gt;=$C$5</formula>
    </cfRule>
    <cfRule type="expression" dxfId="0" priority="5">
      <formula>N15&lt;$C$5</formula>
    </cfRule>
  </conditionalFormatting>
  <dataValidations count="1">
    <dataValidation type="decimal" operator="greaterThanOrEqual" allowBlank="1" errorTitle="Valor no válido" error="Introduce un número positivo o deja la celda vacía." promptTitle="Dato editable" prompt="Introduce un importe igual o superior a 0." sqref="C18:N18 C19:N19 C20:N20 C24:N24 C25:N25 C26:N26 C27:N27 C28:N28 C29:N29 C30:N30" xr:uid="{00000000-0002-0000-0000-000000000000}">
      <formula1>0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Contabilidad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2026-04-08T06:53:36Z</dcterms:modified>
</cp:coreProperties>
</file>