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horro 1000 €\"/>
    </mc:Choice>
  </mc:AlternateContent>
  <xr:revisionPtr revIDLastSave="0" documentId="13_ncr:1_{569B96D3-2EF3-441C-AC1A-300BE5A244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horro 1000 €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" l="1"/>
  <c r="G33" i="1" s="1"/>
  <c r="H33" i="1" s="1"/>
  <c r="I32" i="1"/>
  <c r="G32" i="1"/>
  <c r="H32" i="1" s="1"/>
  <c r="I31" i="1"/>
  <c r="G31" i="1"/>
  <c r="H31" i="1" s="1"/>
  <c r="I30" i="1"/>
  <c r="G30" i="1"/>
  <c r="H30" i="1" s="1"/>
  <c r="I29" i="1"/>
  <c r="H29" i="1"/>
  <c r="G29" i="1"/>
  <c r="I28" i="1"/>
  <c r="G28" i="1"/>
  <c r="H28" i="1" s="1"/>
  <c r="I27" i="1"/>
  <c r="G27" i="1"/>
  <c r="H27" i="1" s="1"/>
  <c r="I26" i="1"/>
  <c r="H26" i="1"/>
  <c r="G26" i="1"/>
  <c r="I25" i="1"/>
  <c r="H25" i="1"/>
  <c r="G25" i="1"/>
  <c r="G24" i="1"/>
  <c r="I24" i="1" s="1"/>
  <c r="G23" i="1"/>
  <c r="H23" i="1" s="1"/>
  <c r="G22" i="1"/>
  <c r="I22" i="1" s="1"/>
  <c r="L21" i="1"/>
  <c r="M21" i="1" s="1"/>
  <c r="K21" i="1"/>
  <c r="G21" i="1"/>
  <c r="I21" i="1" s="1"/>
  <c r="K20" i="1"/>
  <c r="G20" i="1"/>
  <c r="I20" i="1" s="1"/>
  <c r="K19" i="1"/>
  <c r="L19" i="1" s="1"/>
  <c r="G19" i="1"/>
  <c r="H19" i="1" s="1"/>
  <c r="K18" i="1"/>
  <c r="H18" i="1"/>
  <c r="G18" i="1"/>
  <c r="I18" i="1" s="1"/>
  <c r="K17" i="1"/>
  <c r="G17" i="1"/>
  <c r="I17" i="1" s="1"/>
  <c r="L16" i="1"/>
  <c r="K16" i="1"/>
  <c r="G16" i="1"/>
  <c r="H16" i="1" s="1"/>
  <c r="G15" i="1"/>
  <c r="I15" i="1" s="1"/>
  <c r="E10" i="1"/>
  <c r="L20" i="1" s="1"/>
  <c r="E8" i="1"/>
  <c r="I9" i="1" s="1"/>
  <c r="M7" i="1"/>
  <c r="M8" i="1" s="1"/>
  <c r="E7" i="1"/>
  <c r="E9" i="1" s="1"/>
  <c r="I6" i="1"/>
  <c r="I7" i="1" s="1"/>
  <c r="M20" i="1" l="1"/>
  <c r="N20" i="1" s="1"/>
  <c r="M19" i="1"/>
  <c r="N19" i="1" s="1"/>
  <c r="M10" i="1"/>
  <c r="H21" i="1"/>
  <c r="H15" i="1"/>
  <c r="L18" i="1"/>
  <c r="N21" i="1"/>
  <c r="I19" i="1"/>
  <c r="H22" i="1"/>
  <c r="I10" i="1"/>
  <c r="M9" i="1" s="1"/>
  <c r="I16" i="1"/>
  <c r="M6" i="1"/>
  <c r="H17" i="1"/>
  <c r="I8" i="1"/>
  <c r="H20" i="1"/>
  <c r="H24" i="1"/>
  <c r="I23" i="1"/>
  <c r="L17" i="1"/>
  <c r="M16" i="1"/>
  <c r="N16" i="1" s="1"/>
  <c r="M18" i="1" l="1"/>
  <c r="N18" i="1" s="1"/>
  <c r="M17" i="1"/>
  <c r="N1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6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Meta editable. Cambia esta cifra para reutilizar la plantilla.</t>
        </r>
      </text>
    </comment>
    <comment ref="F15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Dato de ejemplo. Sustituye o añade nuevas filas debajo.</t>
        </r>
      </text>
    </comment>
    <comment ref="K26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Cada bloque representa un hito de 50 €. Se colorea automáticamente con el avance real.</t>
        </r>
      </text>
    </comment>
  </commentList>
</comments>
</file>

<file path=xl/sharedStrings.xml><?xml version="1.0" encoding="utf-8"?>
<sst xmlns="http://schemas.openxmlformats.org/spreadsheetml/2006/main" count="74" uniqueCount="62">
  <si>
    <t>Plantilla ahorro 1.000 € · Ruta de hitos</t>
  </si>
  <si>
    <t>Plantilla nueva basada en la lógica del reto visual: objetivo cerrado, aportaciones acumuladas, hitos automáticos y ejemplo ya cargado.</t>
  </si>
  <si>
    <t>Configuración</t>
  </si>
  <si>
    <t>Panel de control</t>
  </si>
  <si>
    <t>Meta total (€)</t>
  </si>
  <si>
    <t>Fecha de control</t>
  </si>
  <si>
    <t>Ahorrado real</t>
  </si>
  <si>
    <t>Diferencia vs plan</t>
  </si>
  <si>
    <t>Fecha inicio</t>
  </si>
  <si>
    <t>Semanas planificadas</t>
  </si>
  <si>
    <t>Restante</t>
  </si>
  <si>
    <t>Movimientos</t>
  </si>
  <si>
    <t>Fecha objetivo</t>
  </si>
  <si>
    <t>Semanas transcurridas</t>
  </si>
  <si>
    <t>% completado</t>
  </si>
  <si>
    <t>Promedio por movimiento</t>
  </si>
  <si>
    <t>Ahorro inicial (€)</t>
  </si>
  <si>
    <t>Aporte medio necesario/semana</t>
  </si>
  <si>
    <t>Ahorro ideal a fecha</t>
  </si>
  <si>
    <t>Faltan para el hito</t>
  </si>
  <si>
    <t>Meses planificados</t>
  </si>
  <si>
    <t>Siguiente hito</t>
  </si>
  <si>
    <t>Estado</t>
  </si>
  <si>
    <t>Las celdas amarillas se pueden editar. El resto calcula el avance, el ritmo y los hitos.</t>
  </si>
  <si>
    <t>Registro de aportaciones</t>
  </si>
  <si>
    <t>Fecha</t>
  </si>
  <si>
    <t>Descripción</t>
  </si>
  <si>
    <t>Categoría</t>
  </si>
  <si>
    <t>Método</t>
  </si>
  <si>
    <t>Importe (€)</t>
  </si>
  <si>
    <t>Acumulado (€)</t>
  </si>
  <si>
    <t>% meta</t>
  </si>
  <si>
    <t>Resumen mensual</t>
  </si>
  <si>
    <t>Transferencia semanal</t>
  </si>
  <si>
    <t>Transferencia fija</t>
  </si>
  <si>
    <t>Cuenta ahorro</t>
  </si>
  <si>
    <t>Mes</t>
  </si>
  <si>
    <t>Objetivo</t>
  </si>
  <si>
    <t>Ahorro real</t>
  </si>
  <si>
    <t>Desviación</t>
  </si>
  <si>
    <t>Redondeo quincenal</t>
  </si>
  <si>
    <t>Redondeo</t>
  </si>
  <si>
    <t>Ajuste ocio enero</t>
  </si>
  <si>
    <t>Ahorro ocio</t>
  </si>
  <si>
    <t>Tarjeta</t>
  </si>
  <si>
    <t>Cashback acumulado</t>
  </si>
  <si>
    <t>Cashback</t>
  </si>
  <si>
    <t>Venta de libros</t>
  </si>
  <si>
    <t>Venta extra</t>
  </si>
  <si>
    <t>Bizum</t>
  </si>
  <si>
    <t>Ajuste de presupuesto</t>
  </si>
  <si>
    <t>Ajuste presupuesto</t>
  </si>
  <si>
    <t>Menos gasto en transporte</t>
  </si>
  <si>
    <t>Ahorro diario</t>
  </si>
  <si>
    <t>Ingreso puntual</t>
  </si>
  <si>
    <t>Transferencia</t>
  </si>
  <si>
    <t>Mapa de hitos (cada bloque = 50 €)</t>
  </si>
  <si>
    <t>Leyenda</t>
  </si>
  <si>
    <t>completado</t>
  </si>
  <si>
    <t>pendiente</t>
  </si>
  <si>
    <t>siguiente</t>
  </si>
  <si>
    <t>Total aportaciones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</si>
</sst>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2]"/>
    <numFmt numFmtId="165" formatCode="0.0%"/>
    <numFmt numFmtId="167" formatCode="[$-C0A]mmmm\ yyyy"/>
  </numFmts>
  <fonts count="13" x14ac:knownFonts="1">
    <font>
      <sz val="11"/>
      <color theme="1"/>
      <name val="Calibri"/>
      <family val="2"/>
      <scheme val="minor"/>
    </font>
    <font>
      <i/>
      <sz val="10"/>
      <color rgb="FF666666"/>
      <name val="Calibri"/>
    </font>
    <font>
      <b/>
      <sz val="11"/>
      <color rgb="FFFFFFFF"/>
      <name val="Calibri"/>
    </font>
    <font>
      <b/>
      <sz val="11"/>
      <color rgb="FF666666"/>
      <name val="Calibri"/>
    </font>
    <font>
      <b/>
      <sz val="11"/>
      <color rgb="FF0000FF"/>
      <name val="Calibri"/>
    </font>
    <font>
      <b/>
      <sz val="11"/>
      <color rgb="FF000000"/>
      <name val="Calibri"/>
    </font>
    <font>
      <i/>
      <sz val="9"/>
      <color rgb="FF666666"/>
      <name val="Calibri"/>
    </font>
    <font>
      <sz val="11"/>
      <color rgb="FF0000FF"/>
      <name val="Calibri"/>
    </font>
    <font>
      <sz val="11"/>
      <color rgb="FF000000"/>
      <name val="Calibri"/>
    </font>
    <font>
      <sz val="9"/>
      <color rgb="FF000000"/>
      <name val="Calibri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2E75B6"/>
      </patternFill>
    </fill>
    <fill>
      <patternFill patternType="solid">
        <fgColor rgb="FFFFFFFF"/>
      </patternFill>
    </fill>
    <fill>
      <patternFill patternType="solid">
        <fgColor rgb="FFFFFDEB"/>
      </patternFill>
    </fill>
    <fill>
      <patternFill patternType="solid">
        <fgColor rgb="FFF7FBFE"/>
      </patternFill>
    </fill>
    <fill>
      <patternFill patternType="solid">
        <fgColor rgb="FFEEF2F6"/>
      </patternFill>
    </fill>
    <fill>
      <patternFill patternType="solid">
        <fgColor rgb="FFD8F0F1"/>
      </patternFill>
    </fill>
    <fill>
      <patternFill patternType="solid">
        <fgColor rgb="FFFCE4D6"/>
      </patternFill>
    </fill>
  </fills>
  <borders count="11">
    <border>
      <left/>
      <right/>
      <top/>
      <bottom/>
      <diagonal/>
    </border>
    <border>
      <left/>
      <right/>
      <top style="medium">
        <color rgb="FF1F4E79"/>
      </top>
      <bottom style="medium">
        <color rgb="FF1F4E79"/>
      </bottom>
      <diagonal/>
    </border>
    <border>
      <left style="thin">
        <color rgb="FFB7C9D6"/>
      </left>
      <right style="thin">
        <color rgb="FFB7C9D6"/>
      </right>
      <top style="thin">
        <color rgb="FFB7C9D6"/>
      </top>
      <bottom style="thin">
        <color rgb="FFB7C9D6"/>
      </bottom>
      <diagonal/>
    </border>
    <border>
      <left/>
      <right/>
      <top style="medium">
        <color rgb="FF1F4E79"/>
      </top>
      <bottom style="medium">
        <color rgb="FF1F4E79"/>
      </bottom>
      <diagonal/>
    </border>
    <border>
      <left/>
      <right/>
      <top/>
      <bottom/>
      <diagonal/>
    </border>
    <border>
      <left style="thin">
        <color rgb="FFB7C9D6"/>
      </left>
      <right/>
      <top style="medium">
        <color rgb="FF1F4E79"/>
      </top>
      <bottom style="thin">
        <color rgb="FFB7C9D6"/>
      </bottom>
      <diagonal/>
    </border>
    <border>
      <left/>
      <right/>
      <top style="medium">
        <color rgb="FF1F4E79"/>
      </top>
      <bottom style="thin">
        <color rgb="FFB7C9D6"/>
      </bottom>
      <diagonal/>
    </border>
    <border>
      <left/>
      <right style="thin">
        <color rgb="FFB7C9D6"/>
      </right>
      <top style="medium">
        <color rgb="FF1F4E79"/>
      </top>
      <bottom style="thin">
        <color rgb="FFB7C9D6"/>
      </bottom>
      <diagonal/>
    </border>
    <border>
      <left style="thin">
        <color rgb="FFB7C9D6"/>
      </left>
      <right/>
      <top style="thin">
        <color rgb="FFB7C9D6"/>
      </top>
      <bottom style="thin">
        <color rgb="FFB7C9D6"/>
      </bottom>
      <diagonal/>
    </border>
    <border>
      <left/>
      <right/>
      <top style="thin">
        <color rgb="FFB7C9D6"/>
      </top>
      <bottom style="thin">
        <color rgb="FFB7C9D6"/>
      </bottom>
      <diagonal/>
    </border>
    <border>
      <left/>
      <right style="thin">
        <color rgb="FFB7C9D6"/>
      </right>
      <top style="thin">
        <color rgb="FFB7C9D6"/>
      </top>
      <bottom style="thin">
        <color rgb="FFB7C9D6"/>
      </bottom>
      <diagonal/>
    </border>
  </borders>
  <cellStyleXfs count="2">
    <xf numFmtId="0" fontId="0" fillId="0" borderId="0"/>
    <xf numFmtId="0" fontId="10" fillId="0" borderId="0"/>
  </cellStyleXfs>
  <cellXfs count="50">
    <xf numFmtId="0" fontId="0" fillId="0" borderId="0" xfId="0"/>
    <xf numFmtId="0" fontId="3" fillId="4" borderId="2" xfId="1" applyFont="1" applyFill="1" applyBorder="1"/>
    <xf numFmtId="164" fontId="4" fillId="5" borderId="2" xfId="1" applyNumberFormat="1" applyFont="1" applyFill="1" applyBorder="1" applyAlignment="1">
      <alignment horizontal="center"/>
    </xf>
    <xf numFmtId="14" fontId="4" fillId="5" borderId="2" xfId="1" applyNumberFormat="1" applyFont="1" applyFill="1" applyBorder="1" applyAlignment="1">
      <alignment horizontal="center"/>
    </xf>
    <xf numFmtId="0" fontId="0" fillId="4" borderId="2" xfId="1" applyFont="1" applyFill="1" applyBorder="1"/>
    <xf numFmtId="164" fontId="5" fillId="6" borderId="2" xfId="1" applyNumberFormat="1" applyFont="1" applyFill="1" applyBorder="1" applyAlignment="1">
      <alignment horizontal="center"/>
    </xf>
    <xf numFmtId="1" fontId="5" fillId="6" borderId="2" xfId="1" applyNumberFormat="1" applyFont="1" applyFill="1" applyBorder="1" applyAlignment="1">
      <alignment horizontal="center"/>
    </xf>
    <xf numFmtId="165" fontId="5" fillId="6" borderId="2" xfId="1" applyNumberFormat="1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 vertical="center"/>
    </xf>
    <xf numFmtId="14" fontId="7" fillId="4" borderId="2" xfId="1" applyNumberFormat="1" applyFont="1" applyFill="1" applyBorder="1"/>
    <xf numFmtId="0" fontId="7" fillId="4" borderId="2" xfId="1" applyFont="1" applyFill="1" applyBorder="1"/>
    <xf numFmtId="164" fontId="7" fillId="4" borderId="2" xfId="1" applyNumberFormat="1" applyFont="1" applyFill="1" applyBorder="1"/>
    <xf numFmtId="164" fontId="8" fillId="4" borderId="2" xfId="1" applyNumberFormat="1" applyFont="1" applyFill="1" applyBorder="1"/>
    <xf numFmtId="165" fontId="8" fillId="4" borderId="2" xfId="1" applyNumberFormat="1" applyFont="1" applyFill="1" applyBorder="1"/>
    <xf numFmtId="0" fontId="8" fillId="4" borderId="2" xfId="1" applyFont="1" applyFill="1" applyBorder="1"/>
    <xf numFmtId="0" fontId="2" fillId="3" borderId="1" xfId="1" applyFont="1" applyFill="1" applyBorder="1" applyAlignment="1">
      <alignment horizontal="center"/>
    </xf>
    <xf numFmtId="164" fontId="8" fillId="4" borderId="2" xfId="1" applyNumberFormat="1" applyFont="1" applyFill="1" applyBorder="1" applyAlignment="1">
      <alignment horizontal="center"/>
    </xf>
    <xf numFmtId="164" fontId="5" fillId="7" borderId="2" xfId="1" applyNumberFormat="1" applyFont="1" applyFill="1" applyBorder="1" applyAlignment="1">
      <alignment horizontal="center" vertical="center"/>
    </xf>
    <xf numFmtId="0" fontId="9" fillId="4" borderId="2" xfId="1" applyFont="1" applyFill="1" applyBorder="1" applyAlignment="1">
      <alignment horizontal="center"/>
    </xf>
    <xf numFmtId="0" fontId="9" fillId="8" borderId="2" xfId="1" applyFont="1" applyFill="1" applyBorder="1" applyAlignment="1">
      <alignment horizontal="center"/>
    </xf>
    <xf numFmtId="0" fontId="9" fillId="7" borderId="2" xfId="1" applyFont="1" applyFill="1" applyBorder="1" applyAlignment="1">
      <alignment horizontal="center"/>
    </xf>
    <xf numFmtId="0" fontId="9" fillId="9" borderId="2" xfId="1" applyFont="1" applyFill="1" applyBorder="1" applyAlignment="1">
      <alignment horizontal="center"/>
    </xf>
    <xf numFmtId="0" fontId="5" fillId="6" borderId="1" xfId="1" applyFont="1" applyFill="1" applyBorder="1"/>
    <xf numFmtId="0" fontId="0" fillId="6" borderId="1" xfId="1" applyFont="1" applyFill="1" applyBorder="1"/>
    <xf numFmtId="164" fontId="5" fillId="6" borderId="1" xfId="1" applyNumberFormat="1" applyFont="1" applyFill="1" applyBorder="1"/>
    <xf numFmtId="165" fontId="5" fillId="6" borderId="1" xfId="1" applyNumberFormat="1" applyFont="1" applyFill="1" applyBorder="1"/>
    <xf numFmtId="0" fontId="2" fillId="0" borderId="4" xfId="1" applyFont="1" applyBorder="1" applyAlignment="1">
      <alignment horizontal="center" vertical="center"/>
    </xf>
    <xf numFmtId="0" fontId="8" fillId="0" borderId="4" xfId="1" applyFont="1" applyBorder="1"/>
    <xf numFmtId="167" fontId="8" fillId="4" borderId="2" xfId="1" applyNumberFormat="1" applyFont="1" applyFill="1" applyBorder="1" applyAlignment="1">
      <alignment horizontal="center"/>
    </xf>
    <xf numFmtId="0" fontId="0" fillId="0" borderId="4" xfId="1" applyFont="1" applyBorder="1"/>
    <xf numFmtId="0" fontId="2" fillId="3" borderId="1" xfId="1" applyFont="1" applyFill="1" applyBorder="1" applyAlignment="1">
      <alignment vertical="center"/>
    </xf>
    <xf numFmtId="0" fontId="0" fillId="0" borderId="3" xfId="1" applyFont="1" applyBorder="1"/>
    <xf numFmtId="0" fontId="2" fillId="3" borderId="1" xfId="1" applyFont="1" applyFill="1" applyBorder="1" applyAlignment="1">
      <alignment horizontal="left" vertical="center"/>
    </xf>
    <xf numFmtId="0" fontId="6" fillId="0" borderId="0" xfId="1" applyFont="1"/>
    <xf numFmtId="0" fontId="0" fillId="0" borderId="0" xfId="0"/>
    <xf numFmtId="0" fontId="1" fillId="0" borderId="0" xfId="1" applyFont="1" applyAlignment="1">
      <alignment horizontal="left" vertical="center"/>
    </xf>
    <xf numFmtId="0" fontId="11" fillId="2" borderId="0" xfId="1" applyFont="1" applyFill="1" applyAlignment="1">
      <alignment horizontal="center" vertical="center"/>
    </xf>
    <xf numFmtId="0" fontId="3" fillId="4" borderId="5" xfId="1" applyFont="1" applyFill="1" applyBorder="1" applyAlignment="1">
      <alignment horizontal="left"/>
    </xf>
    <xf numFmtId="0" fontId="3" fillId="4" borderId="6" xfId="1" applyFont="1" applyFill="1" applyBorder="1" applyAlignment="1">
      <alignment horizontal="left"/>
    </xf>
    <xf numFmtId="0" fontId="3" fillId="4" borderId="7" xfId="1" applyFont="1" applyFill="1" applyBorder="1" applyAlignment="1">
      <alignment horizontal="left"/>
    </xf>
    <xf numFmtId="0" fontId="3" fillId="4" borderId="8" xfId="1" applyFont="1" applyFill="1" applyBorder="1" applyAlignment="1">
      <alignment horizontal="left"/>
    </xf>
    <xf numFmtId="0" fontId="3" fillId="4" borderId="9" xfId="1" applyFont="1" applyFill="1" applyBorder="1" applyAlignment="1">
      <alignment horizontal="left"/>
    </xf>
    <xf numFmtId="0" fontId="3" fillId="4" borderId="10" xfId="1" applyFont="1" applyFill="1" applyBorder="1" applyAlignment="1">
      <alignment horizontal="left"/>
    </xf>
    <xf numFmtId="164" fontId="5" fillId="6" borderId="5" xfId="1" applyNumberFormat="1" applyFont="1" applyFill="1" applyBorder="1" applyAlignment="1">
      <alignment horizontal="left"/>
    </xf>
    <xf numFmtId="164" fontId="5" fillId="6" borderId="6" xfId="1" applyNumberFormat="1" applyFont="1" applyFill="1" applyBorder="1" applyAlignment="1">
      <alignment horizontal="left"/>
    </xf>
    <xf numFmtId="164" fontId="5" fillId="6" borderId="7" xfId="1" applyNumberFormat="1" applyFont="1" applyFill="1" applyBorder="1" applyAlignment="1">
      <alignment horizontal="left"/>
    </xf>
    <xf numFmtId="1" fontId="5" fillId="6" borderId="8" xfId="1" applyNumberFormat="1" applyFont="1" applyFill="1" applyBorder="1" applyAlignment="1">
      <alignment horizontal="left"/>
    </xf>
    <xf numFmtId="1" fontId="5" fillId="6" borderId="9" xfId="1" applyNumberFormat="1" applyFont="1" applyFill="1" applyBorder="1" applyAlignment="1">
      <alignment horizontal="left"/>
    </xf>
    <xf numFmtId="1" fontId="5" fillId="6" borderId="10" xfId="1" applyNumberFormat="1" applyFont="1" applyFill="1" applyBorder="1" applyAlignment="1">
      <alignment horizontal="left"/>
    </xf>
    <xf numFmtId="0" fontId="12" fillId="0" borderId="0" xfId="0" applyFont="1" applyAlignment="1"/>
  </cellXfs>
  <cellStyles count="2">
    <cellStyle name="Normal" xfId="1" xr:uid="{00000000-0005-0000-0000-000000000000}"/>
    <cellStyle name="Standard" xfId="0" builtinId="0"/>
  </cellStyles>
  <dxfs count="5">
    <dxf>
      <font>
        <b/>
        <color rgb="FFC00000"/>
      </font>
    </dxf>
    <dxf>
      <font>
        <color rgb="FFC00000"/>
      </font>
    </dxf>
    <dxf>
      <font>
        <b/>
        <color rgb="FFC00000"/>
      </font>
      <fill>
        <patternFill>
          <bgColor rgb="FFFCE4D6"/>
        </patternFill>
      </fill>
    </dxf>
    <dxf>
      <font>
        <b/>
        <color rgb="FF1F4E79"/>
      </font>
      <fill>
        <patternFill>
          <bgColor rgb="FFFCE4D6"/>
        </patternFill>
      </fill>
    </dxf>
    <dxf>
      <font>
        <b/>
        <color rgb="FF0F7C82"/>
      </font>
      <fill>
        <patternFill>
          <bgColor rgb="FFD8F0F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657225</xdr:colOff>
      <xdr:row>42</xdr:row>
      <xdr:rowOff>19050</xdr:rowOff>
    </xdr:to>
    <xdr:sp macro="" textlink="">
      <xdr:nvSpPr>
        <xdr:cNvPr id="1028" name="Text Box 4" hidden="1">
          <a:extLst>
            <a:ext uri="{FF2B5EF4-FFF2-40B4-BE49-F238E27FC236}">
              <a16:creationId xmlns:a16="http://schemas.microsoft.com/office/drawing/2014/main" id="{9B5EEA04-2880-105D-64DA-ACAB08340A87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12</xdr:col>
      <xdr:colOff>123825</xdr:colOff>
      <xdr:row>0</xdr:row>
      <xdr:rowOff>0</xdr:rowOff>
    </xdr:from>
    <xdr:to>
      <xdr:col>15</xdr:col>
      <xdr:colOff>10020</xdr:colOff>
      <xdr:row>3</xdr:row>
      <xdr:rowOff>171450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9C137275-BFFD-D764-77D2-7041DBAE0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49050" y="0"/>
          <a:ext cx="2686545" cy="9620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34"/>
  <sheetViews>
    <sheetView showGridLines="0" tabSelected="1" zoomScale="90" zoomScaleNormal="90" workbookViewId="0">
      <selection activeCell="V26" sqref="V26"/>
    </sheetView>
  </sheetViews>
  <sheetFormatPr baseColWidth="10" defaultColWidth="9.140625" defaultRowHeight="15" x14ac:dyDescent="0.25"/>
  <cols>
    <col min="1" max="1" width="3" customWidth="1"/>
    <col min="2" max="2" width="12" customWidth="1"/>
    <col min="3" max="3" width="24" customWidth="1"/>
    <col min="4" max="4" width="20" customWidth="1"/>
    <col min="5" max="5" width="17" customWidth="1"/>
    <col min="6" max="6" width="14" customWidth="1"/>
    <col min="7" max="7" width="15" customWidth="1"/>
    <col min="8" max="8" width="18.85546875" bestFit="1" customWidth="1"/>
    <col min="9" max="9" width="16" customWidth="1"/>
    <col min="10" max="10" width="2" customWidth="1"/>
    <col min="11" max="15" width="14" customWidth="1"/>
    <col min="16" max="16" width="3" customWidth="1"/>
  </cols>
  <sheetData>
    <row r="2" spans="2:15" ht="27.95" customHeight="1" x14ac:dyDescent="0.5">
      <c r="B2" s="36" t="s">
        <v>0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49"/>
      <c r="N2" s="49"/>
      <c r="O2" s="49"/>
    </row>
    <row r="3" spans="2:15" ht="20.100000000000001" customHeight="1" x14ac:dyDescent="0.25">
      <c r="B3" s="35" t="s">
        <v>1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5" spans="2:15" ht="21.95" customHeight="1" thickBot="1" x14ac:dyDescent="0.3">
      <c r="B5" s="30" t="s">
        <v>2</v>
      </c>
      <c r="C5" s="31"/>
      <c r="D5" s="31"/>
      <c r="E5" s="31"/>
      <c r="F5" s="31"/>
      <c r="H5" s="30" t="s">
        <v>3</v>
      </c>
      <c r="I5" s="31"/>
      <c r="J5" s="31"/>
      <c r="K5" s="31"/>
      <c r="L5" s="31"/>
      <c r="M5" s="31"/>
      <c r="N5" s="31"/>
      <c r="O5" s="31"/>
    </row>
    <row r="6" spans="2:15" x14ac:dyDescent="0.25">
      <c r="B6" s="1" t="s">
        <v>4</v>
      </c>
      <c r="C6" s="2">
        <v>1000</v>
      </c>
      <c r="D6" s="1" t="s">
        <v>5</v>
      </c>
      <c r="E6" s="3">
        <v>46112</v>
      </c>
      <c r="F6" s="4"/>
      <c r="H6" s="1" t="s">
        <v>6</v>
      </c>
      <c r="I6" s="5">
        <f>C9+SUM(F15:F32)</f>
        <v>610</v>
      </c>
      <c r="J6" s="37" t="s">
        <v>7</v>
      </c>
      <c r="K6" s="38"/>
      <c r="L6" s="39"/>
      <c r="M6" s="43">
        <f>I6-I9</f>
        <v>50</v>
      </c>
      <c r="N6" s="44"/>
      <c r="O6" s="45"/>
    </row>
    <row r="7" spans="2:15" x14ac:dyDescent="0.25">
      <c r="B7" s="1" t="s">
        <v>8</v>
      </c>
      <c r="C7" s="3">
        <v>46027</v>
      </c>
      <c r="D7" s="1" t="s">
        <v>9</v>
      </c>
      <c r="E7" s="6">
        <f>MAX(1,ROUNDUP((C8-C7)/7,0))</f>
        <v>26</v>
      </c>
      <c r="F7" s="4"/>
      <c r="H7" s="1" t="s">
        <v>10</v>
      </c>
      <c r="I7" s="5">
        <f>MAX(0,C6-I6)</f>
        <v>390</v>
      </c>
      <c r="J7" s="40" t="s">
        <v>11</v>
      </c>
      <c r="K7" s="41"/>
      <c r="L7" s="42"/>
      <c r="M7" s="46">
        <f>COUNTIF(F15:F32,"&gt;0")</f>
        <v>10</v>
      </c>
      <c r="N7" s="47"/>
      <c r="O7" s="48"/>
    </row>
    <row r="8" spans="2:15" x14ac:dyDescent="0.25">
      <c r="B8" s="1" t="s">
        <v>12</v>
      </c>
      <c r="C8" s="3">
        <v>46203</v>
      </c>
      <c r="D8" s="1" t="s">
        <v>13</v>
      </c>
      <c r="E8" s="6">
        <f>MAX(0,MIN(E7,ROUNDUP((E6-C7)/7,0)))</f>
        <v>13</v>
      </c>
      <c r="F8" s="4"/>
      <c r="H8" s="1" t="s">
        <v>14</v>
      </c>
      <c r="I8" s="7">
        <f>IF(C6=0,0,I6/C6)</f>
        <v>0.61</v>
      </c>
      <c r="J8" s="40" t="s">
        <v>15</v>
      </c>
      <c r="K8" s="41"/>
      <c r="L8" s="42"/>
      <c r="M8" s="46">
        <f>IF(M7=0,0,SUM(F15:F32)/M7)</f>
        <v>49</v>
      </c>
      <c r="N8" s="47"/>
      <c r="O8" s="48"/>
    </row>
    <row r="9" spans="2:15" x14ac:dyDescent="0.25">
      <c r="B9" s="1" t="s">
        <v>16</v>
      </c>
      <c r="C9" s="2">
        <v>120</v>
      </c>
      <c r="D9" s="1" t="s">
        <v>17</v>
      </c>
      <c r="E9" s="5">
        <f>IF(E7=0,0,MAX(0,(C6-C9)/E7))</f>
        <v>33.846153846153847</v>
      </c>
      <c r="F9" s="4"/>
      <c r="H9" s="1" t="s">
        <v>18</v>
      </c>
      <c r="I9" s="5">
        <f>MIN(C6,C9+MAX(0,(C6-C9)/MAX(1,E7)*E8))</f>
        <v>560</v>
      </c>
      <c r="J9" s="40" t="s">
        <v>19</v>
      </c>
      <c r="K9" s="41"/>
      <c r="L9" s="42"/>
      <c r="M9" s="46">
        <f>IF(I6&gt;=C6,0,I10-I6)</f>
        <v>40</v>
      </c>
      <c r="N9" s="47"/>
      <c r="O9" s="48"/>
    </row>
    <row r="10" spans="2:15" x14ac:dyDescent="0.25">
      <c r="B10" s="4"/>
      <c r="C10" s="4"/>
      <c r="D10" s="1" t="s">
        <v>20</v>
      </c>
      <c r="E10" s="6">
        <f>MAX(1,(YEAR(C8)-YEAR(C7))*12+MONTH(C8)-MONTH(C7)+1)</f>
        <v>6</v>
      </c>
      <c r="F10" s="4"/>
      <c r="H10" s="1" t="s">
        <v>21</v>
      </c>
      <c r="I10" s="5">
        <f>IF(I6&gt;=C6,C6,MIN(C6,50*ROUNDUP((I6+1)/50,0)))</f>
        <v>650</v>
      </c>
      <c r="J10" s="40" t="s">
        <v>22</v>
      </c>
      <c r="K10" s="41"/>
      <c r="L10" s="42"/>
      <c r="M10" s="46" t="str">
        <f>IF(I6&gt;=C6,"Meta lograda",IF(I6&gt;=I9,"En ritmo","Reforzar"))</f>
        <v>En ritmo</v>
      </c>
      <c r="N10" s="47"/>
      <c r="O10" s="48"/>
    </row>
    <row r="11" spans="2:15" ht="15.75" thickBot="1" x14ac:dyDescent="0.3">
      <c r="B11" s="33" t="s">
        <v>23</v>
      </c>
      <c r="C11" s="34"/>
      <c r="D11" s="34"/>
      <c r="E11" s="34"/>
      <c r="F11" s="34"/>
    </row>
    <row r="12" spans="2:15" ht="21.95" customHeight="1" x14ac:dyDescent="0.25">
      <c r="B12" s="30" t="s">
        <v>24</v>
      </c>
      <c r="C12" s="31"/>
      <c r="D12" s="31"/>
      <c r="E12" s="31"/>
      <c r="F12" s="31"/>
      <c r="G12" s="31"/>
      <c r="H12" s="31"/>
      <c r="I12" s="31"/>
    </row>
    <row r="13" spans="2:15" x14ac:dyDescent="0.25">
      <c r="B13" s="4"/>
      <c r="C13" s="4"/>
      <c r="D13" s="4"/>
      <c r="E13" s="4"/>
      <c r="F13" s="4"/>
      <c r="G13" s="4"/>
      <c r="H13" s="4"/>
      <c r="I13" s="4"/>
    </row>
    <row r="14" spans="2:15" ht="21.95" customHeight="1" x14ac:dyDescent="0.25">
      <c r="B14" s="8" t="s">
        <v>25</v>
      </c>
      <c r="C14" s="8" t="s">
        <v>26</v>
      </c>
      <c r="D14" s="8" t="s">
        <v>27</v>
      </c>
      <c r="E14" s="8" t="s">
        <v>28</v>
      </c>
      <c r="F14" s="8" t="s">
        <v>29</v>
      </c>
      <c r="G14" s="8" t="s">
        <v>30</v>
      </c>
      <c r="H14" s="8" t="s">
        <v>31</v>
      </c>
      <c r="I14" s="8" t="s">
        <v>22</v>
      </c>
      <c r="J14" s="26"/>
      <c r="K14" s="32" t="s">
        <v>32</v>
      </c>
      <c r="L14" s="31"/>
      <c r="M14" s="31"/>
      <c r="N14" s="31"/>
    </row>
    <row r="15" spans="2:15" ht="20.100000000000001" customHeight="1" x14ac:dyDescent="0.25">
      <c r="B15" s="9">
        <v>46030</v>
      </c>
      <c r="C15" s="10" t="s">
        <v>33</v>
      </c>
      <c r="D15" s="10" t="s">
        <v>34</v>
      </c>
      <c r="E15" s="10" t="s">
        <v>35</v>
      </c>
      <c r="F15" s="11">
        <v>40</v>
      </c>
      <c r="G15" s="12">
        <f>IF(COUNTA(B15:F15)=0,"",C9+SUM($F$15:F15))</f>
        <v>160</v>
      </c>
      <c r="H15" s="13">
        <f t="shared" ref="H15:H32" si="0">IF(G15="","",G15/$C$6)</f>
        <v>0.16</v>
      </c>
      <c r="I15" s="14" t="str">
        <f t="shared" ref="I15:I32" si="1">IF(F15="","",IF(G15&gt;=$C$6,"Meta alcanzada","Registrado"))</f>
        <v>Registrado</v>
      </c>
      <c r="J15" s="27"/>
      <c r="K15" s="15" t="s">
        <v>36</v>
      </c>
      <c r="L15" s="15" t="s">
        <v>37</v>
      </c>
      <c r="M15" s="15" t="s">
        <v>38</v>
      </c>
      <c r="N15" s="15" t="s">
        <v>39</v>
      </c>
    </row>
    <row r="16" spans="2:15" ht="20.100000000000001" customHeight="1" x14ac:dyDescent="0.25">
      <c r="B16" s="9">
        <v>46034</v>
      </c>
      <c r="C16" s="10" t="s">
        <v>40</v>
      </c>
      <c r="D16" s="10" t="s">
        <v>41</v>
      </c>
      <c r="E16" s="10" t="s">
        <v>35</v>
      </c>
      <c r="F16" s="11">
        <v>25</v>
      </c>
      <c r="G16" s="12">
        <f>IF(COUNTA(B16:F16)=0,"",C9+SUM($F$15:F16))</f>
        <v>185</v>
      </c>
      <c r="H16" s="13">
        <f t="shared" si="0"/>
        <v>0.185</v>
      </c>
      <c r="I16" s="14" t="str">
        <f t="shared" si="1"/>
        <v>Registrado</v>
      </c>
      <c r="J16" s="27"/>
      <c r="K16" s="28">
        <f>DATE(YEAR($C$7),MONTH($C$7)+0,1)</f>
        <v>46023</v>
      </c>
      <c r="L16" s="16">
        <f t="shared" ref="L16:L21" si="2">IF(K16&gt;DATE(YEAR($C$8),MONTH($C$8),1),"",MAX(0,($C$6-$C$9)/$E$10))</f>
        <v>146.66666666666666</v>
      </c>
      <c r="M16" s="16">
        <f t="shared" ref="M16:M21" si="3">IF(L16="","",SUMIFS($F$15:$F$32,$B$15:$B$32,"&gt;="&amp;K16,$B$15:$B$32,"&lt;"&amp;DATE(YEAR(K16),MONTH(K16)+1,1)))</f>
        <v>160</v>
      </c>
      <c r="N16" s="16">
        <f t="shared" ref="N16:N21" si="4">IF(L16="","",M16-L16)</f>
        <v>13.333333333333343</v>
      </c>
    </row>
    <row r="17" spans="2:15" ht="20.100000000000001" customHeight="1" x14ac:dyDescent="0.25">
      <c r="B17" s="9">
        <v>46041</v>
      </c>
      <c r="C17" s="10" t="s">
        <v>42</v>
      </c>
      <c r="D17" s="10" t="s">
        <v>43</v>
      </c>
      <c r="E17" s="10" t="s">
        <v>44</v>
      </c>
      <c r="F17" s="11">
        <v>60</v>
      </c>
      <c r="G17" s="12">
        <f>IF(COUNTA(B17:F17)=0,"",C9+SUM($F$15:F17))</f>
        <v>245</v>
      </c>
      <c r="H17" s="13">
        <f t="shared" si="0"/>
        <v>0.245</v>
      </c>
      <c r="I17" s="14" t="str">
        <f t="shared" si="1"/>
        <v>Registrado</v>
      </c>
      <c r="J17" s="27"/>
      <c r="K17" s="28">
        <f>DATE(YEAR($C$7),MONTH($C$7)+1,1)</f>
        <v>46054</v>
      </c>
      <c r="L17" s="16">
        <f t="shared" si="2"/>
        <v>146.66666666666666</v>
      </c>
      <c r="M17" s="16">
        <f t="shared" si="3"/>
        <v>165</v>
      </c>
      <c r="N17" s="16">
        <f t="shared" si="4"/>
        <v>18.333333333333343</v>
      </c>
    </row>
    <row r="18" spans="2:15" ht="20.100000000000001" customHeight="1" x14ac:dyDescent="0.25">
      <c r="B18" s="9">
        <v>46052</v>
      </c>
      <c r="C18" s="10" t="s">
        <v>45</v>
      </c>
      <c r="D18" s="10" t="s">
        <v>46</v>
      </c>
      <c r="E18" s="10" t="s">
        <v>44</v>
      </c>
      <c r="F18" s="11">
        <v>35</v>
      </c>
      <c r="G18" s="12">
        <f>IF(COUNTA(B18:F18)=0,"",C9+SUM($F$15:F18))</f>
        <v>280</v>
      </c>
      <c r="H18" s="13">
        <f t="shared" si="0"/>
        <v>0.28000000000000003</v>
      </c>
      <c r="I18" s="14" t="str">
        <f t="shared" si="1"/>
        <v>Registrado</v>
      </c>
      <c r="J18" s="27"/>
      <c r="K18" s="28">
        <f>DATE(YEAR($C$7),MONTH($C$7)+2,1)</f>
        <v>46082</v>
      </c>
      <c r="L18" s="16">
        <f t="shared" si="2"/>
        <v>146.66666666666666</v>
      </c>
      <c r="M18" s="16">
        <f t="shared" si="3"/>
        <v>165</v>
      </c>
      <c r="N18" s="16">
        <f t="shared" si="4"/>
        <v>18.333333333333343</v>
      </c>
    </row>
    <row r="19" spans="2:15" ht="20.100000000000001" customHeight="1" x14ac:dyDescent="0.25">
      <c r="B19" s="9">
        <v>46060</v>
      </c>
      <c r="C19" s="10" t="s">
        <v>33</v>
      </c>
      <c r="D19" s="10" t="s">
        <v>34</v>
      </c>
      <c r="E19" s="10" t="s">
        <v>35</v>
      </c>
      <c r="F19" s="11">
        <v>50</v>
      </c>
      <c r="G19" s="12">
        <f>IF(COUNTA(B19:F19)=0,"",C9+SUM($F$15:F19))</f>
        <v>330</v>
      </c>
      <c r="H19" s="13">
        <f t="shared" si="0"/>
        <v>0.33</v>
      </c>
      <c r="I19" s="14" t="str">
        <f t="shared" si="1"/>
        <v>Registrado</v>
      </c>
      <c r="J19" s="27"/>
      <c r="K19" s="28">
        <f>DATE(YEAR($C$7),MONTH($C$7)+3,1)</f>
        <v>46113</v>
      </c>
      <c r="L19" s="16">
        <f t="shared" si="2"/>
        <v>146.66666666666666</v>
      </c>
      <c r="M19" s="16">
        <f t="shared" si="3"/>
        <v>0</v>
      </c>
      <c r="N19" s="16">
        <f t="shared" si="4"/>
        <v>-146.66666666666666</v>
      </c>
    </row>
    <row r="20" spans="2:15" ht="20.100000000000001" customHeight="1" x14ac:dyDescent="0.25">
      <c r="B20" s="9">
        <v>46068</v>
      </c>
      <c r="C20" s="10" t="s">
        <v>47</v>
      </c>
      <c r="D20" s="10" t="s">
        <v>48</v>
      </c>
      <c r="E20" s="10" t="s">
        <v>49</v>
      </c>
      <c r="F20" s="11">
        <v>45</v>
      </c>
      <c r="G20" s="12">
        <f>IF(COUNTA(B20:F20)=0,"",C9+SUM($F$15:F20))</f>
        <v>375</v>
      </c>
      <c r="H20" s="13">
        <f t="shared" si="0"/>
        <v>0.375</v>
      </c>
      <c r="I20" s="14" t="str">
        <f t="shared" si="1"/>
        <v>Registrado</v>
      </c>
      <c r="J20" s="27"/>
      <c r="K20" s="28">
        <f>DATE(YEAR($C$7),MONTH($C$7)+4,1)</f>
        <v>46143</v>
      </c>
      <c r="L20" s="16">
        <f t="shared" si="2"/>
        <v>146.66666666666666</v>
      </c>
      <c r="M20" s="16">
        <f t="shared" si="3"/>
        <v>0</v>
      </c>
      <c r="N20" s="16">
        <f t="shared" si="4"/>
        <v>-146.66666666666666</v>
      </c>
    </row>
    <row r="21" spans="2:15" ht="20.100000000000001" customHeight="1" x14ac:dyDescent="0.25">
      <c r="B21" s="9">
        <v>46081</v>
      </c>
      <c r="C21" s="10" t="s">
        <v>50</v>
      </c>
      <c r="D21" s="10" t="s">
        <v>51</v>
      </c>
      <c r="E21" s="10" t="s">
        <v>35</v>
      </c>
      <c r="F21" s="11">
        <v>70</v>
      </c>
      <c r="G21" s="12">
        <f>IF(COUNTA(B21:F21)=0,"",C9+SUM($F$15:F21))</f>
        <v>445</v>
      </c>
      <c r="H21" s="13">
        <f t="shared" si="0"/>
        <v>0.44500000000000001</v>
      </c>
      <c r="I21" s="14" t="str">
        <f t="shared" si="1"/>
        <v>Registrado</v>
      </c>
      <c r="J21" s="27"/>
      <c r="K21" s="28">
        <f>DATE(YEAR($C$7),MONTH($C$7)+5,1)</f>
        <v>46174</v>
      </c>
      <c r="L21" s="16">
        <f t="shared" si="2"/>
        <v>146.66666666666666</v>
      </c>
      <c r="M21" s="16">
        <f t="shared" si="3"/>
        <v>0</v>
      </c>
      <c r="N21" s="16">
        <f t="shared" si="4"/>
        <v>-146.66666666666666</v>
      </c>
    </row>
    <row r="22" spans="2:15" ht="20.100000000000001" customHeight="1" x14ac:dyDescent="0.25">
      <c r="B22" s="9">
        <v>46089</v>
      </c>
      <c r="C22" s="10" t="s">
        <v>33</v>
      </c>
      <c r="D22" s="10" t="s">
        <v>34</v>
      </c>
      <c r="E22" s="10" t="s">
        <v>35</v>
      </c>
      <c r="F22" s="11">
        <v>55</v>
      </c>
      <c r="G22" s="12">
        <f>IF(COUNTA(B22:F22)=0,"",C9+SUM($F$15:F22))</f>
        <v>500</v>
      </c>
      <c r="H22" s="13">
        <f t="shared" si="0"/>
        <v>0.5</v>
      </c>
      <c r="I22" s="14" t="str">
        <f t="shared" si="1"/>
        <v>Registrado</v>
      </c>
      <c r="J22" s="27"/>
      <c r="K22" s="4"/>
      <c r="L22" s="4"/>
      <c r="M22" s="4"/>
      <c r="N22" s="4"/>
    </row>
    <row r="23" spans="2:15" ht="20.100000000000001" customHeight="1" x14ac:dyDescent="0.25">
      <c r="B23" s="9">
        <v>46097</v>
      </c>
      <c r="C23" s="10" t="s">
        <v>52</v>
      </c>
      <c r="D23" s="10" t="s">
        <v>53</v>
      </c>
      <c r="E23" s="10" t="s">
        <v>35</v>
      </c>
      <c r="F23" s="11">
        <v>30</v>
      </c>
      <c r="G23" s="12">
        <f>IF(COUNTA(B23:F23)=0,"",C9+SUM($F$15:F23))</f>
        <v>530</v>
      </c>
      <c r="H23" s="13">
        <f t="shared" si="0"/>
        <v>0.53</v>
      </c>
      <c r="I23" s="14" t="str">
        <f t="shared" si="1"/>
        <v>Registrado</v>
      </c>
      <c r="J23" s="27"/>
      <c r="K23" s="4"/>
      <c r="L23" s="4"/>
      <c r="M23" s="4"/>
      <c r="N23" s="4"/>
    </row>
    <row r="24" spans="2:15" ht="20.100000000000001" customHeight="1" x14ac:dyDescent="0.25">
      <c r="B24" s="9">
        <v>46106</v>
      </c>
      <c r="C24" s="10" t="s">
        <v>54</v>
      </c>
      <c r="D24" s="10" t="s">
        <v>54</v>
      </c>
      <c r="E24" s="10" t="s">
        <v>55</v>
      </c>
      <c r="F24" s="11">
        <v>80</v>
      </c>
      <c r="G24" s="12">
        <f>IF(COUNTA(B24:F24)=0,"",C9+SUM($F$15:F24))</f>
        <v>610</v>
      </c>
      <c r="H24" s="13">
        <f t="shared" si="0"/>
        <v>0.61</v>
      </c>
      <c r="I24" s="14" t="str">
        <f t="shared" si="1"/>
        <v>Registrado</v>
      </c>
      <c r="J24" s="27"/>
    </row>
    <row r="25" spans="2:15" ht="20.100000000000001" customHeight="1" x14ac:dyDescent="0.25">
      <c r="B25" s="4"/>
      <c r="C25" s="4"/>
      <c r="D25" s="4"/>
      <c r="E25" s="4"/>
      <c r="F25" s="4"/>
      <c r="G25" s="12" t="str">
        <f>IF(COUNTA(B25:F25)=0,"",C9+SUM($F$15:F25))</f>
        <v/>
      </c>
      <c r="H25" s="13" t="str">
        <f t="shared" si="0"/>
        <v/>
      </c>
      <c r="I25" s="14" t="str">
        <f t="shared" si="1"/>
        <v/>
      </c>
      <c r="J25" s="27"/>
      <c r="K25" s="30" t="s">
        <v>56</v>
      </c>
      <c r="L25" s="31"/>
      <c r="M25" s="31"/>
      <c r="N25" s="31"/>
      <c r="O25" s="31"/>
    </row>
    <row r="26" spans="2:15" ht="20.100000000000001" customHeight="1" x14ac:dyDescent="0.25">
      <c r="B26" s="4"/>
      <c r="C26" s="4"/>
      <c r="D26" s="4"/>
      <c r="E26" s="4"/>
      <c r="F26" s="4"/>
      <c r="G26" s="12" t="str">
        <f>IF(COUNTA(B26:F26)=0,"",C9+SUM($F$15:F26))</f>
        <v/>
      </c>
      <c r="H26" s="13" t="str">
        <f t="shared" si="0"/>
        <v/>
      </c>
      <c r="I26" s="14" t="str">
        <f t="shared" si="1"/>
        <v/>
      </c>
      <c r="J26" s="27"/>
      <c r="K26" s="17">
        <v>50</v>
      </c>
      <c r="L26" s="17">
        <v>100</v>
      </c>
      <c r="M26" s="17">
        <v>150</v>
      </c>
      <c r="N26" s="17">
        <v>200</v>
      </c>
      <c r="O26" s="17">
        <v>250</v>
      </c>
    </row>
    <row r="27" spans="2:15" ht="20.100000000000001" customHeight="1" x14ac:dyDescent="0.25">
      <c r="B27" s="4"/>
      <c r="C27" s="4"/>
      <c r="D27" s="4"/>
      <c r="E27" s="4"/>
      <c r="F27" s="4"/>
      <c r="G27" s="12" t="str">
        <f>IF(COUNTA(B27:F27)=0,"",C9+SUM($F$15:F27))</f>
        <v/>
      </c>
      <c r="H27" s="13" t="str">
        <f t="shared" si="0"/>
        <v/>
      </c>
      <c r="I27" s="14" t="str">
        <f t="shared" si="1"/>
        <v/>
      </c>
      <c r="J27" s="27"/>
      <c r="K27" s="17">
        <v>300</v>
      </c>
      <c r="L27" s="17">
        <v>350</v>
      </c>
      <c r="M27" s="17">
        <v>400</v>
      </c>
      <c r="N27" s="17">
        <v>450</v>
      </c>
      <c r="O27" s="17">
        <v>500</v>
      </c>
    </row>
    <row r="28" spans="2:15" ht="20.100000000000001" customHeight="1" x14ac:dyDescent="0.25">
      <c r="B28" s="4"/>
      <c r="C28" s="4"/>
      <c r="D28" s="4"/>
      <c r="E28" s="4"/>
      <c r="F28" s="4"/>
      <c r="G28" s="12" t="str">
        <f>IF(COUNTA(B28:F28)=0,"",C9+SUM($F$15:F28))</f>
        <v/>
      </c>
      <c r="H28" s="13" t="str">
        <f t="shared" si="0"/>
        <v/>
      </c>
      <c r="I28" s="14" t="str">
        <f t="shared" si="1"/>
        <v/>
      </c>
      <c r="J28" s="27"/>
      <c r="K28" s="17">
        <v>550</v>
      </c>
      <c r="L28" s="17">
        <v>600</v>
      </c>
      <c r="M28" s="17">
        <v>650</v>
      </c>
      <c r="N28" s="17">
        <v>700</v>
      </c>
      <c r="O28" s="17">
        <v>750</v>
      </c>
    </row>
    <row r="29" spans="2:15" ht="20.100000000000001" customHeight="1" x14ac:dyDescent="0.25">
      <c r="B29" s="4"/>
      <c r="C29" s="4"/>
      <c r="D29" s="4"/>
      <c r="E29" s="4"/>
      <c r="F29" s="4"/>
      <c r="G29" s="12" t="str">
        <f>IF(COUNTA(B29:F29)=0,"",C9+SUM($F$15:F29))</f>
        <v/>
      </c>
      <c r="H29" s="13" t="str">
        <f t="shared" si="0"/>
        <v/>
      </c>
      <c r="I29" s="14" t="str">
        <f t="shared" si="1"/>
        <v/>
      </c>
      <c r="J29" s="27"/>
      <c r="K29" s="17">
        <v>800</v>
      </c>
      <c r="L29" s="17">
        <v>850</v>
      </c>
      <c r="M29" s="17">
        <v>900</v>
      </c>
      <c r="N29" s="17">
        <v>950</v>
      </c>
      <c r="O29" s="17">
        <v>1000</v>
      </c>
    </row>
    <row r="30" spans="2:15" ht="20.100000000000001" customHeight="1" x14ac:dyDescent="0.25">
      <c r="B30" s="4"/>
      <c r="C30" s="4"/>
      <c r="D30" s="4"/>
      <c r="E30" s="4"/>
      <c r="F30" s="4"/>
      <c r="G30" s="12" t="str">
        <f>IF(COUNTA(B30:F30)=0,"",C9+SUM($F$15:F30))</f>
        <v/>
      </c>
      <c r="H30" s="13" t="str">
        <f t="shared" si="0"/>
        <v/>
      </c>
      <c r="I30" s="14" t="str">
        <f t="shared" si="1"/>
        <v/>
      </c>
      <c r="J30" s="27"/>
      <c r="K30" s="18" t="s">
        <v>57</v>
      </c>
      <c r="L30" s="19" t="s">
        <v>58</v>
      </c>
      <c r="M30" s="20" t="s">
        <v>59</v>
      </c>
      <c r="N30" s="21" t="s">
        <v>60</v>
      </c>
      <c r="O30" s="4"/>
    </row>
    <row r="31" spans="2:15" ht="20.100000000000001" customHeight="1" x14ac:dyDescent="0.25">
      <c r="B31" s="4"/>
      <c r="C31" s="4"/>
      <c r="D31" s="4"/>
      <c r="E31" s="4"/>
      <c r="F31" s="4"/>
      <c r="G31" s="12" t="str">
        <f>IF(COUNTA(B31:F31)=0,"",C9+SUM($F$15:F31))</f>
        <v/>
      </c>
      <c r="H31" s="13" t="str">
        <f t="shared" si="0"/>
        <v/>
      </c>
      <c r="I31" s="14" t="str">
        <f t="shared" si="1"/>
        <v/>
      </c>
      <c r="J31" s="27"/>
      <c r="K31" s="4"/>
      <c r="L31" s="4"/>
      <c r="M31" s="4"/>
      <c r="N31" s="4"/>
      <c r="O31" s="4"/>
    </row>
    <row r="32" spans="2:15" ht="20.100000000000001" customHeight="1" x14ac:dyDescent="0.25">
      <c r="B32" s="4"/>
      <c r="C32" s="4"/>
      <c r="D32" s="4"/>
      <c r="E32" s="4"/>
      <c r="F32" s="4"/>
      <c r="G32" s="12" t="str">
        <f>IF(COUNTA(B32:F32)=0,"",C9+SUM($F$15:F32))</f>
        <v/>
      </c>
      <c r="H32" s="13" t="str">
        <f t="shared" si="0"/>
        <v/>
      </c>
      <c r="I32" s="14" t="str">
        <f t="shared" si="1"/>
        <v/>
      </c>
      <c r="J32" s="27"/>
    </row>
    <row r="33" spans="2:10" x14ac:dyDescent="0.25">
      <c r="B33" s="22" t="s">
        <v>61</v>
      </c>
      <c r="C33" s="23"/>
      <c r="D33" s="23"/>
      <c r="E33" s="23"/>
      <c r="F33" s="24">
        <f>SUM(F15:F32)</f>
        <v>490</v>
      </c>
      <c r="G33" s="24">
        <f>C9+F33</f>
        <v>610</v>
      </c>
      <c r="H33" s="25">
        <f>IF(C6=0,0,G33/C6)</f>
        <v>0.61</v>
      </c>
      <c r="I33" s="23"/>
      <c r="J33" s="29"/>
    </row>
    <row r="34" spans="2:10" x14ac:dyDescent="0.25">
      <c r="B34" s="4"/>
      <c r="C34" s="4"/>
      <c r="D34" s="4"/>
      <c r="E34" s="4"/>
      <c r="F34" s="4"/>
      <c r="G34" s="4"/>
      <c r="H34" s="4"/>
      <c r="I34" s="4"/>
    </row>
  </sheetData>
  <mergeCells count="18">
    <mergeCell ref="M9:O9"/>
    <mergeCell ref="M10:O10"/>
    <mergeCell ref="B2:L2"/>
    <mergeCell ref="B12:I12"/>
    <mergeCell ref="K14:N14"/>
    <mergeCell ref="K25:O25"/>
    <mergeCell ref="B11:F11"/>
    <mergeCell ref="B5:F5"/>
    <mergeCell ref="B3:O3"/>
    <mergeCell ref="H5:O5"/>
    <mergeCell ref="J6:L6"/>
    <mergeCell ref="J7:L7"/>
    <mergeCell ref="J8:L8"/>
    <mergeCell ref="J9:L9"/>
    <mergeCell ref="J10:L10"/>
    <mergeCell ref="M6:O6"/>
    <mergeCell ref="M7:O7"/>
    <mergeCell ref="M8:O8"/>
  </mergeCells>
  <conditionalFormatting sqref="K26:O29">
    <cfRule type="expression" dxfId="4" priority="4">
      <formula>K26&lt;=$I$6</formula>
    </cfRule>
    <cfRule type="expression" dxfId="3" priority="5">
      <formula>AND(K26&gt;$I$6,K26-50&lt;$I$6)</formula>
    </cfRule>
  </conditionalFormatting>
  <conditionalFormatting sqref="M6">
    <cfRule type="expression" dxfId="0" priority="2">
      <formula>$M$6&lt;0</formula>
    </cfRule>
  </conditionalFormatting>
  <conditionalFormatting sqref="N16:N21">
    <cfRule type="expression" dxfId="1" priority="3">
      <formula>N16&lt;0</formula>
    </cfRule>
  </conditionalFormatting>
  <dataValidations count="2">
    <dataValidation type="list" allowBlank="1" sqref="D15:D32" xr:uid="{00000000-0002-0000-0000-000000000000}">
      <formula1>"Transferencia fija,Redondeo,Ahorro ocio,Ahorro diario,Cashback,Venta extra,Ingreso puntual,Ajuste presupuesto"</formula1>
    </dataValidation>
    <dataValidation type="list" allowBlank="1" sqref="E15:E32" xr:uid="{00000000-0002-0000-0000-000001000000}">
      <formula1>"Cuenta ahorro,Tarjeta,Transferencia,Bizum,Efectivo"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Ahorro 1000 €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2026-04-08T08:34:11Z</dcterms:modified>
</cp:coreProperties>
</file>