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horro 1000 €\"/>
    </mc:Choice>
  </mc:AlternateContent>
  <xr:revisionPtr revIDLastSave="0" documentId="13_ncr:1_{3F839488-8D12-49D6-A3C6-87465877EC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ahorro 1000€" sheetId="1" r:id="rId1"/>
  </sheets>
  <definedNames>
    <definedName name="_xlnm.Print_Area" localSheetId="0">'Plan ahorro 1000€'!$A$1:$O$34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2" i="1" l="1"/>
  <c r="G32" i="1"/>
  <c r="F32" i="1"/>
  <c r="B32" i="1"/>
  <c r="I31" i="1"/>
  <c r="G31" i="1"/>
  <c r="F31" i="1"/>
  <c r="D31" i="1"/>
  <c r="B31" i="1"/>
  <c r="I30" i="1"/>
  <c r="G30" i="1"/>
  <c r="F30" i="1"/>
  <c r="D30" i="1"/>
  <c r="B30" i="1"/>
  <c r="I29" i="1"/>
  <c r="G29" i="1"/>
  <c r="F29" i="1"/>
  <c r="B29" i="1"/>
  <c r="I28" i="1"/>
  <c r="G28" i="1"/>
  <c r="F28" i="1"/>
  <c r="D28" i="1"/>
  <c r="B28" i="1"/>
  <c r="I27" i="1"/>
  <c r="G27" i="1"/>
  <c r="F27" i="1"/>
  <c r="D27" i="1"/>
  <c r="B27" i="1"/>
  <c r="I26" i="1"/>
  <c r="G26" i="1"/>
  <c r="F26" i="1"/>
  <c r="B26" i="1"/>
  <c r="I25" i="1"/>
  <c r="G25" i="1"/>
  <c r="F25" i="1"/>
  <c r="B25" i="1"/>
  <c r="I24" i="1"/>
  <c r="G24" i="1"/>
  <c r="F24" i="1"/>
  <c r="D24" i="1"/>
  <c r="B24" i="1"/>
  <c r="I23" i="1"/>
  <c r="G23" i="1"/>
  <c r="F23" i="1"/>
  <c r="D23" i="1"/>
  <c r="B23" i="1"/>
  <c r="I22" i="1"/>
  <c r="G22" i="1"/>
  <c r="F22" i="1"/>
  <c r="B22" i="1"/>
  <c r="I21" i="1"/>
  <c r="G21" i="1"/>
  <c r="F21" i="1"/>
  <c r="D21" i="1"/>
  <c r="B21" i="1"/>
  <c r="G20" i="1"/>
  <c r="D20" i="1"/>
  <c r="I20" i="1" s="1"/>
  <c r="B20" i="1"/>
  <c r="G19" i="1"/>
  <c r="B19" i="1"/>
  <c r="G18" i="1"/>
  <c r="D18" i="1"/>
  <c r="I18" i="1" s="1"/>
  <c r="B18" i="1"/>
  <c r="G17" i="1"/>
  <c r="D17" i="1"/>
  <c r="I17" i="1" s="1"/>
  <c r="B17" i="1"/>
  <c r="G16" i="1"/>
  <c r="B16" i="1"/>
  <c r="G15" i="1"/>
  <c r="B15" i="1"/>
  <c r="G14" i="1"/>
  <c r="D14" i="1"/>
  <c r="I14" i="1" s="1"/>
  <c r="B14" i="1"/>
  <c r="H13" i="1"/>
  <c r="G13" i="1"/>
  <c r="F13" i="1"/>
  <c r="D13" i="1"/>
  <c r="B13" i="1"/>
  <c r="B9" i="1"/>
  <c r="D26" i="1" s="1"/>
  <c r="O8" i="1"/>
  <c r="N8" i="1"/>
  <c r="M8" i="1"/>
  <c r="L8" i="1"/>
  <c r="K8" i="1"/>
  <c r="B8" i="1"/>
  <c r="O7" i="1"/>
  <c r="N7" i="1"/>
  <c r="M7" i="1"/>
  <c r="L7" i="1"/>
  <c r="K7" i="1"/>
  <c r="F7" i="1"/>
  <c r="F5" i="1"/>
  <c r="O9" i="1" s="1"/>
  <c r="F20" i="1" l="1"/>
  <c r="I13" i="1"/>
  <c r="F17" i="1"/>
  <c r="F14" i="1"/>
  <c r="H14" i="1"/>
  <c r="F18" i="1"/>
  <c r="D15" i="1"/>
  <c r="H25" i="1" s="1"/>
  <c r="D25" i="1"/>
  <c r="F6" i="1"/>
  <c r="H18" i="1"/>
  <c r="H28" i="1"/>
  <c r="K6" i="1"/>
  <c r="K9" i="1"/>
  <c r="D22" i="1"/>
  <c r="D32" i="1"/>
  <c r="L6" i="1"/>
  <c r="L9" i="1"/>
  <c r="M6" i="1"/>
  <c r="M9" i="1"/>
  <c r="D19" i="1"/>
  <c r="D29" i="1"/>
  <c r="N6" i="1"/>
  <c r="N9" i="1"/>
  <c r="O6" i="1"/>
  <c r="D16" i="1"/>
  <c r="H22" i="1" l="1"/>
  <c r="H21" i="1"/>
  <c r="F8" i="1"/>
  <c r="F9" i="1" s="1"/>
  <c r="I16" i="1"/>
  <c r="F16" i="1"/>
  <c r="I15" i="1"/>
  <c r="F15" i="1"/>
  <c r="H26" i="1"/>
  <c r="H16" i="1"/>
  <c r="H23" i="1"/>
  <c r="H31" i="1"/>
  <c r="H19" i="1"/>
  <c r="H24" i="1"/>
  <c r="F19" i="1"/>
  <c r="I19" i="1"/>
  <c r="H17" i="1"/>
  <c r="H27" i="1"/>
  <c r="H15" i="1"/>
  <c r="H30" i="1"/>
  <c r="H29" i="1"/>
  <c r="H20" i="1"/>
  <c r="H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Dato editable. Cambia esta fecha para desplazar automáticamente las semanas del plan.</t>
        </r>
      </text>
    </comment>
    <comment ref="B6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Dato editable. El objetivo total actualiza el resto de cálculos.</t>
        </r>
      </text>
    </comment>
  </commentList>
</comments>
</file>

<file path=xl/sharedStrings.xml><?xml version="1.0" encoding="utf-8"?>
<sst xmlns="http://schemas.openxmlformats.org/spreadsheetml/2006/main" count="26" uniqueCount="26">
  <si>
    <t>Plantilla de ahorro 1.000 € · plan guiado de 20 semanas</t>
  </si>
  <si>
    <t>La hoja calcula el avance, el importe pendiente y marca los hitos automáticamente según el ahorro real.</t>
  </si>
  <si>
    <t>Configuración</t>
  </si>
  <si>
    <t>Resumen automático</t>
  </si>
  <si>
    <t>Hitos visuales (se completan solos)</t>
  </si>
  <si>
    <t>Fecha de inicio</t>
  </si>
  <si>
    <t>Ahorrado real</t>
  </si>
  <si>
    <t>Cada bloque equivale a una semana de objetivo.</t>
  </si>
  <si>
    <t>Objetivo total (€)</t>
  </si>
  <si>
    <t>Pendiente</t>
  </si>
  <si>
    <t>Duración (semanas)</t>
  </si>
  <si>
    <t>% de avance</t>
  </si>
  <si>
    <t>Fecha final estimada</t>
  </si>
  <si>
    <t>Semanas pendientes</t>
  </si>
  <si>
    <t>Aporte recomendado/semana</t>
  </si>
  <si>
    <t>Aporte medio necesario</t>
  </si>
  <si>
    <t>Semana</t>
  </si>
  <si>
    <t>Fecha objetivo</t>
  </si>
  <si>
    <t>Fecha real</t>
  </si>
  <si>
    <t>Objetivo (€)</t>
  </si>
  <si>
    <t>Aportado (€)</t>
  </si>
  <si>
    <t>Diferencia (€)</t>
  </si>
  <si>
    <t>Acumulado real (€)</t>
  </si>
  <si>
    <t>Acumulado objetivo (€)</t>
  </si>
  <si>
    <t>Estado</t>
  </si>
  <si>
    <t>Ejemplo cargado: las primeras 8 semanas incluyen aportaciones reales para que la lógica se vea en funcionamiento.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</si>
</sst>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\ [$€-C0A];[Red]\(#,##0.00\ [$€-C0A]\);\-"/>
    <numFmt numFmtId="166" formatCode="0.0%"/>
  </numFmts>
  <fonts count="13" x14ac:knownFonts="1">
    <font>
      <sz val="11"/>
      <color theme="1"/>
      <name val="Calibri"/>
      <family val="2"/>
      <scheme val="minor"/>
    </font>
    <font>
      <i/>
      <sz val="10"/>
      <color rgb="FF6B7280"/>
      <name val="Calibri"/>
      <family val="2"/>
    </font>
    <font>
      <b/>
      <sz val="11"/>
      <color rgb="FFFFFFFF"/>
      <name val="Calibri"/>
      <family val="2"/>
    </font>
    <font>
      <b/>
      <sz val="11"/>
      <color rgb="FF6B7280"/>
      <name val="Calibri"/>
      <family val="2"/>
    </font>
    <font>
      <b/>
      <sz val="11"/>
      <color rgb="FF0000FF"/>
      <name val="Calibri"/>
      <family val="2"/>
    </font>
    <font>
      <b/>
      <sz val="11"/>
      <color rgb="FF000000"/>
      <name val="Calibri"/>
      <family val="2"/>
    </font>
    <font>
      <b/>
      <sz val="11"/>
      <color rgb="FF1F4E5F"/>
      <name val="Calibri"/>
      <family val="2"/>
    </font>
    <font>
      <sz val="11"/>
      <color rgb="FF6B7280"/>
      <name val="Calibri"/>
      <family val="2"/>
    </font>
    <font>
      <sz val="11"/>
      <color rgb="FF000000"/>
      <name val="Calibri"/>
      <family val="2"/>
    </font>
    <font>
      <sz val="11"/>
      <color rgb="FF0000FF"/>
      <name val="Calibri"/>
      <family val="2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5F"/>
      </patternFill>
    </fill>
    <fill>
      <patternFill patternType="solid">
        <fgColor rgb="FFF2F4F7"/>
      </patternFill>
    </fill>
    <fill>
      <patternFill patternType="solid">
        <fgColor rgb="FFEAF3FF"/>
      </patternFill>
    </fill>
    <fill>
      <patternFill patternType="solid">
        <fgColor rgb="FFD8EFEA"/>
      </patternFill>
    </fill>
    <fill>
      <patternFill patternType="solid">
        <fgColor rgb="FFEEE6FF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/>
      <bottom style="medium">
        <color rgb="FF1F4E5F"/>
      </bottom>
      <diagonal/>
    </border>
    <border>
      <left/>
      <right/>
      <top/>
      <bottom style="thin">
        <color rgb="FFE5E7EB"/>
      </bottom>
      <diagonal/>
    </border>
    <border>
      <left style="thin">
        <color rgb="FFD0D7DE"/>
      </left>
      <right/>
      <top style="thin">
        <color rgb="FFD0D7DE"/>
      </top>
      <bottom style="thin">
        <color rgb="FFD0D7DE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0.1499984740745262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0.14999847407452621"/>
      </bottom>
      <diagonal/>
    </border>
    <border>
      <left style="thin">
        <color theme="0" tint="-4.9989318521683403E-2"/>
      </left>
      <right style="thin">
        <color theme="0" tint="-0.14999847407452621"/>
      </right>
      <top style="thin">
        <color theme="0" tint="-4.9989318521683403E-2"/>
      </top>
      <bottom style="thin">
        <color theme="0" tint="-0.14999847407452621"/>
      </bottom>
      <diagonal/>
    </border>
    <border>
      <left style="thin">
        <color theme="0" tint="-4.9989318521683403E-2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rgb="FFD0D7DE"/>
      </right>
      <top/>
      <bottom/>
      <diagonal/>
    </border>
    <border>
      <left style="thin">
        <color theme="0" tint="-4.9989318521683403E-2"/>
      </left>
      <right/>
      <top/>
      <bottom style="thin">
        <color theme="0" tint="-0.14999847407452621"/>
      </bottom>
      <diagonal/>
    </border>
    <border>
      <left style="thin">
        <color theme="0" tint="-4.9989318521683403E-2"/>
      </left>
      <right/>
      <top/>
      <bottom/>
      <diagonal/>
    </border>
  </borders>
  <cellStyleXfs count="2">
    <xf numFmtId="0" fontId="0" fillId="0" borderId="0"/>
    <xf numFmtId="0" fontId="10" fillId="0" borderId="0"/>
  </cellStyleXfs>
  <cellXfs count="32">
    <xf numFmtId="0" fontId="0" fillId="0" borderId="0" xfId="0"/>
    <xf numFmtId="0" fontId="6" fillId="5" borderId="1" xfId="1" applyFont="1" applyFill="1" applyBorder="1" applyAlignment="1">
      <alignment wrapText="1"/>
    </xf>
    <xf numFmtId="165" fontId="5" fillId="5" borderId="1" xfId="1" applyNumberFormat="1" applyFont="1" applyFill="1" applyBorder="1" applyAlignment="1">
      <alignment horizontal="center"/>
    </xf>
    <xf numFmtId="49" fontId="3" fillId="3" borderId="1" xfId="1" applyNumberFormat="1" applyFont="1" applyFill="1" applyBorder="1" applyAlignment="1">
      <alignment horizontal="center" vertical="center"/>
    </xf>
    <xf numFmtId="166" fontId="5" fillId="6" borderId="1" xfId="1" applyNumberFormat="1" applyFont="1" applyFill="1" applyBorder="1" applyAlignment="1">
      <alignment horizontal="center"/>
    </xf>
    <xf numFmtId="1" fontId="5" fillId="5" borderId="1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 vertical="center" wrapText="1"/>
    </xf>
    <xf numFmtId="0" fontId="7" fillId="7" borderId="3" xfId="1" applyFont="1" applyFill="1" applyBorder="1" applyAlignment="1">
      <alignment horizontal="center" vertical="center"/>
    </xf>
    <xf numFmtId="14" fontId="8" fillId="7" borderId="3" xfId="1" applyNumberFormat="1" applyFont="1" applyFill="1" applyBorder="1" applyAlignment="1">
      <alignment horizontal="center" vertical="center"/>
    </xf>
    <xf numFmtId="14" fontId="9" fillId="4" borderId="3" xfId="1" applyNumberFormat="1" applyFont="1" applyFill="1" applyBorder="1" applyAlignment="1">
      <alignment horizontal="center" vertical="center"/>
    </xf>
    <xf numFmtId="165" fontId="8" fillId="7" borderId="3" xfId="1" applyNumberFormat="1" applyFont="1" applyFill="1" applyBorder="1" applyAlignment="1">
      <alignment horizontal="center" vertical="center"/>
    </xf>
    <xf numFmtId="165" fontId="9" fillId="4" borderId="3" xfId="1" applyNumberFormat="1" applyFont="1" applyFill="1" applyBorder="1" applyAlignment="1">
      <alignment horizontal="center" vertical="center"/>
    </xf>
    <xf numFmtId="165" fontId="5" fillId="7" borderId="3" xfId="1" applyNumberFormat="1" applyFont="1" applyFill="1" applyBorder="1" applyAlignment="1">
      <alignment horizontal="center" vertical="center"/>
    </xf>
    <xf numFmtId="0" fontId="5" fillId="7" borderId="3" xfId="1" applyFont="1" applyFill="1" applyBorder="1" applyAlignment="1">
      <alignment horizontal="center" vertical="center"/>
    </xf>
    <xf numFmtId="0" fontId="2" fillId="2" borderId="0" xfId="1" applyFont="1" applyFill="1"/>
    <xf numFmtId="0" fontId="0" fillId="0" borderId="0" xfId="0"/>
    <xf numFmtId="0" fontId="1" fillId="0" borderId="0" xfId="1" applyFont="1" applyAlignment="1">
      <alignment horizontal="left" vertical="center"/>
    </xf>
    <xf numFmtId="0" fontId="1" fillId="0" borderId="0" xfId="1" applyFont="1"/>
    <xf numFmtId="0" fontId="11" fillId="2" borderId="0" xfId="1" applyFont="1" applyFill="1" applyAlignment="1">
      <alignment horizontal="center" vertical="center"/>
    </xf>
    <xf numFmtId="0" fontId="12" fillId="0" borderId="0" xfId="0" applyFont="1"/>
    <xf numFmtId="0" fontId="3" fillId="3" borderId="4" xfId="1" applyFont="1" applyFill="1" applyBorder="1" applyAlignment="1">
      <alignment wrapText="1"/>
    </xf>
    <xf numFmtId="165" fontId="5" fillId="3" borderId="6" xfId="1" applyNumberFormat="1" applyFont="1" applyFill="1" applyBorder="1" applyAlignment="1">
      <alignment horizontal="center"/>
    </xf>
    <xf numFmtId="14" fontId="5" fillId="3" borderId="7" xfId="1" applyNumberFormat="1" applyFont="1" applyFill="1" applyBorder="1" applyAlignment="1">
      <alignment horizontal="center"/>
    </xf>
    <xf numFmtId="1" fontId="3" fillId="3" borderId="8" xfId="1" applyNumberFormat="1" applyFont="1" applyFill="1" applyBorder="1" applyAlignment="1">
      <alignment horizontal="center"/>
    </xf>
    <xf numFmtId="14" fontId="4" fillId="4" borderId="5" xfId="1" applyNumberFormat="1" applyFont="1" applyFill="1" applyBorder="1" applyAlignment="1">
      <alignment horizontal="center"/>
    </xf>
    <xf numFmtId="14" fontId="4" fillId="4" borderId="9" xfId="1" applyNumberFormat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165" fontId="4" fillId="4" borderId="10" xfId="1" applyNumberFormat="1" applyFont="1" applyFill="1" applyBorder="1" applyAlignment="1">
      <alignment horizontal="center"/>
    </xf>
    <xf numFmtId="1" fontId="3" fillId="3" borderId="12" xfId="1" applyNumberFormat="1" applyFont="1" applyFill="1" applyBorder="1" applyAlignment="1">
      <alignment horizontal="center"/>
    </xf>
    <xf numFmtId="0" fontId="0" fillId="0" borderId="11" xfId="0" applyBorder="1"/>
    <xf numFmtId="14" fontId="5" fillId="3" borderId="13" xfId="1" applyNumberFormat="1" applyFont="1" applyFill="1" applyBorder="1" applyAlignment="1">
      <alignment horizontal="center"/>
    </xf>
    <xf numFmtId="165" fontId="5" fillId="3" borderId="10" xfId="1" applyNumberFormat="1" applyFont="1" applyFill="1" applyBorder="1" applyAlignment="1">
      <alignment horizontal="center"/>
    </xf>
  </cellXfs>
  <cellStyles count="2">
    <cellStyle name="Normal" xfId="1" xr:uid="{00000000-0005-0000-0000-000000000000}"/>
    <cellStyle name="Standard" xfId="0" builtinId="0"/>
  </cellStyles>
  <dxfs count="4">
    <dxf>
      <fill>
        <patternFill>
          <bgColor rgb="FFD9F2E3"/>
        </patternFill>
      </fill>
    </dxf>
    <dxf>
      <fill>
        <patternFill>
          <bgColor rgb="FFF2F4F7"/>
        </patternFill>
      </fill>
    </dxf>
    <dxf>
      <fill>
        <patternFill>
          <bgColor rgb="FFFFF4CC"/>
        </patternFill>
      </fill>
    </dxf>
    <dxf>
      <fill>
        <patternFill>
          <bgColor rgb="FFD9F2E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123825</xdr:colOff>
      <xdr:row>33</xdr:row>
      <xdr:rowOff>104775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24DFAA83-6D8A-FCB6-D534-AA31BE55D33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6</xdr:col>
      <xdr:colOff>368898</xdr:colOff>
      <xdr:row>4</xdr:row>
      <xdr:rowOff>95250</xdr:rowOff>
    </xdr:from>
    <xdr:to>
      <xdr:col>8</xdr:col>
      <xdr:colOff>467322</xdr:colOff>
      <xdr:row>8</xdr:row>
      <xdr:rowOff>295727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292F5081-72D4-3048-82BC-7229EA09C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69673" y="1019175"/>
          <a:ext cx="2365374" cy="179115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showGridLines="0" tabSelected="1" workbookViewId="0">
      <selection activeCell="T23" sqref="T23"/>
    </sheetView>
  </sheetViews>
  <sheetFormatPr baseColWidth="10" defaultColWidth="9.140625" defaultRowHeight="15" x14ac:dyDescent="0.25"/>
  <cols>
    <col min="1" max="1" width="18" customWidth="1"/>
    <col min="2" max="4" width="14" customWidth="1"/>
    <col min="5" max="5" width="19" customWidth="1"/>
    <col min="6" max="6" width="14" customWidth="1"/>
    <col min="7" max="7" width="16" customWidth="1"/>
    <col min="8" max="8" width="18" customWidth="1"/>
    <col min="9" max="9" width="14" customWidth="1"/>
    <col min="10" max="10" width="3" customWidth="1"/>
    <col min="11" max="15" width="10.5703125" customWidth="1"/>
  </cols>
  <sheetData>
    <row r="1" spans="1:15" ht="27.95" customHeight="1" x14ac:dyDescent="0.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x14ac:dyDescent="0.25">
      <c r="A2" s="16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4" spans="1:15" x14ac:dyDescent="0.25">
      <c r="A4" s="14" t="s">
        <v>2</v>
      </c>
      <c r="B4" s="15"/>
      <c r="C4" s="15"/>
      <c r="E4" s="14" t="s">
        <v>3</v>
      </c>
      <c r="F4" s="15"/>
      <c r="K4" s="14" t="s">
        <v>4</v>
      </c>
      <c r="L4" s="15"/>
      <c r="M4" s="15"/>
      <c r="N4" s="15"/>
      <c r="O4" s="15"/>
    </row>
    <row r="5" spans="1:15" ht="24" customHeight="1" x14ac:dyDescent="0.25">
      <c r="A5" s="20" t="s">
        <v>5</v>
      </c>
      <c r="B5" s="24">
        <v>46148</v>
      </c>
      <c r="C5" s="25"/>
      <c r="E5" s="1" t="s">
        <v>6</v>
      </c>
      <c r="F5" s="2">
        <f>SUM(E13:E32)</f>
        <v>400</v>
      </c>
      <c r="K5" s="17" t="s">
        <v>7</v>
      </c>
      <c r="L5" s="15"/>
      <c r="M5" s="15"/>
      <c r="N5" s="15"/>
      <c r="O5" s="15"/>
    </row>
    <row r="6" spans="1:15" ht="33.950000000000003" customHeight="1" x14ac:dyDescent="0.25">
      <c r="A6" s="20" t="s">
        <v>8</v>
      </c>
      <c r="B6" s="26">
        <v>1000</v>
      </c>
      <c r="C6" s="27"/>
      <c r="E6" s="1" t="s">
        <v>9</v>
      </c>
      <c r="F6" s="2">
        <f>MAX($B$6-F5,0)</f>
        <v>600</v>
      </c>
      <c r="K6" s="3" t="str">
        <f>IF($F$5&gt;=$B$9*1,"✓ ","□ ")&amp;ROUND($B$9*1,0)&amp;" €"</f>
        <v>✓ 50 €</v>
      </c>
      <c r="L6" s="3" t="str">
        <f>IF($F$5&gt;=$B$9*2,"✓ ","□ ")&amp;ROUND($B$9*2,0)&amp;" €"</f>
        <v>✓ 100 €</v>
      </c>
      <c r="M6" s="3" t="str">
        <f>IF($F$5&gt;=$B$9*3,"✓ ","□ ")&amp;ROUND($B$9*3,0)&amp;" €"</f>
        <v>✓ 150 €</v>
      </c>
      <c r="N6" s="3" t="str">
        <f>IF($F$5&gt;=$B$9*4,"✓ ","□ ")&amp;ROUND($B$9*4,0)&amp;" €"</f>
        <v>✓ 200 €</v>
      </c>
      <c r="O6" s="3" t="str">
        <f>IF($F$5&gt;=$B$9*5,"✓ ","□ ")&amp;ROUND($B$9*5,0)&amp;" €"</f>
        <v>✓ 250 €</v>
      </c>
    </row>
    <row r="7" spans="1:15" ht="33.950000000000003" customHeight="1" x14ac:dyDescent="0.25">
      <c r="A7" s="20" t="s">
        <v>10</v>
      </c>
      <c r="B7" s="23">
        <v>20</v>
      </c>
      <c r="C7" s="28"/>
      <c r="D7" s="29"/>
      <c r="E7" s="1" t="s">
        <v>11</v>
      </c>
      <c r="F7" s="4">
        <f>IFERROR(F5/$B$6,0)</f>
        <v>0.4</v>
      </c>
      <c r="K7" s="3" t="str">
        <f>IF($F$5&gt;=$B$9*6,"✓ ","□ ")&amp;ROUND($B$9*6,0)&amp;" €"</f>
        <v>✓ 300 €</v>
      </c>
      <c r="L7" s="3" t="str">
        <f>IF($F$5&gt;=$B$9*7,"✓ ","□ ")&amp;ROUND($B$9*7,0)&amp;" €"</f>
        <v>✓ 350 €</v>
      </c>
      <c r="M7" s="3" t="str">
        <f>IF($F$5&gt;=$B$9*8,"✓ ","□ ")&amp;ROUND($B$9*8,0)&amp;" €"</f>
        <v>✓ 400 €</v>
      </c>
      <c r="N7" s="3" t="str">
        <f>IF($F$5&gt;=$B$9*9,"✓ ","□ ")&amp;ROUND($B$9*9,0)&amp;" €"</f>
        <v>□ 450 €</v>
      </c>
      <c r="O7" s="3" t="str">
        <f>IF($F$5&gt;=$B$9*10,"✓ ","□ ")&amp;ROUND($B$9*10,0)&amp;" €"</f>
        <v>□ 500 €</v>
      </c>
    </row>
    <row r="8" spans="1:15" ht="33.950000000000003" customHeight="1" x14ac:dyDescent="0.25">
      <c r="A8" s="20" t="s">
        <v>12</v>
      </c>
      <c r="B8" s="22">
        <f>B5+7*B7-1</f>
        <v>46287</v>
      </c>
      <c r="C8" s="30"/>
      <c r="D8" s="29"/>
      <c r="E8" s="1" t="s">
        <v>13</v>
      </c>
      <c r="F8" s="5">
        <f>COUNTIF(I13:I32,"Pendiente")+COUNTIF(I13:I32,"En curso")</f>
        <v>15</v>
      </c>
      <c r="K8" s="3" t="str">
        <f>IF($F$5&gt;=$B$9*11,"✓ ","□ ")&amp;ROUND($B$9*11,0)&amp;" €"</f>
        <v>□ 550 €</v>
      </c>
      <c r="L8" s="3" t="str">
        <f>IF($F$5&gt;=$B$9*12,"✓ ","□ ")&amp;ROUND($B$9*12,0)&amp;" €"</f>
        <v>□ 600 €</v>
      </c>
      <c r="M8" s="3" t="str">
        <f>IF($F$5&gt;=$B$9*13,"✓ ","□ ")&amp;ROUND($B$9*13,0)&amp;" €"</f>
        <v>□ 650 €</v>
      </c>
      <c r="N8" s="3" t="str">
        <f>IF($F$5&gt;=$B$9*14,"✓ ","□ ")&amp;ROUND($B$9*14,0)&amp;" €"</f>
        <v>□ 700 €</v>
      </c>
      <c r="O8" s="3" t="str">
        <f>IF($F$5&gt;=$B$9*15,"✓ ","□ ")&amp;ROUND($B$9*15,0)&amp;" €"</f>
        <v>□ 750 €</v>
      </c>
    </row>
    <row r="9" spans="1:15" ht="33.950000000000003" customHeight="1" x14ac:dyDescent="0.25">
      <c r="A9" s="20" t="s">
        <v>14</v>
      </c>
      <c r="B9" s="21">
        <f>B6/B7</f>
        <v>50</v>
      </c>
      <c r="C9" s="31"/>
      <c r="E9" s="1" t="s">
        <v>15</v>
      </c>
      <c r="F9" s="2">
        <f>IF(F8=0,0,F6/F8)</f>
        <v>40</v>
      </c>
      <c r="K9" s="3" t="str">
        <f>IF($F$5&gt;=$B$9*16,"✓ ","□ ")&amp;ROUND($B$9*16,0)&amp;" €"</f>
        <v>□ 800 €</v>
      </c>
      <c r="L9" s="3" t="str">
        <f>IF($F$5&gt;=$B$9*17,"✓ ","□ ")&amp;ROUND($B$9*17,0)&amp;" €"</f>
        <v>□ 850 €</v>
      </c>
      <c r="M9" s="3" t="str">
        <f>IF($F$5&gt;=$B$9*18,"✓ ","□ ")&amp;ROUND($B$9*18,0)&amp;" €"</f>
        <v>□ 900 €</v>
      </c>
      <c r="N9" s="3" t="str">
        <f>IF($F$5&gt;=$B$9*19,"✓ ","□ ")&amp;ROUND($B$9*19,0)&amp;" €"</f>
        <v>□ 950 €</v>
      </c>
      <c r="O9" s="3" t="str">
        <f>IF($F$5&gt;=$B$9*20,"✓ ","□ ")&amp;ROUND($B$9*20,0)&amp;" €"</f>
        <v>□ 1000 €</v>
      </c>
    </row>
    <row r="12" spans="1:15" ht="30" customHeight="1" x14ac:dyDescent="0.25">
      <c r="A12" s="6" t="s">
        <v>16</v>
      </c>
      <c r="B12" s="6" t="s">
        <v>17</v>
      </c>
      <c r="C12" s="6" t="s">
        <v>18</v>
      </c>
      <c r="D12" s="6" t="s">
        <v>19</v>
      </c>
      <c r="E12" s="6" t="s">
        <v>20</v>
      </c>
      <c r="F12" s="6" t="s">
        <v>21</v>
      </c>
      <c r="G12" s="6" t="s">
        <v>22</v>
      </c>
      <c r="H12" s="6" t="s">
        <v>23</v>
      </c>
      <c r="I12" s="6" t="s">
        <v>24</v>
      </c>
    </row>
    <row r="13" spans="1:15" ht="21.95" customHeight="1" x14ac:dyDescent="0.25">
      <c r="A13" s="7">
        <v>1</v>
      </c>
      <c r="B13" s="8">
        <f t="shared" ref="B13:B32" si="0">$B$5+7*(A13-1)</f>
        <v>46148</v>
      </c>
      <c r="C13" s="9">
        <v>46148</v>
      </c>
      <c r="D13" s="10">
        <f t="shared" ref="D13:D32" si="1">$B$9</f>
        <v>50</v>
      </c>
      <c r="E13" s="11">
        <v>55</v>
      </c>
      <c r="F13" s="10">
        <f t="shared" ref="F13:F32" si="2">IF(E13="","",E13-D13)</f>
        <v>5</v>
      </c>
      <c r="G13" s="12">
        <f>SUM($E$13:E13)</f>
        <v>55</v>
      </c>
      <c r="H13" s="10">
        <f>SUM($D$13:D13)</f>
        <v>50</v>
      </c>
      <c r="I13" s="13" t="str">
        <f t="shared" ref="I13:I32" si="3">IF(E13="","Pendiente",IF(E13&lt;D13,"En curso","Completado"))</f>
        <v>Completado</v>
      </c>
    </row>
    <row r="14" spans="1:15" ht="21.95" customHeight="1" x14ac:dyDescent="0.25">
      <c r="A14" s="7">
        <v>2</v>
      </c>
      <c r="B14" s="8">
        <f t="shared" si="0"/>
        <v>46155</v>
      </c>
      <c r="C14" s="9">
        <v>46155</v>
      </c>
      <c r="D14" s="10">
        <f t="shared" si="1"/>
        <v>50</v>
      </c>
      <c r="E14" s="11">
        <v>50</v>
      </c>
      <c r="F14" s="10">
        <f t="shared" si="2"/>
        <v>0</v>
      </c>
      <c r="G14" s="12">
        <f>SUM($E$13:E14)</f>
        <v>105</v>
      </c>
      <c r="H14" s="10">
        <f>SUM($D$13:D14)</f>
        <v>100</v>
      </c>
      <c r="I14" s="13" t="str">
        <f t="shared" si="3"/>
        <v>Completado</v>
      </c>
    </row>
    <row r="15" spans="1:15" ht="21.95" customHeight="1" x14ac:dyDescent="0.25">
      <c r="A15" s="7">
        <v>3</v>
      </c>
      <c r="B15" s="8">
        <f t="shared" si="0"/>
        <v>46162</v>
      </c>
      <c r="C15" s="9">
        <v>46162</v>
      </c>
      <c r="D15" s="10">
        <f t="shared" si="1"/>
        <v>50</v>
      </c>
      <c r="E15" s="11">
        <v>40</v>
      </c>
      <c r="F15" s="10">
        <f t="shared" si="2"/>
        <v>-10</v>
      </c>
      <c r="G15" s="12">
        <f>SUM($E$13:E15)</f>
        <v>145</v>
      </c>
      <c r="H15" s="10">
        <f>SUM($D$13:D15)</f>
        <v>150</v>
      </c>
      <c r="I15" s="13" t="str">
        <f t="shared" si="3"/>
        <v>En curso</v>
      </c>
    </row>
    <row r="16" spans="1:15" ht="21.95" customHeight="1" x14ac:dyDescent="0.25">
      <c r="A16" s="7">
        <v>4</v>
      </c>
      <c r="B16" s="8">
        <f t="shared" si="0"/>
        <v>46169</v>
      </c>
      <c r="C16" s="9">
        <v>46169</v>
      </c>
      <c r="D16" s="10">
        <f t="shared" si="1"/>
        <v>50</v>
      </c>
      <c r="E16" s="11">
        <v>60</v>
      </c>
      <c r="F16" s="10">
        <f t="shared" si="2"/>
        <v>10</v>
      </c>
      <c r="G16" s="12">
        <f>SUM($E$13:E16)</f>
        <v>205</v>
      </c>
      <c r="H16" s="10">
        <f>SUM($D$13:D16)</f>
        <v>200</v>
      </c>
      <c r="I16" s="13" t="str">
        <f t="shared" si="3"/>
        <v>Completado</v>
      </c>
    </row>
    <row r="17" spans="1:9" ht="21.95" customHeight="1" x14ac:dyDescent="0.25">
      <c r="A17" s="7">
        <v>5</v>
      </c>
      <c r="B17" s="8">
        <f t="shared" si="0"/>
        <v>46176</v>
      </c>
      <c r="C17" s="9">
        <v>46176</v>
      </c>
      <c r="D17" s="10">
        <f t="shared" si="1"/>
        <v>50</v>
      </c>
      <c r="E17" s="11">
        <v>45</v>
      </c>
      <c r="F17" s="10">
        <f t="shared" si="2"/>
        <v>-5</v>
      </c>
      <c r="G17" s="12">
        <f>SUM($E$13:E17)</f>
        <v>250</v>
      </c>
      <c r="H17" s="10">
        <f>SUM($D$13:D17)</f>
        <v>250</v>
      </c>
      <c r="I17" s="13" t="str">
        <f t="shared" si="3"/>
        <v>En curso</v>
      </c>
    </row>
    <row r="18" spans="1:9" ht="21.95" customHeight="1" x14ac:dyDescent="0.25">
      <c r="A18" s="7">
        <v>6</v>
      </c>
      <c r="B18" s="8">
        <f t="shared" si="0"/>
        <v>46183</v>
      </c>
      <c r="C18" s="9">
        <v>46183</v>
      </c>
      <c r="D18" s="10">
        <f t="shared" si="1"/>
        <v>50</v>
      </c>
      <c r="E18" s="11">
        <v>50</v>
      </c>
      <c r="F18" s="10">
        <f t="shared" si="2"/>
        <v>0</v>
      </c>
      <c r="G18" s="12">
        <f>SUM($E$13:E18)</f>
        <v>300</v>
      </c>
      <c r="H18" s="10">
        <f>SUM($D$13:D18)</f>
        <v>300</v>
      </c>
      <c r="I18" s="13" t="str">
        <f t="shared" si="3"/>
        <v>Completado</v>
      </c>
    </row>
    <row r="19" spans="1:9" ht="21.95" customHeight="1" x14ac:dyDescent="0.25">
      <c r="A19" s="7">
        <v>7</v>
      </c>
      <c r="B19" s="8">
        <f t="shared" si="0"/>
        <v>46190</v>
      </c>
      <c r="C19" s="9">
        <v>46190</v>
      </c>
      <c r="D19" s="10">
        <f t="shared" si="1"/>
        <v>50</v>
      </c>
      <c r="E19" s="11">
        <v>35</v>
      </c>
      <c r="F19" s="10">
        <f t="shared" si="2"/>
        <v>-15</v>
      </c>
      <c r="G19" s="12">
        <f>SUM($E$13:E19)</f>
        <v>335</v>
      </c>
      <c r="H19" s="10">
        <f>SUM($D$13:D19)</f>
        <v>350</v>
      </c>
      <c r="I19" s="13" t="str">
        <f t="shared" si="3"/>
        <v>En curso</v>
      </c>
    </row>
    <row r="20" spans="1:9" ht="21.95" customHeight="1" x14ac:dyDescent="0.25">
      <c r="A20" s="7">
        <v>8</v>
      </c>
      <c r="B20" s="8">
        <f t="shared" si="0"/>
        <v>46197</v>
      </c>
      <c r="C20" s="9">
        <v>46197</v>
      </c>
      <c r="D20" s="10">
        <f t="shared" si="1"/>
        <v>50</v>
      </c>
      <c r="E20" s="11">
        <v>65</v>
      </c>
      <c r="F20" s="10">
        <f t="shared" si="2"/>
        <v>15</v>
      </c>
      <c r="G20" s="12">
        <f>SUM($E$13:E20)</f>
        <v>400</v>
      </c>
      <c r="H20" s="10">
        <f>SUM($D$13:D20)</f>
        <v>400</v>
      </c>
      <c r="I20" s="13" t="str">
        <f t="shared" si="3"/>
        <v>Completado</v>
      </c>
    </row>
    <row r="21" spans="1:9" ht="21.95" customHeight="1" x14ac:dyDescent="0.25">
      <c r="A21" s="7">
        <v>9</v>
      </c>
      <c r="B21" s="8">
        <f t="shared" si="0"/>
        <v>46204</v>
      </c>
      <c r="C21" s="8"/>
      <c r="D21" s="10">
        <f t="shared" si="1"/>
        <v>50</v>
      </c>
      <c r="E21" s="10"/>
      <c r="F21" s="10" t="str">
        <f t="shared" si="2"/>
        <v/>
      </c>
      <c r="G21" s="12">
        <f>SUM($E$13:E21)</f>
        <v>400</v>
      </c>
      <c r="H21" s="10">
        <f>SUM($D$13:D21)</f>
        <v>450</v>
      </c>
      <c r="I21" s="13" t="str">
        <f t="shared" si="3"/>
        <v>Pendiente</v>
      </c>
    </row>
    <row r="22" spans="1:9" ht="21.95" customHeight="1" x14ac:dyDescent="0.25">
      <c r="A22" s="7">
        <v>10</v>
      </c>
      <c r="B22" s="8">
        <f t="shared" si="0"/>
        <v>46211</v>
      </c>
      <c r="C22" s="8"/>
      <c r="D22" s="10">
        <f t="shared" si="1"/>
        <v>50</v>
      </c>
      <c r="E22" s="10"/>
      <c r="F22" s="10" t="str">
        <f t="shared" si="2"/>
        <v/>
      </c>
      <c r="G22" s="12">
        <f>SUM($E$13:E22)</f>
        <v>400</v>
      </c>
      <c r="H22" s="10">
        <f>SUM($D$13:D22)</f>
        <v>500</v>
      </c>
      <c r="I22" s="13" t="str">
        <f t="shared" si="3"/>
        <v>Pendiente</v>
      </c>
    </row>
    <row r="23" spans="1:9" ht="21.95" customHeight="1" x14ac:dyDescent="0.25">
      <c r="A23" s="7">
        <v>11</v>
      </c>
      <c r="B23" s="8">
        <f t="shared" si="0"/>
        <v>46218</v>
      </c>
      <c r="C23" s="8"/>
      <c r="D23" s="10">
        <f t="shared" si="1"/>
        <v>50</v>
      </c>
      <c r="E23" s="10"/>
      <c r="F23" s="10" t="str">
        <f t="shared" si="2"/>
        <v/>
      </c>
      <c r="G23" s="12">
        <f>SUM($E$13:E23)</f>
        <v>400</v>
      </c>
      <c r="H23" s="10">
        <f>SUM($D$13:D23)</f>
        <v>550</v>
      </c>
      <c r="I23" s="13" t="str">
        <f t="shared" si="3"/>
        <v>Pendiente</v>
      </c>
    </row>
    <row r="24" spans="1:9" ht="21.95" customHeight="1" x14ac:dyDescent="0.25">
      <c r="A24" s="7">
        <v>12</v>
      </c>
      <c r="B24" s="8">
        <f t="shared" si="0"/>
        <v>46225</v>
      </c>
      <c r="C24" s="8"/>
      <c r="D24" s="10">
        <f t="shared" si="1"/>
        <v>50</v>
      </c>
      <c r="E24" s="10"/>
      <c r="F24" s="10" t="str">
        <f t="shared" si="2"/>
        <v/>
      </c>
      <c r="G24" s="12">
        <f>SUM($E$13:E24)</f>
        <v>400</v>
      </c>
      <c r="H24" s="10">
        <f>SUM($D$13:D24)</f>
        <v>600</v>
      </c>
      <c r="I24" s="13" t="str">
        <f t="shared" si="3"/>
        <v>Pendiente</v>
      </c>
    </row>
    <row r="25" spans="1:9" ht="21.95" customHeight="1" x14ac:dyDescent="0.25">
      <c r="A25" s="7">
        <v>13</v>
      </c>
      <c r="B25" s="8">
        <f t="shared" si="0"/>
        <v>46232</v>
      </c>
      <c r="C25" s="8"/>
      <c r="D25" s="10">
        <f t="shared" si="1"/>
        <v>50</v>
      </c>
      <c r="E25" s="10"/>
      <c r="F25" s="10" t="str">
        <f t="shared" si="2"/>
        <v/>
      </c>
      <c r="G25" s="12">
        <f>SUM($E$13:E25)</f>
        <v>400</v>
      </c>
      <c r="H25" s="10">
        <f>SUM($D$13:D25)</f>
        <v>650</v>
      </c>
      <c r="I25" s="13" t="str">
        <f t="shared" si="3"/>
        <v>Pendiente</v>
      </c>
    </row>
    <row r="26" spans="1:9" ht="21.95" customHeight="1" x14ac:dyDescent="0.25">
      <c r="A26" s="7">
        <v>14</v>
      </c>
      <c r="B26" s="8">
        <f t="shared" si="0"/>
        <v>46239</v>
      </c>
      <c r="C26" s="8"/>
      <c r="D26" s="10">
        <f t="shared" si="1"/>
        <v>50</v>
      </c>
      <c r="E26" s="10"/>
      <c r="F26" s="10" t="str">
        <f t="shared" si="2"/>
        <v/>
      </c>
      <c r="G26" s="12">
        <f>SUM($E$13:E26)</f>
        <v>400</v>
      </c>
      <c r="H26" s="10">
        <f>SUM($D$13:D26)</f>
        <v>700</v>
      </c>
      <c r="I26" s="13" t="str">
        <f t="shared" si="3"/>
        <v>Pendiente</v>
      </c>
    </row>
    <row r="27" spans="1:9" ht="21.95" customHeight="1" x14ac:dyDescent="0.25">
      <c r="A27" s="7">
        <v>15</v>
      </c>
      <c r="B27" s="8">
        <f t="shared" si="0"/>
        <v>46246</v>
      </c>
      <c r="C27" s="8"/>
      <c r="D27" s="10">
        <f t="shared" si="1"/>
        <v>50</v>
      </c>
      <c r="E27" s="10"/>
      <c r="F27" s="10" t="str">
        <f t="shared" si="2"/>
        <v/>
      </c>
      <c r="G27" s="12">
        <f>SUM($E$13:E27)</f>
        <v>400</v>
      </c>
      <c r="H27" s="10">
        <f>SUM($D$13:D27)</f>
        <v>750</v>
      </c>
      <c r="I27" s="13" t="str">
        <f t="shared" si="3"/>
        <v>Pendiente</v>
      </c>
    </row>
    <row r="28" spans="1:9" ht="21.95" customHeight="1" x14ac:dyDescent="0.25">
      <c r="A28" s="7">
        <v>16</v>
      </c>
      <c r="B28" s="8">
        <f t="shared" si="0"/>
        <v>46253</v>
      </c>
      <c r="C28" s="8"/>
      <c r="D28" s="10">
        <f t="shared" si="1"/>
        <v>50</v>
      </c>
      <c r="E28" s="10"/>
      <c r="F28" s="10" t="str">
        <f t="shared" si="2"/>
        <v/>
      </c>
      <c r="G28" s="12">
        <f>SUM($E$13:E28)</f>
        <v>400</v>
      </c>
      <c r="H28" s="10">
        <f>SUM($D$13:D28)</f>
        <v>800</v>
      </c>
      <c r="I28" s="13" t="str">
        <f t="shared" si="3"/>
        <v>Pendiente</v>
      </c>
    </row>
    <row r="29" spans="1:9" ht="21.95" customHeight="1" x14ac:dyDescent="0.25">
      <c r="A29" s="7">
        <v>17</v>
      </c>
      <c r="B29" s="8">
        <f t="shared" si="0"/>
        <v>46260</v>
      </c>
      <c r="C29" s="8"/>
      <c r="D29" s="10">
        <f t="shared" si="1"/>
        <v>50</v>
      </c>
      <c r="E29" s="10"/>
      <c r="F29" s="10" t="str">
        <f t="shared" si="2"/>
        <v/>
      </c>
      <c r="G29" s="12">
        <f>SUM($E$13:E29)</f>
        <v>400</v>
      </c>
      <c r="H29" s="10">
        <f>SUM($D$13:D29)</f>
        <v>850</v>
      </c>
      <c r="I29" s="13" t="str">
        <f t="shared" si="3"/>
        <v>Pendiente</v>
      </c>
    </row>
    <row r="30" spans="1:9" ht="21.95" customHeight="1" x14ac:dyDescent="0.25">
      <c r="A30" s="7">
        <v>18</v>
      </c>
      <c r="B30" s="8">
        <f t="shared" si="0"/>
        <v>46267</v>
      </c>
      <c r="C30" s="8"/>
      <c r="D30" s="10">
        <f t="shared" si="1"/>
        <v>50</v>
      </c>
      <c r="E30" s="10"/>
      <c r="F30" s="10" t="str">
        <f t="shared" si="2"/>
        <v/>
      </c>
      <c r="G30" s="12">
        <f>SUM($E$13:E30)</f>
        <v>400</v>
      </c>
      <c r="H30" s="10">
        <f>SUM($D$13:D30)</f>
        <v>900</v>
      </c>
      <c r="I30" s="13" t="str">
        <f t="shared" si="3"/>
        <v>Pendiente</v>
      </c>
    </row>
    <row r="31" spans="1:9" ht="21.95" customHeight="1" x14ac:dyDescent="0.25">
      <c r="A31" s="7">
        <v>19</v>
      </c>
      <c r="B31" s="8">
        <f t="shared" si="0"/>
        <v>46274</v>
      </c>
      <c r="C31" s="8"/>
      <c r="D31" s="10">
        <f t="shared" si="1"/>
        <v>50</v>
      </c>
      <c r="E31" s="10"/>
      <c r="F31" s="10" t="str">
        <f t="shared" si="2"/>
        <v/>
      </c>
      <c r="G31" s="12">
        <f>SUM($E$13:E31)</f>
        <v>400</v>
      </c>
      <c r="H31" s="10">
        <f>SUM($D$13:D31)</f>
        <v>950</v>
      </c>
      <c r="I31" s="13" t="str">
        <f t="shared" si="3"/>
        <v>Pendiente</v>
      </c>
    </row>
    <row r="32" spans="1:9" ht="21.95" customHeight="1" x14ac:dyDescent="0.25">
      <c r="A32" s="7">
        <v>20</v>
      </c>
      <c r="B32" s="8">
        <f t="shared" si="0"/>
        <v>46281</v>
      </c>
      <c r="C32" s="8"/>
      <c r="D32" s="10">
        <f t="shared" si="1"/>
        <v>50</v>
      </c>
      <c r="E32" s="10"/>
      <c r="F32" s="10" t="str">
        <f t="shared" si="2"/>
        <v/>
      </c>
      <c r="G32" s="12">
        <f>SUM($E$13:E32)</f>
        <v>400</v>
      </c>
      <c r="H32" s="10">
        <f>SUM($D$13:D32)</f>
        <v>1000</v>
      </c>
      <c r="I32" s="13" t="str">
        <f t="shared" si="3"/>
        <v>Pendiente</v>
      </c>
    </row>
    <row r="34" spans="1:9" x14ac:dyDescent="0.25">
      <c r="A34" s="17" t="s">
        <v>25</v>
      </c>
      <c r="B34" s="15"/>
      <c r="C34" s="15"/>
      <c r="D34" s="15"/>
      <c r="E34" s="15"/>
      <c r="F34" s="15"/>
      <c r="G34" s="15"/>
      <c r="H34" s="15"/>
      <c r="I34" s="15"/>
    </row>
  </sheetData>
  <mergeCells count="12">
    <mergeCell ref="E4:F4"/>
    <mergeCell ref="A2:O2"/>
    <mergeCell ref="A1:O1"/>
    <mergeCell ref="K5:O5"/>
    <mergeCell ref="A34:I34"/>
    <mergeCell ref="A4:C4"/>
    <mergeCell ref="K4:O4"/>
    <mergeCell ref="B5:C5"/>
    <mergeCell ref="B6:C6"/>
    <mergeCell ref="B7:C7"/>
    <mergeCell ref="B8:C8"/>
    <mergeCell ref="B9:C9"/>
  </mergeCells>
  <conditionalFormatting sqref="I13:I32">
    <cfRule type="expression" dxfId="3" priority="1">
      <formula>$I13="Completado"</formula>
    </cfRule>
    <cfRule type="expression" dxfId="2" priority="2">
      <formula>$I13="En curso"</formula>
    </cfRule>
    <cfRule type="expression" dxfId="1" priority="3">
      <formula>$I13="Pendiente"</formula>
    </cfRule>
  </conditionalFormatting>
  <conditionalFormatting sqref="K6:O9">
    <cfRule type="expression" dxfId="0" priority="4">
      <formula>LEFT(K6,1)="✓"</formula>
    </cfRule>
  </conditionalFormatting>
  <dataValidations disablePrompts="1" count="2">
    <dataValidation type="date" allowBlank="1" sqref="B5 C13:C32" xr:uid="{00000000-0002-0000-0000-000000000000}">
      <formula1>DATE(2020,1,1)</formula1>
      <formula2>DATE(2100,12,31)</formula2>
    </dataValidation>
    <dataValidation type="decimal" allowBlank="1" sqref="B6 E13:E32" xr:uid="{00000000-0002-0000-0000-000001000000}">
      <formula1>0</formula1>
      <formula2>100000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Plan ahorro 1000€</vt:lpstr>
      <vt:lpstr>'Plan ahorro 1000€'!Druckbereich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2026-04-08T08:32:38Z</dcterms:modified>
</cp:coreProperties>
</file>