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organigrama\"/>
    </mc:Choice>
  </mc:AlternateContent>
  <xr:revisionPtr revIDLastSave="0" documentId="13_ncr:1_{954631AC-3F1C-45A7-A06C-F295F00BF88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Organigrama" sheetId="1" r:id="rId1"/>
    <sheet name="Dato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5" i="2" l="1"/>
  <c r="J15" i="2"/>
  <c r="K14" i="2"/>
  <c r="J14" i="2"/>
  <c r="K13" i="2"/>
  <c r="J13" i="2"/>
  <c r="K12" i="2"/>
  <c r="J12" i="2"/>
  <c r="K11" i="2"/>
  <c r="J11" i="2"/>
  <c r="K10" i="2"/>
  <c r="J10" i="2"/>
  <c r="K9" i="2"/>
  <c r="J9" i="2"/>
  <c r="K8" i="2"/>
  <c r="J8" i="2"/>
  <c r="V8" i="1" s="1"/>
  <c r="K7" i="2"/>
  <c r="J7" i="2"/>
  <c r="K6" i="2"/>
  <c r="J6" i="2"/>
  <c r="K4" i="2" s="1"/>
  <c r="V7" i="1" s="1"/>
  <c r="H4" i="2"/>
  <c r="V6" i="1" s="1"/>
  <c r="E4" i="2"/>
  <c r="V5" i="1" s="1"/>
  <c r="B4" i="2"/>
  <c r="V4" i="1" s="1"/>
  <c r="Q18" i="1"/>
  <c r="N18" i="1"/>
  <c r="K18" i="1"/>
  <c r="H18" i="1"/>
  <c r="E18" i="1"/>
  <c r="B18" i="1"/>
  <c r="O12" i="1"/>
  <c r="I12" i="1"/>
  <c r="C12" i="1"/>
  <c r="I6" i="1"/>
</calcChain>
</file>

<file path=xl/sharedStrings.xml><?xml version="1.0" encoding="utf-8"?>
<sst xmlns="http://schemas.openxmlformats.org/spreadsheetml/2006/main" count="112" uniqueCount="80">
  <si>
    <t>Resumen</t>
  </si>
  <si>
    <t>Los recuadros se alimentan desde la hoja Datos. Cambia nombres, cargos o estados allí.</t>
  </si>
  <si>
    <t>Total puestos</t>
  </si>
  <si>
    <t>Cubiertos</t>
  </si>
  <si>
    <t>Vacantes</t>
  </si>
  <si>
    <t>Mandos con equipo</t>
  </si>
  <si>
    <t>Tramo medio</t>
  </si>
  <si>
    <t>Leyenda</t>
  </si>
  <si>
    <t>Cubierto</t>
  </si>
  <si>
    <t>Interino</t>
  </si>
  <si>
    <t>Vacante</t>
  </si>
  <si>
    <t>Sugerencia: si una plaza queda sin cubrir, cambia Estado a Vacante y el recuadro mostrará [Vacante].</t>
  </si>
  <si>
    <t>Plantilla funcional de "organigrama" — Centro de Innovación Educativa Aurora</t>
  </si>
  <si>
    <t>Uso</t>
  </si>
  <si>
    <t>Edita cargos, responsables o relaciones de reporte; el organigrama visual se actualiza solo.</t>
  </si>
  <si>
    <t>Consejo</t>
  </si>
  <si>
    <t>Si cambias la jerarquía, revisa también la columna Nivel para mantener la lectura del cuadro de puestos.</t>
  </si>
  <si>
    <t>Puestos</t>
  </si>
  <si>
    <t>Con equipo</t>
  </si>
  <si>
    <t>ID_Puesto</t>
  </si>
  <si>
    <t>Cargo</t>
  </si>
  <si>
    <t>Responsable</t>
  </si>
  <si>
    <t>Área</t>
  </si>
  <si>
    <t>Reporta_a</t>
  </si>
  <si>
    <t>Nivel</t>
  </si>
  <si>
    <t>Estado</t>
  </si>
  <si>
    <t>Sede</t>
  </si>
  <si>
    <t>Email</t>
  </si>
  <si>
    <t>Directos</t>
  </si>
  <si>
    <t>Etiqueta visual</t>
  </si>
  <si>
    <t>DG</t>
  </si>
  <si>
    <t>Directora General</t>
  </si>
  <si>
    <t>Laura Mena</t>
  </si>
  <si>
    <t>Dirección</t>
  </si>
  <si>
    <t>-</t>
  </si>
  <si>
    <t>Madrid</t>
  </si>
  <si>
    <t>ACA</t>
  </si>
  <si>
    <t>Coordinación Académica</t>
  </si>
  <si>
    <t>Nuria Salas</t>
  </si>
  <si>
    <t>Académica</t>
  </si>
  <si>
    <t>DIG</t>
  </si>
  <si>
    <t>Coordinación Digital</t>
  </si>
  <si>
    <t>Iván Soto</t>
  </si>
  <si>
    <t>Digital</t>
  </si>
  <si>
    <t>Valencia</t>
  </si>
  <si>
    <t>EXP</t>
  </si>
  <si>
    <t>Coordinación de Experiencia</t>
  </si>
  <si>
    <t>Marta Pons</t>
  </si>
  <si>
    <t>Operaciones</t>
  </si>
  <si>
    <t>Sevilla</t>
  </si>
  <si>
    <t>PRG</t>
  </si>
  <si>
    <t>Gestión de Programas</t>
  </si>
  <si>
    <t>Alba Rey</t>
  </si>
  <si>
    <t>BEC</t>
  </si>
  <si>
    <t>Orientación y Becas</t>
  </si>
  <si>
    <t/>
  </si>
  <si>
    <t>DAT</t>
  </si>
  <si>
    <t>Plataforma y Analítica</t>
  </si>
  <si>
    <t>Lucía Segura</t>
  </si>
  <si>
    <t>DIS</t>
  </si>
  <si>
    <t>Diseño de Aprendizaje</t>
  </si>
  <si>
    <t>Sergio Vidal</t>
  </si>
  <si>
    <t>Remoto</t>
  </si>
  <si>
    <t>COM</t>
  </si>
  <si>
    <t>Comunidad y Eventos</t>
  </si>
  <si>
    <t>Bruno Ferrer</t>
  </si>
  <si>
    <t>ALI</t>
  </si>
  <si>
    <t>Alianzas Institucionales</t>
  </si>
  <si>
    <t>Elena Costa</t>
  </si>
  <si>
    <t>Barcelona</t>
  </si>
  <si>
    <t>Organigrama operativo — Indicar nombre de la empresa</t>
  </si>
  <si>
    <t>laura.mena@ejemplo.es</t>
  </si>
  <si>
    <t>nuria.salas@ejemplo.es</t>
  </si>
  <si>
    <t>ivan.soto@ejemplo.es</t>
  </si>
  <si>
    <t>marta.pons@ejemplo.es</t>
  </si>
  <si>
    <t>alba.rey@ejemplo.es</t>
  </si>
  <si>
    <t>lucia.segura@ejemplo.es</t>
  </si>
  <si>
    <t>sergio.vidal@ejemplo.es</t>
  </si>
  <si>
    <t>bruno.ferrer@ejemplo.es</t>
  </si>
  <si>
    <t>elena.costa@ejemplo.es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</si>
</sst>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4"/>
      <color rgb="FFFFFFFF"/>
      <name val="Calibri"/>
    </font>
    <font>
      <b/>
      <sz val="11"/>
      <color rgb="FF244062"/>
      <name val="Calibri"/>
    </font>
    <font>
      <sz val="11"/>
      <color rgb="FF6B7280"/>
      <name val="Calibri"/>
    </font>
    <font>
      <b/>
      <sz val="11"/>
      <color rgb="FFFFFFFF"/>
      <name val="Calibri"/>
    </font>
    <font>
      <b/>
      <sz val="12"/>
      <color rgb="FF244062"/>
      <name val="Calibri"/>
    </font>
    <font>
      <sz val="11"/>
      <color rgb="FF000000"/>
      <name val="Calibri"/>
    </font>
    <font>
      <sz val="11"/>
      <color rgb="FF0000FF"/>
      <name val="Calibri"/>
    </font>
    <font>
      <b/>
      <sz val="16"/>
      <color rgb="FF244062"/>
      <name val="Calibri"/>
    </font>
    <font>
      <i/>
      <sz val="10"/>
      <color rgb="FF6B7280"/>
      <name val="Calibri"/>
    </font>
    <font>
      <b/>
      <sz val="11"/>
      <color rgb="FFFFFFFF"/>
      <name val="Calibri"/>
    </font>
    <font>
      <b/>
      <sz val="10"/>
      <color rgb="FFFFFFFF"/>
      <name val="Calibri"/>
    </font>
    <font>
      <i/>
      <sz val="11"/>
      <color rgb="FF6B7280"/>
      <name val="Calibri"/>
    </font>
    <font>
      <u/>
      <sz val="11"/>
      <color theme="10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1F4E78"/>
      </patternFill>
    </fill>
    <fill>
      <patternFill patternType="solid">
        <fgColor rgb="FF0F766E"/>
      </patternFill>
    </fill>
    <fill>
      <patternFill patternType="solid">
        <fgColor rgb="FFD9EDEB"/>
      </patternFill>
    </fill>
    <fill>
      <patternFill patternType="solid">
        <fgColor rgb="FF244062"/>
      </patternFill>
    </fill>
    <fill>
      <patternFill patternType="solid">
        <fgColor rgb="FFF3F6F9"/>
      </patternFill>
    </fill>
    <fill>
      <patternFill patternType="solid">
        <fgColor rgb="FFEEF4FF"/>
      </patternFill>
    </fill>
    <fill>
      <patternFill patternType="solid">
        <fgColor rgb="FFFFFFFF"/>
      </patternFill>
    </fill>
    <fill>
      <patternFill patternType="solid">
        <fgColor rgb="FFE2F0D9"/>
      </patternFill>
    </fill>
    <fill>
      <patternFill patternType="solid">
        <fgColor rgb="FFFCE4D6"/>
      </patternFill>
    </fill>
    <fill>
      <patternFill patternType="solid">
        <fgColor rgb="FFFDE9E7"/>
      </patternFill>
    </fill>
    <fill>
      <patternFill patternType="solid">
        <fgColor rgb="FF2F75B5"/>
      </patternFill>
    </fill>
    <fill>
      <patternFill patternType="solid">
        <fgColor rgb="FF5B9BD5"/>
      </patternFill>
    </fill>
  </fills>
  <borders count="12">
    <border>
      <left/>
      <right/>
      <top/>
      <bottom/>
      <diagonal/>
    </border>
    <border>
      <left/>
      <right/>
      <top/>
      <bottom style="medium">
        <color rgb="FF1F4E78"/>
      </bottom>
      <diagonal/>
    </border>
    <border>
      <left/>
      <right/>
      <top/>
      <bottom style="thin">
        <color rgb="FFD1D5DB"/>
      </bottom>
      <diagonal/>
    </border>
    <border>
      <left style="medium">
        <color rgb="FF1F4E78"/>
      </left>
      <right style="medium">
        <color rgb="FF1F4E78"/>
      </right>
      <top style="medium">
        <color rgb="FF1F4E78"/>
      </top>
      <bottom style="medium">
        <color rgb="FF1F4E78"/>
      </bottom>
      <diagonal/>
    </border>
    <border>
      <left/>
      <right style="medium">
        <color rgb="FF1F4E78"/>
      </right>
      <top/>
      <bottom/>
      <diagonal/>
    </border>
    <border>
      <left/>
      <right/>
      <top style="medium">
        <color rgb="FF1F4E78"/>
      </top>
      <bottom/>
      <diagonal/>
    </border>
    <border>
      <left style="medium">
        <color rgb="FF1F4E78"/>
      </left>
      <right/>
      <top/>
      <bottom/>
      <diagonal/>
    </border>
    <border>
      <left/>
      <right style="medium">
        <color rgb="FF1F4E78"/>
      </right>
      <top style="medium">
        <color rgb="FF1F4E78"/>
      </top>
      <bottom/>
      <diagonal/>
    </border>
    <border>
      <left/>
      <right style="medium">
        <color rgb="FF1F4E78"/>
      </right>
      <top/>
      <bottom/>
      <diagonal/>
    </border>
    <border>
      <left style="medium">
        <color rgb="FF1F4E78"/>
      </left>
      <right/>
      <top/>
      <bottom style="medium">
        <color rgb="FF1F4E78"/>
      </bottom>
      <diagonal/>
    </border>
    <border>
      <left/>
      <right/>
      <top/>
      <bottom style="medium">
        <color rgb="FF1F4E78"/>
      </bottom>
      <diagonal/>
    </border>
    <border>
      <left/>
      <right style="medium">
        <color rgb="FF1F4E78"/>
      </right>
      <top/>
      <bottom style="medium">
        <color rgb="FF1F4E78"/>
      </bottom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35">
    <xf numFmtId="0" fontId="0" fillId="0" borderId="0" xfId="0"/>
    <xf numFmtId="0" fontId="4" fillId="3" borderId="0" xfId="0" applyFont="1" applyFill="1" applyAlignment="1">
      <alignment horizontal="center"/>
    </xf>
    <xf numFmtId="0" fontId="2" fillId="4" borderId="2" xfId="0" applyFont="1" applyFill="1" applyBorder="1"/>
    <xf numFmtId="0" fontId="2" fillId="8" borderId="2" xfId="0" applyFont="1" applyFill="1" applyBorder="1" applyAlignment="1">
      <alignment horizontal="center"/>
    </xf>
    <xf numFmtId="0" fontId="0" fillId="0" borderId="4" xfId="0" applyBorder="1"/>
    <xf numFmtId="0" fontId="0" fillId="0" borderId="1" xfId="0" applyBorder="1"/>
    <xf numFmtId="0" fontId="2" fillId="0" borderId="0" xfId="0" applyFont="1"/>
    <xf numFmtId="0" fontId="0" fillId="9" borderId="2" xfId="0" applyFill="1" applyBorder="1"/>
    <xf numFmtId="0" fontId="0" fillId="10" borderId="2" xfId="0" applyFill="1" applyBorder="1"/>
    <xf numFmtId="0" fontId="0" fillId="11" borderId="2" xfId="0" applyFill="1" applyBorder="1"/>
    <xf numFmtId="0" fontId="5" fillId="4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0" fontId="7" fillId="7" borderId="2" xfId="0" applyFont="1" applyFill="1" applyBorder="1" applyAlignment="1">
      <alignment vertical="center" wrapText="1"/>
    </xf>
    <xf numFmtId="0" fontId="6" fillId="6" borderId="2" xfId="0" applyFont="1" applyFill="1" applyBorder="1" applyAlignment="1">
      <alignment vertical="center" wrapText="1"/>
    </xf>
    <xf numFmtId="0" fontId="6" fillId="6" borderId="2" xfId="0" applyFont="1" applyFill="1" applyBorder="1" applyAlignment="1">
      <alignment horizontal="center" vertical="center"/>
    </xf>
    <xf numFmtId="0" fontId="7" fillId="7" borderId="2" xfId="0" applyFont="1" applyFill="1" applyBorder="1" applyAlignment="1">
      <alignment horizontal="center" vertical="center"/>
    </xf>
    <xf numFmtId="0" fontId="11" fillId="13" borderId="3" xfId="0" applyFont="1" applyFill="1" applyBorder="1" applyAlignment="1">
      <alignment horizontal="center" vertical="center" wrapText="1"/>
    </xf>
    <xf numFmtId="0" fontId="0" fillId="0" borderId="5" xfId="0" applyBorder="1"/>
    <xf numFmtId="0" fontId="0" fillId="0" borderId="7" xfId="0" applyBorder="1"/>
    <xf numFmtId="0" fontId="0" fillId="0" borderId="6" xfId="0" applyBorder="1"/>
    <xf numFmtId="0" fontId="0" fillId="0" borderId="0" xfId="0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9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0" fillId="2" borderId="3" xfId="0" applyFont="1" applyFill="1" applyBorder="1" applyAlignment="1">
      <alignment horizontal="center" vertical="center" wrapText="1"/>
    </xf>
    <xf numFmtId="0" fontId="10" fillId="12" borderId="3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center"/>
    </xf>
    <xf numFmtId="0" fontId="12" fillId="0" borderId="0" xfId="0" applyFont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3" fillId="0" borderId="0" xfId="0" applyFont="1"/>
    <xf numFmtId="0" fontId="13" fillId="7" borderId="2" xfId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3">
    <dxf>
      <fill>
        <patternFill>
          <bgColor rgb="FFFDE9E7"/>
        </patternFill>
      </fill>
    </dxf>
    <dxf>
      <fill>
        <patternFill>
          <bgColor rgb="FFFCE4D6"/>
        </patternFill>
      </fill>
    </dxf>
    <dxf>
      <fill>
        <patternFill>
          <bgColor rgb="FFE2F0D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_organigrama" displayName="tbl_organigrama" ref="A5:K15">
  <autoFilter ref="A5:K15" xr:uid="{00000000-0009-0000-0100-000001000000}"/>
  <tableColumns count="11">
    <tableColumn id="1" xr3:uid="{00000000-0010-0000-0000-000001000000}" name="ID_Puesto"/>
    <tableColumn id="2" xr3:uid="{00000000-0010-0000-0000-000002000000}" name="Cargo"/>
    <tableColumn id="3" xr3:uid="{00000000-0010-0000-0000-000003000000}" name="Responsable"/>
    <tableColumn id="4" xr3:uid="{00000000-0010-0000-0000-000004000000}" name="Área"/>
    <tableColumn id="5" xr3:uid="{00000000-0010-0000-0000-000005000000}" name="Reporta_a"/>
    <tableColumn id="6" xr3:uid="{00000000-0010-0000-0000-000006000000}" name="Nivel"/>
    <tableColumn id="7" xr3:uid="{00000000-0010-0000-0000-000007000000}" name="Estado"/>
    <tableColumn id="8" xr3:uid="{00000000-0010-0000-0000-000008000000}" name="Sede"/>
    <tableColumn id="9" xr3:uid="{00000000-0010-0000-0000-000009000000}" name="Email"/>
    <tableColumn id="10" xr3:uid="{00000000-0010-0000-0000-00000A000000}" name="Directos"/>
    <tableColumn id="11" xr3:uid="{00000000-0010-0000-0000-00000B000000}" name="Etiqueta visual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V23"/>
  <sheetViews>
    <sheetView showGridLines="0" tabSelected="1" workbookViewId="0">
      <selection activeCell="O35" sqref="O35"/>
    </sheetView>
  </sheetViews>
  <sheetFormatPr baseColWidth="10" defaultColWidth="9.140625" defaultRowHeight="15" x14ac:dyDescent="0.25"/>
  <cols>
    <col min="1" max="1" width="3" customWidth="1"/>
    <col min="2" max="19" width="7.42578125" customWidth="1"/>
    <col min="20" max="20" width="3" customWidth="1"/>
    <col min="21" max="22" width="14" customWidth="1"/>
    <col min="23" max="24" width="7.42578125" customWidth="1"/>
  </cols>
  <sheetData>
    <row r="2" spans="2:22" ht="21" x14ac:dyDescent="0.35">
      <c r="B2" s="27" t="s">
        <v>70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U2" s="30" t="s">
        <v>0</v>
      </c>
      <c r="V2" s="21"/>
    </row>
    <row r="3" spans="2:22" x14ac:dyDescent="0.25">
      <c r="B3" s="26" t="s">
        <v>1</v>
      </c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</row>
    <row r="4" spans="2:22" x14ac:dyDescent="0.25">
      <c r="U4" s="2" t="s">
        <v>2</v>
      </c>
      <c r="V4" s="3">
        <f>Datos!B4</f>
        <v>10</v>
      </c>
    </row>
    <row r="5" spans="2:22" x14ac:dyDescent="0.25">
      <c r="U5" s="2" t="s">
        <v>3</v>
      </c>
      <c r="V5" s="3">
        <f>Datos!E4</f>
        <v>8</v>
      </c>
    </row>
    <row r="6" spans="2:22" ht="18" customHeight="1" x14ac:dyDescent="0.25">
      <c r="I6" s="28" t="str">
        <f>INDEX(Datos!$K$6:$K$15,MATCH("DG",Datos!$A$6:$A$15,0))</f>
        <v>Directora General
Laura Mena</v>
      </c>
      <c r="J6" s="18"/>
      <c r="K6" s="19"/>
      <c r="U6" s="2" t="s">
        <v>4</v>
      </c>
      <c r="V6" s="3">
        <f>Datos!H4</f>
        <v>1</v>
      </c>
    </row>
    <row r="7" spans="2:22" ht="18" customHeight="1" x14ac:dyDescent="0.25">
      <c r="I7" s="20"/>
      <c r="J7" s="21"/>
      <c r="K7" s="22"/>
      <c r="U7" s="2" t="s">
        <v>5</v>
      </c>
      <c r="V7" s="3">
        <f>Datos!K4</f>
        <v>4</v>
      </c>
    </row>
    <row r="8" spans="2:22" ht="18" customHeight="1" x14ac:dyDescent="0.25">
      <c r="I8" s="23"/>
      <c r="J8" s="24"/>
      <c r="K8" s="25"/>
      <c r="U8" s="2" t="s">
        <v>6</v>
      </c>
      <c r="V8" s="3">
        <f>AVERAGEIF(Datos!$J$6:$J$15,"&gt;0",Datos!$J$6:$J$15)</f>
        <v>2.25</v>
      </c>
    </row>
    <row r="9" spans="2:22" ht="9" customHeight="1" x14ac:dyDescent="0.25">
      <c r="J9" s="4"/>
    </row>
    <row r="10" spans="2:22" ht="9.9499999999999993" customHeight="1" x14ac:dyDescent="0.25">
      <c r="D10" s="4"/>
      <c r="E10" s="5"/>
      <c r="F10" s="5"/>
      <c r="G10" s="5"/>
      <c r="H10" s="5"/>
      <c r="I10" s="5"/>
      <c r="J10" s="4"/>
      <c r="K10" s="5"/>
      <c r="L10" s="5"/>
      <c r="M10" s="5"/>
      <c r="N10" s="5"/>
      <c r="O10" s="5"/>
      <c r="P10" s="4"/>
    </row>
    <row r="11" spans="2:22" ht="9" customHeight="1" x14ac:dyDescent="0.25">
      <c r="D11" s="4"/>
      <c r="J11" s="4"/>
      <c r="P11" s="4"/>
      <c r="U11" s="6" t="s">
        <v>7</v>
      </c>
    </row>
    <row r="12" spans="2:22" ht="18" customHeight="1" x14ac:dyDescent="0.25">
      <c r="C12" s="29" t="str">
        <f>INDEX(Datos!$K$6:$K$15,MATCH("ACA",Datos!$A$6:$A$15,0))</f>
        <v>Coordinación Académica
Nuria Salas</v>
      </c>
      <c r="D12" s="18"/>
      <c r="E12" s="19"/>
      <c r="I12" s="29" t="str">
        <f>INDEX(Datos!$K$6:$K$15,MATCH("DIG",Datos!$A$6:$A$15,0))</f>
        <v>Coordinación Digital
Iván Soto</v>
      </c>
      <c r="J12" s="18"/>
      <c r="K12" s="19"/>
      <c r="O12" s="29" t="str">
        <f>INDEX(Datos!$K$6:$K$15,MATCH("EXP",Datos!$A$6:$A$15,0))</f>
        <v>Coordinación de Experiencia
Marta Pons (Interino)</v>
      </c>
      <c r="P12" s="18"/>
      <c r="Q12" s="19"/>
      <c r="U12" s="7" t="s">
        <v>8</v>
      </c>
    </row>
    <row r="13" spans="2:22" ht="18" customHeight="1" x14ac:dyDescent="0.25">
      <c r="C13" s="20"/>
      <c r="D13" s="21"/>
      <c r="E13" s="22"/>
      <c r="I13" s="20"/>
      <c r="J13" s="21"/>
      <c r="K13" s="22"/>
      <c r="O13" s="20"/>
      <c r="P13" s="21"/>
      <c r="Q13" s="22"/>
      <c r="U13" s="8" t="s">
        <v>9</v>
      </c>
    </row>
    <row r="14" spans="2:22" ht="18" customHeight="1" x14ac:dyDescent="0.25">
      <c r="C14" s="23"/>
      <c r="D14" s="24"/>
      <c r="E14" s="25"/>
      <c r="I14" s="23"/>
      <c r="J14" s="24"/>
      <c r="K14" s="25"/>
      <c r="O14" s="23"/>
      <c r="P14" s="24"/>
      <c r="Q14" s="25"/>
      <c r="U14" s="9" t="s">
        <v>10</v>
      </c>
    </row>
    <row r="15" spans="2:22" ht="9" customHeight="1" x14ac:dyDescent="0.25">
      <c r="D15" s="4"/>
      <c r="J15" s="4"/>
      <c r="P15" s="4"/>
    </row>
    <row r="16" spans="2:22" ht="9.9499999999999993" customHeight="1" x14ac:dyDescent="0.25">
      <c r="C16" s="4"/>
      <c r="D16" s="4"/>
      <c r="E16" s="5"/>
      <c r="F16" s="4"/>
      <c r="I16" s="4"/>
      <c r="J16" s="4"/>
      <c r="K16" s="5"/>
      <c r="L16" s="4"/>
      <c r="O16" s="4"/>
      <c r="P16" s="4"/>
      <c r="Q16" s="5"/>
      <c r="R16" s="4"/>
    </row>
    <row r="17" spans="2:19" ht="9" customHeight="1" x14ac:dyDescent="0.25">
      <c r="C17" s="4"/>
      <c r="F17" s="4"/>
      <c r="I17" s="4"/>
      <c r="L17" s="4"/>
      <c r="O17" s="4"/>
      <c r="R17" s="4"/>
    </row>
    <row r="18" spans="2:19" ht="18" customHeight="1" x14ac:dyDescent="0.25">
      <c r="B18" s="17" t="str">
        <f>INDEX(Datos!$K$6:$K$15,MATCH("PRG",Datos!$A$6:$A$15,0))</f>
        <v>Gestión de Programas
Alba Rey</v>
      </c>
      <c r="C18" s="18"/>
      <c r="D18" s="19"/>
      <c r="E18" s="17" t="str">
        <f>INDEX(Datos!$K$6:$K$15,MATCH("BEC",Datos!$A$6:$A$15,0))</f>
        <v>Orientación y Becas
[Vacante]</v>
      </c>
      <c r="F18" s="18"/>
      <c r="G18" s="19"/>
      <c r="H18" s="17" t="str">
        <f>INDEX(Datos!$K$6:$K$15,MATCH("DAT",Datos!$A$6:$A$15,0))</f>
        <v>Plataforma y Analítica
Lucía Segura</v>
      </c>
      <c r="I18" s="18"/>
      <c r="J18" s="19"/>
      <c r="K18" s="17" t="str">
        <f>INDEX(Datos!$K$6:$K$15,MATCH("DIS",Datos!$A$6:$A$15,0))</f>
        <v>Diseño de Aprendizaje
Sergio Vidal</v>
      </c>
      <c r="L18" s="18"/>
      <c r="M18" s="19"/>
      <c r="N18" s="17" t="str">
        <f>INDEX(Datos!$K$6:$K$15,MATCH("COM",Datos!$A$6:$A$15,0))</f>
        <v>Comunidad y Eventos
Bruno Ferrer</v>
      </c>
      <c r="O18" s="18"/>
      <c r="P18" s="19"/>
      <c r="Q18" s="17" t="str">
        <f>INDEX(Datos!$K$6:$K$15,MATCH("ALI",Datos!$A$6:$A$15,0))</f>
        <v>Alianzas Institucionales
Elena Costa</v>
      </c>
      <c r="R18" s="18"/>
      <c r="S18" s="19"/>
    </row>
    <row r="19" spans="2:19" ht="18" customHeight="1" x14ac:dyDescent="0.25">
      <c r="B19" s="20"/>
      <c r="C19" s="21"/>
      <c r="D19" s="22"/>
      <c r="E19" s="20"/>
      <c r="F19" s="21"/>
      <c r="G19" s="22"/>
      <c r="H19" s="20"/>
      <c r="I19" s="21"/>
      <c r="J19" s="22"/>
      <c r="K19" s="20"/>
      <c r="L19" s="21"/>
      <c r="M19" s="22"/>
      <c r="N19" s="20"/>
      <c r="O19" s="21"/>
      <c r="P19" s="22"/>
      <c r="Q19" s="20"/>
      <c r="R19" s="21"/>
      <c r="S19" s="22"/>
    </row>
    <row r="20" spans="2:19" ht="18" customHeight="1" x14ac:dyDescent="0.25">
      <c r="B20" s="23"/>
      <c r="C20" s="24"/>
      <c r="D20" s="25"/>
      <c r="E20" s="23"/>
      <c r="F20" s="24"/>
      <c r="G20" s="25"/>
      <c r="H20" s="23"/>
      <c r="I20" s="24"/>
      <c r="J20" s="25"/>
      <c r="K20" s="23"/>
      <c r="L20" s="24"/>
      <c r="M20" s="25"/>
      <c r="N20" s="23"/>
      <c r="O20" s="24"/>
      <c r="P20" s="25"/>
      <c r="Q20" s="23"/>
      <c r="R20" s="24"/>
      <c r="S20" s="25"/>
    </row>
    <row r="23" spans="2:19" x14ac:dyDescent="0.25">
      <c r="B23" s="31" t="s">
        <v>11</v>
      </c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</row>
  </sheetData>
  <mergeCells count="14">
    <mergeCell ref="U2:V2"/>
    <mergeCell ref="O12:Q14"/>
    <mergeCell ref="Q18:S20"/>
    <mergeCell ref="B23:S23"/>
    <mergeCell ref="I12:K14"/>
    <mergeCell ref="B18:D20"/>
    <mergeCell ref="B3:S3"/>
    <mergeCell ref="B2:S2"/>
    <mergeCell ref="E18:G20"/>
    <mergeCell ref="I6:K8"/>
    <mergeCell ref="H18:J20"/>
    <mergeCell ref="K18:M20"/>
    <mergeCell ref="N18:P20"/>
    <mergeCell ref="C12:E1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5"/>
  <sheetViews>
    <sheetView workbookViewId="0">
      <selection activeCell="N10" sqref="N10"/>
    </sheetView>
  </sheetViews>
  <sheetFormatPr baseColWidth="10" defaultColWidth="9.140625" defaultRowHeight="15" x14ac:dyDescent="0.25"/>
  <cols>
    <col min="1" max="1" width="11" customWidth="1"/>
    <col min="2" max="2" width="28" customWidth="1"/>
    <col min="3" max="3" width="22" customWidth="1"/>
    <col min="4" max="4" width="18" customWidth="1"/>
    <col min="5" max="5" width="11" customWidth="1"/>
    <col min="6" max="6" width="8" customWidth="1"/>
    <col min="7" max="7" width="14" customWidth="1"/>
    <col min="8" max="8" width="12" customWidth="1"/>
    <col min="9" max="9" width="28" customWidth="1"/>
    <col min="10" max="10" width="10" customWidth="1"/>
    <col min="11" max="11" width="34" customWidth="1"/>
  </cols>
  <sheetData>
    <row r="1" spans="1:11" ht="24" customHeight="1" x14ac:dyDescent="0.25">
      <c r="A1" s="32" t="s">
        <v>12</v>
      </c>
      <c r="B1" s="21"/>
      <c r="C1" s="21"/>
      <c r="D1" s="21"/>
      <c r="E1" s="21"/>
      <c r="F1" s="21"/>
      <c r="G1" s="21"/>
      <c r="H1" s="21"/>
      <c r="I1" s="21"/>
      <c r="J1" s="21"/>
      <c r="K1" s="21"/>
    </row>
    <row r="2" spans="1:11" x14ac:dyDescent="0.25">
      <c r="A2" s="6" t="s">
        <v>13</v>
      </c>
      <c r="B2" s="33" t="s">
        <v>14</v>
      </c>
      <c r="C2" s="21"/>
      <c r="D2" s="21"/>
      <c r="E2" s="21"/>
      <c r="F2" s="21"/>
      <c r="G2" s="21"/>
      <c r="H2" s="21"/>
      <c r="I2" s="21"/>
      <c r="J2" s="21"/>
      <c r="K2" s="21"/>
    </row>
    <row r="3" spans="1:11" x14ac:dyDescent="0.25">
      <c r="A3" s="6" t="s">
        <v>15</v>
      </c>
      <c r="B3" s="33" t="s">
        <v>16</v>
      </c>
      <c r="C3" s="21"/>
      <c r="D3" s="21"/>
      <c r="E3" s="21"/>
      <c r="F3" s="21"/>
      <c r="G3" s="21"/>
      <c r="H3" s="21"/>
      <c r="I3" s="21"/>
      <c r="J3" s="21"/>
      <c r="K3" s="21"/>
    </row>
    <row r="4" spans="1:11" ht="15.75" x14ac:dyDescent="0.25">
      <c r="A4" s="1" t="s">
        <v>17</v>
      </c>
      <c r="B4" s="10">
        <f>COUNTA(A6:A15)</f>
        <v>10</v>
      </c>
      <c r="D4" s="1" t="s">
        <v>3</v>
      </c>
      <c r="E4" s="10">
        <f>COUNTIF(G6:G15,"Cubierto")</f>
        <v>8</v>
      </c>
      <c r="G4" s="1" t="s">
        <v>4</v>
      </c>
      <c r="H4" s="10">
        <f>COUNTIF(G6:G15,"Vacante")</f>
        <v>1</v>
      </c>
      <c r="J4" s="1" t="s">
        <v>18</v>
      </c>
      <c r="K4" s="10">
        <f>COUNTIF(J6:J15,"&gt;0")</f>
        <v>4</v>
      </c>
    </row>
    <row r="5" spans="1:11" ht="24" customHeight="1" x14ac:dyDescent="0.25">
      <c r="A5" s="11" t="s">
        <v>19</v>
      </c>
      <c r="B5" s="11" t="s">
        <v>20</v>
      </c>
      <c r="C5" s="11" t="s">
        <v>21</v>
      </c>
      <c r="D5" s="11" t="s">
        <v>22</v>
      </c>
      <c r="E5" s="11" t="s">
        <v>23</v>
      </c>
      <c r="F5" s="11" t="s">
        <v>24</v>
      </c>
      <c r="G5" s="11" t="s">
        <v>25</v>
      </c>
      <c r="H5" s="11" t="s">
        <v>26</v>
      </c>
      <c r="I5" s="11" t="s">
        <v>27</v>
      </c>
      <c r="J5" s="11" t="s">
        <v>28</v>
      </c>
      <c r="K5" s="11" t="s">
        <v>29</v>
      </c>
    </row>
    <row r="6" spans="1:11" ht="33.950000000000003" customHeight="1" x14ac:dyDescent="0.25">
      <c r="A6" s="12" t="s">
        <v>30</v>
      </c>
      <c r="B6" s="13" t="s">
        <v>31</v>
      </c>
      <c r="C6" s="13" t="s">
        <v>32</v>
      </c>
      <c r="D6" s="13" t="s">
        <v>33</v>
      </c>
      <c r="E6" s="13" t="s">
        <v>34</v>
      </c>
      <c r="F6" s="16">
        <v>1</v>
      </c>
      <c r="G6" s="16" t="s">
        <v>8</v>
      </c>
      <c r="H6" s="13" t="s">
        <v>35</v>
      </c>
      <c r="I6" s="13" t="s">
        <v>71</v>
      </c>
      <c r="J6" s="15">
        <f t="shared" ref="J6:J15" si="0">COUNTIF($E$6:$E$15,A6)</f>
        <v>3</v>
      </c>
      <c r="K6" s="14" t="str">
        <f t="shared" ref="K6:K15" si="1">B6&amp;CHAR(10)&amp;IF(G6="Vacante","[Vacante]",C6&amp;IF(G6="Interino"," (Interino)",""))</f>
        <v>Directora General
Laura Mena</v>
      </c>
    </row>
    <row r="7" spans="1:11" ht="33.950000000000003" customHeight="1" x14ac:dyDescent="0.25">
      <c r="A7" s="12" t="s">
        <v>36</v>
      </c>
      <c r="B7" s="13" t="s">
        <v>37</v>
      </c>
      <c r="C7" s="13" t="s">
        <v>38</v>
      </c>
      <c r="D7" s="13" t="s">
        <v>39</v>
      </c>
      <c r="E7" s="13" t="s">
        <v>30</v>
      </c>
      <c r="F7" s="16">
        <v>2</v>
      </c>
      <c r="G7" s="16" t="s">
        <v>8</v>
      </c>
      <c r="H7" s="13" t="s">
        <v>35</v>
      </c>
      <c r="I7" s="13" t="s">
        <v>72</v>
      </c>
      <c r="J7" s="15">
        <f t="shared" si="0"/>
        <v>2</v>
      </c>
      <c r="K7" s="14" t="str">
        <f t="shared" si="1"/>
        <v>Coordinación Académica
Nuria Salas</v>
      </c>
    </row>
    <row r="8" spans="1:11" ht="33.950000000000003" customHeight="1" x14ac:dyDescent="0.25">
      <c r="A8" s="12" t="s">
        <v>40</v>
      </c>
      <c r="B8" s="13" t="s">
        <v>41</v>
      </c>
      <c r="C8" s="13" t="s">
        <v>42</v>
      </c>
      <c r="D8" s="13" t="s">
        <v>43</v>
      </c>
      <c r="E8" s="13" t="s">
        <v>30</v>
      </c>
      <c r="F8" s="16">
        <v>2</v>
      </c>
      <c r="G8" s="16" t="s">
        <v>8</v>
      </c>
      <c r="H8" s="13" t="s">
        <v>44</v>
      </c>
      <c r="I8" s="13" t="s">
        <v>73</v>
      </c>
      <c r="J8" s="15">
        <f t="shared" si="0"/>
        <v>2</v>
      </c>
      <c r="K8" s="14" t="str">
        <f t="shared" si="1"/>
        <v>Coordinación Digital
Iván Soto</v>
      </c>
    </row>
    <row r="9" spans="1:11" ht="33.950000000000003" customHeight="1" x14ac:dyDescent="0.25">
      <c r="A9" s="12" t="s">
        <v>45</v>
      </c>
      <c r="B9" s="13" t="s">
        <v>46</v>
      </c>
      <c r="C9" s="13" t="s">
        <v>47</v>
      </c>
      <c r="D9" s="13" t="s">
        <v>48</v>
      </c>
      <c r="E9" s="13" t="s">
        <v>30</v>
      </c>
      <c r="F9" s="16">
        <v>2</v>
      </c>
      <c r="G9" s="16" t="s">
        <v>9</v>
      </c>
      <c r="H9" s="13" t="s">
        <v>49</v>
      </c>
      <c r="I9" s="13" t="s">
        <v>74</v>
      </c>
      <c r="J9" s="15">
        <f t="shared" si="0"/>
        <v>2</v>
      </c>
      <c r="K9" s="14" t="str">
        <f t="shared" si="1"/>
        <v>Coordinación de Experiencia
Marta Pons (Interino)</v>
      </c>
    </row>
    <row r="10" spans="1:11" ht="33.950000000000003" customHeight="1" x14ac:dyDescent="0.25">
      <c r="A10" s="12" t="s">
        <v>50</v>
      </c>
      <c r="B10" s="13" t="s">
        <v>51</v>
      </c>
      <c r="C10" s="13" t="s">
        <v>52</v>
      </c>
      <c r="D10" s="13" t="s">
        <v>39</v>
      </c>
      <c r="E10" s="13" t="s">
        <v>36</v>
      </c>
      <c r="F10" s="16">
        <v>3</v>
      </c>
      <c r="G10" s="16" t="s">
        <v>8</v>
      </c>
      <c r="H10" s="13" t="s">
        <v>35</v>
      </c>
      <c r="I10" s="34" t="s">
        <v>75</v>
      </c>
      <c r="J10" s="15">
        <f t="shared" si="0"/>
        <v>0</v>
      </c>
      <c r="K10" s="14" t="str">
        <f t="shared" si="1"/>
        <v>Gestión de Programas
Alba Rey</v>
      </c>
    </row>
    <row r="11" spans="1:11" ht="33.950000000000003" customHeight="1" x14ac:dyDescent="0.25">
      <c r="A11" s="12" t="s">
        <v>53</v>
      </c>
      <c r="B11" s="13" t="s">
        <v>54</v>
      </c>
      <c r="C11" s="13" t="s">
        <v>55</v>
      </c>
      <c r="D11" s="13" t="s">
        <v>39</v>
      </c>
      <c r="E11" s="13" t="s">
        <v>36</v>
      </c>
      <c r="F11" s="16">
        <v>3</v>
      </c>
      <c r="G11" s="16" t="s">
        <v>10</v>
      </c>
      <c r="H11" s="13" t="s">
        <v>35</v>
      </c>
      <c r="I11" s="13"/>
      <c r="J11" s="15">
        <f t="shared" si="0"/>
        <v>0</v>
      </c>
      <c r="K11" s="14" t="str">
        <f t="shared" si="1"/>
        <v>Orientación y Becas
[Vacante]</v>
      </c>
    </row>
    <row r="12" spans="1:11" ht="33.950000000000003" customHeight="1" x14ac:dyDescent="0.25">
      <c r="A12" s="12" t="s">
        <v>56</v>
      </c>
      <c r="B12" s="13" t="s">
        <v>57</v>
      </c>
      <c r="C12" s="13" t="s">
        <v>58</v>
      </c>
      <c r="D12" s="13" t="s">
        <v>43</v>
      </c>
      <c r="E12" s="13" t="s">
        <v>40</v>
      </c>
      <c r="F12" s="16">
        <v>3</v>
      </c>
      <c r="G12" s="16" t="s">
        <v>8</v>
      </c>
      <c r="H12" s="13" t="s">
        <v>44</v>
      </c>
      <c r="I12" s="13" t="s">
        <v>76</v>
      </c>
      <c r="J12" s="15">
        <f t="shared" si="0"/>
        <v>0</v>
      </c>
      <c r="K12" s="14" t="str">
        <f t="shared" si="1"/>
        <v>Plataforma y Analítica
Lucía Segura</v>
      </c>
    </row>
    <row r="13" spans="1:11" ht="33.950000000000003" customHeight="1" x14ac:dyDescent="0.25">
      <c r="A13" s="12" t="s">
        <v>59</v>
      </c>
      <c r="B13" s="13" t="s">
        <v>60</v>
      </c>
      <c r="C13" s="13" t="s">
        <v>61</v>
      </c>
      <c r="D13" s="13" t="s">
        <v>43</v>
      </c>
      <c r="E13" s="13" t="s">
        <v>40</v>
      </c>
      <c r="F13" s="16">
        <v>3</v>
      </c>
      <c r="G13" s="16" t="s">
        <v>8</v>
      </c>
      <c r="H13" s="13" t="s">
        <v>62</v>
      </c>
      <c r="I13" s="13" t="s">
        <v>77</v>
      </c>
      <c r="J13" s="15">
        <f t="shared" si="0"/>
        <v>0</v>
      </c>
      <c r="K13" s="14" t="str">
        <f t="shared" si="1"/>
        <v>Diseño de Aprendizaje
Sergio Vidal</v>
      </c>
    </row>
    <row r="14" spans="1:11" ht="33.950000000000003" customHeight="1" x14ac:dyDescent="0.25">
      <c r="A14" s="12" t="s">
        <v>63</v>
      </c>
      <c r="B14" s="13" t="s">
        <v>64</v>
      </c>
      <c r="C14" s="13" t="s">
        <v>65</v>
      </c>
      <c r="D14" s="13" t="s">
        <v>48</v>
      </c>
      <c r="E14" s="13" t="s">
        <v>45</v>
      </c>
      <c r="F14" s="16">
        <v>3</v>
      </c>
      <c r="G14" s="16" t="s">
        <v>8</v>
      </c>
      <c r="H14" s="13" t="s">
        <v>49</v>
      </c>
      <c r="I14" s="13" t="s">
        <v>78</v>
      </c>
      <c r="J14" s="15">
        <f t="shared" si="0"/>
        <v>0</v>
      </c>
      <c r="K14" s="14" t="str">
        <f t="shared" si="1"/>
        <v>Comunidad y Eventos
Bruno Ferrer</v>
      </c>
    </row>
    <row r="15" spans="1:11" ht="33.950000000000003" customHeight="1" x14ac:dyDescent="0.25">
      <c r="A15" s="12" t="s">
        <v>66</v>
      </c>
      <c r="B15" s="13" t="s">
        <v>67</v>
      </c>
      <c r="C15" s="13" t="s">
        <v>68</v>
      </c>
      <c r="D15" s="13" t="s">
        <v>48</v>
      </c>
      <c r="E15" s="13" t="s">
        <v>45</v>
      </c>
      <c r="F15" s="16">
        <v>3</v>
      </c>
      <c r="G15" s="16" t="s">
        <v>8</v>
      </c>
      <c r="H15" s="13" t="s">
        <v>69</v>
      </c>
      <c r="I15" s="13" t="s">
        <v>79</v>
      </c>
      <c r="J15" s="15">
        <f t="shared" si="0"/>
        <v>0</v>
      </c>
      <c r="K15" s="14" t="str">
        <f t="shared" si="1"/>
        <v>Alianzas Institucionales
Elena Costa</v>
      </c>
    </row>
  </sheetData>
  <mergeCells count="3">
    <mergeCell ref="A1:K1"/>
    <mergeCell ref="B3:K3"/>
    <mergeCell ref="B2:K2"/>
  </mergeCells>
  <conditionalFormatting sqref="G6:G150">
    <cfRule type="cellIs" dxfId="2" priority="1" operator="equal">
      <formula>"Cubierto"</formula>
    </cfRule>
    <cfRule type="cellIs" dxfId="1" priority="2" operator="equal">
      <formula>"Interino"</formula>
    </cfRule>
    <cfRule type="cellIs" dxfId="0" priority="3" operator="equal">
      <formula>"Vacante"</formula>
    </cfRule>
  </conditionalFormatting>
  <dataValidations count="1">
    <dataValidation type="list" allowBlank="1" sqref="G6:G150" xr:uid="{00000000-0002-0000-0100-000000000000}">
      <formula1>"Cubierto,Interino,Vacante"</formula1>
    </dataValidation>
  </dataValidation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Organigrama</vt:lpstr>
      <vt:lpstr>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2026-04-02T06:46:16Z</dcterms:modified>
</cp:coreProperties>
</file>