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modelo registro salarial\"/>
    </mc:Choice>
  </mc:AlternateContent>
  <xr:revisionPtr revIDLastSave="0" documentId="8_{CE0901BA-5FE3-48E8-9D67-9FAB1B6605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1" r:id="rId1"/>
    <sheet name="Registro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2" l="1"/>
  <c r="V22" i="2"/>
  <c r="U22" i="2"/>
  <c r="T22" i="2"/>
  <c r="J22" i="2"/>
  <c r="G22" i="2"/>
  <c r="Y22" i="2" s="1"/>
  <c r="D22" i="2"/>
  <c r="C22" i="2"/>
  <c r="B22" i="2"/>
  <c r="Q22" i="2" s="1"/>
  <c r="R22" i="2" s="1"/>
  <c r="Y21" i="2"/>
  <c r="X21" i="2"/>
  <c r="V21" i="2"/>
  <c r="U21" i="2"/>
  <c r="T21" i="2"/>
  <c r="J21" i="2"/>
  <c r="G21" i="2"/>
  <c r="D21" i="2"/>
  <c r="C21" i="2"/>
  <c r="B21" i="2"/>
  <c r="Q21" i="2" s="1"/>
  <c r="R21" i="2" s="1"/>
  <c r="Y20" i="2"/>
  <c r="X20" i="2"/>
  <c r="V20" i="2"/>
  <c r="U20" i="2"/>
  <c r="T20" i="2"/>
  <c r="J20" i="2"/>
  <c r="G20" i="2"/>
  <c r="D20" i="2"/>
  <c r="C20" i="2"/>
  <c r="B20" i="2"/>
  <c r="Q20" i="2" s="1"/>
  <c r="R20" i="2" s="1"/>
  <c r="X19" i="2"/>
  <c r="V19" i="2"/>
  <c r="U19" i="2"/>
  <c r="T19" i="2"/>
  <c r="J19" i="2"/>
  <c r="G19" i="2"/>
  <c r="Y19" i="2" s="1"/>
  <c r="D19" i="2"/>
  <c r="C19" i="2"/>
  <c r="B19" i="2"/>
  <c r="Q19" i="2" s="1"/>
  <c r="R19" i="2" s="1"/>
  <c r="X18" i="2"/>
  <c r="V18" i="2"/>
  <c r="U18" i="2"/>
  <c r="T18" i="2"/>
  <c r="J18" i="2"/>
  <c r="G18" i="2"/>
  <c r="Y18" i="2" s="1"/>
  <c r="D18" i="2"/>
  <c r="C18" i="2"/>
  <c r="B18" i="2"/>
  <c r="Q18" i="2" s="1"/>
  <c r="R18" i="2" s="1"/>
  <c r="X17" i="2"/>
  <c r="V17" i="2"/>
  <c r="U17" i="2"/>
  <c r="T17" i="2"/>
  <c r="J17" i="2"/>
  <c r="G17" i="2"/>
  <c r="Y17" i="2" s="1"/>
  <c r="D17" i="2"/>
  <c r="C17" i="2"/>
  <c r="B17" i="2"/>
  <c r="Q17" i="2" s="1"/>
  <c r="R17" i="2" s="1"/>
  <c r="Y16" i="2"/>
  <c r="X16" i="2"/>
  <c r="V16" i="2"/>
  <c r="U16" i="2"/>
  <c r="T16" i="2"/>
  <c r="J16" i="2"/>
  <c r="G16" i="2"/>
  <c r="D16" i="2"/>
  <c r="C16" i="2"/>
  <c r="B16" i="2"/>
  <c r="Q16" i="2" s="1"/>
  <c r="R16" i="2" s="1"/>
  <c r="Y15" i="2"/>
  <c r="X15" i="2"/>
  <c r="V15" i="2"/>
  <c r="U15" i="2"/>
  <c r="T15" i="2"/>
  <c r="J15" i="2"/>
  <c r="G15" i="2"/>
  <c r="D15" i="2"/>
  <c r="C15" i="2"/>
  <c r="B15" i="2"/>
  <c r="Q15" i="2" s="1"/>
  <c r="R15" i="2" s="1"/>
  <c r="X14" i="2"/>
  <c r="V14" i="2"/>
  <c r="U14" i="2"/>
  <c r="T14" i="2"/>
  <c r="J14" i="2"/>
  <c r="G14" i="2"/>
  <c r="Y14" i="2" s="1"/>
  <c r="D14" i="2"/>
  <c r="C14" i="2"/>
  <c r="B14" i="2"/>
  <c r="B8" i="2"/>
  <c r="F7" i="2"/>
  <c r="B6" i="2"/>
  <c r="F5" i="2"/>
  <c r="D8" i="2" s="1"/>
  <c r="B5" i="2"/>
  <c r="B4" i="2"/>
  <c r="B3" i="2"/>
  <c r="U211" i="1"/>
  <c r="T211" i="1"/>
  <c r="S211" i="1"/>
  <c r="M211" i="1"/>
  <c r="U210" i="1"/>
  <c r="T210" i="1"/>
  <c r="S210" i="1"/>
  <c r="M210" i="1"/>
  <c r="U209" i="1"/>
  <c r="T209" i="1"/>
  <c r="S209" i="1"/>
  <c r="M209" i="1"/>
  <c r="U208" i="1"/>
  <c r="T208" i="1"/>
  <c r="S208" i="1"/>
  <c r="M208" i="1"/>
  <c r="U207" i="1"/>
  <c r="T207" i="1"/>
  <c r="S207" i="1"/>
  <c r="M207" i="1"/>
  <c r="U206" i="1"/>
  <c r="T206" i="1"/>
  <c r="S206" i="1"/>
  <c r="M206" i="1"/>
  <c r="U205" i="1"/>
  <c r="T205" i="1"/>
  <c r="S205" i="1"/>
  <c r="M205" i="1"/>
  <c r="U204" i="1"/>
  <c r="T204" i="1"/>
  <c r="S204" i="1"/>
  <c r="M204" i="1"/>
  <c r="U203" i="1"/>
  <c r="T203" i="1"/>
  <c r="S203" i="1"/>
  <c r="M203" i="1"/>
  <c r="U202" i="1"/>
  <c r="T202" i="1"/>
  <c r="S202" i="1"/>
  <c r="M202" i="1"/>
  <c r="U201" i="1"/>
  <c r="T201" i="1"/>
  <c r="S201" i="1"/>
  <c r="M201" i="1"/>
  <c r="U200" i="1"/>
  <c r="T200" i="1"/>
  <c r="S200" i="1"/>
  <c r="M200" i="1"/>
  <c r="U199" i="1"/>
  <c r="T199" i="1"/>
  <c r="S199" i="1"/>
  <c r="M199" i="1"/>
  <c r="U198" i="1"/>
  <c r="T198" i="1"/>
  <c r="S198" i="1"/>
  <c r="M198" i="1"/>
  <c r="U197" i="1"/>
  <c r="T197" i="1"/>
  <c r="S197" i="1"/>
  <c r="M197" i="1"/>
  <c r="U196" i="1"/>
  <c r="T196" i="1"/>
  <c r="S196" i="1"/>
  <c r="M196" i="1"/>
  <c r="U195" i="1"/>
  <c r="T195" i="1"/>
  <c r="S195" i="1"/>
  <c r="M195" i="1"/>
  <c r="U194" i="1"/>
  <c r="T194" i="1"/>
  <c r="S194" i="1"/>
  <c r="M194" i="1"/>
  <c r="U193" i="1"/>
  <c r="T193" i="1"/>
  <c r="S193" i="1"/>
  <c r="M193" i="1"/>
  <c r="U192" i="1"/>
  <c r="T192" i="1"/>
  <c r="S192" i="1"/>
  <c r="M192" i="1"/>
  <c r="U191" i="1"/>
  <c r="T191" i="1"/>
  <c r="S191" i="1"/>
  <c r="M191" i="1"/>
  <c r="U190" i="1"/>
  <c r="T190" i="1"/>
  <c r="S190" i="1"/>
  <c r="M190" i="1"/>
  <c r="U189" i="1"/>
  <c r="T189" i="1"/>
  <c r="S189" i="1"/>
  <c r="M189" i="1"/>
  <c r="U188" i="1"/>
  <c r="T188" i="1"/>
  <c r="S188" i="1"/>
  <c r="M188" i="1"/>
  <c r="U187" i="1"/>
  <c r="T187" i="1"/>
  <c r="S187" i="1"/>
  <c r="M187" i="1"/>
  <c r="U186" i="1"/>
  <c r="T186" i="1"/>
  <c r="S186" i="1"/>
  <c r="M186" i="1"/>
  <c r="U185" i="1"/>
  <c r="T185" i="1"/>
  <c r="S185" i="1"/>
  <c r="M185" i="1"/>
  <c r="U184" i="1"/>
  <c r="T184" i="1"/>
  <c r="S184" i="1"/>
  <c r="M184" i="1"/>
  <c r="U183" i="1"/>
  <c r="T183" i="1"/>
  <c r="S183" i="1"/>
  <c r="M183" i="1"/>
  <c r="U182" i="1"/>
  <c r="T182" i="1"/>
  <c r="S182" i="1"/>
  <c r="M182" i="1"/>
  <c r="U181" i="1"/>
  <c r="T181" i="1"/>
  <c r="S181" i="1"/>
  <c r="M181" i="1"/>
  <c r="U180" i="1"/>
  <c r="T180" i="1"/>
  <c r="S180" i="1"/>
  <c r="M180" i="1"/>
  <c r="U179" i="1"/>
  <c r="T179" i="1"/>
  <c r="S179" i="1"/>
  <c r="M179" i="1"/>
  <c r="U178" i="1"/>
  <c r="T178" i="1"/>
  <c r="S178" i="1"/>
  <c r="M178" i="1"/>
  <c r="U177" i="1"/>
  <c r="T177" i="1"/>
  <c r="S177" i="1"/>
  <c r="M177" i="1"/>
  <c r="U176" i="1"/>
  <c r="T176" i="1"/>
  <c r="S176" i="1"/>
  <c r="M176" i="1"/>
  <c r="U175" i="1"/>
  <c r="T175" i="1"/>
  <c r="S175" i="1"/>
  <c r="M175" i="1"/>
  <c r="U174" i="1"/>
  <c r="T174" i="1"/>
  <c r="S174" i="1"/>
  <c r="M174" i="1"/>
  <c r="U173" i="1"/>
  <c r="T173" i="1"/>
  <c r="S173" i="1"/>
  <c r="M173" i="1"/>
  <c r="U172" i="1"/>
  <c r="T172" i="1"/>
  <c r="S172" i="1"/>
  <c r="M172" i="1"/>
  <c r="U171" i="1"/>
  <c r="T171" i="1"/>
  <c r="S171" i="1"/>
  <c r="M171" i="1"/>
  <c r="U170" i="1"/>
  <c r="T170" i="1"/>
  <c r="S170" i="1"/>
  <c r="M170" i="1"/>
  <c r="U169" i="1"/>
  <c r="T169" i="1"/>
  <c r="S169" i="1"/>
  <c r="M169" i="1"/>
  <c r="U168" i="1"/>
  <c r="T168" i="1"/>
  <c r="S168" i="1"/>
  <c r="M168" i="1"/>
  <c r="U167" i="1"/>
  <c r="T167" i="1"/>
  <c r="S167" i="1"/>
  <c r="M167" i="1"/>
  <c r="U166" i="1"/>
  <c r="T166" i="1"/>
  <c r="S166" i="1"/>
  <c r="M166" i="1"/>
  <c r="U165" i="1"/>
  <c r="T165" i="1"/>
  <c r="S165" i="1"/>
  <c r="M165" i="1"/>
  <c r="U164" i="1"/>
  <c r="T164" i="1"/>
  <c r="S164" i="1"/>
  <c r="M164" i="1"/>
  <c r="U163" i="1"/>
  <c r="T163" i="1"/>
  <c r="S163" i="1"/>
  <c r="M163" i="1"/>
  <c r="U162" i="1"/>
  <c r="T162" i="1"/>
  <c r="S162" i="1"/>
  <c r="M162" i="1"/>
  <c r="U161" i="1"/>
  <c r="T161" i="1"/>
  <c r="S161" i="1"/>
  <c r="M161" i="1"/>
  <c r="U160" i="1"/>
  <c r="T160" i="1"/>
  <c r="S160" i="1"/>
  <c r="M160" i="1"/>
  <c r="U159" i="1"/>
  <c r="T159" i="1"/>
  <c r="S159" i="1"/>
  <c r="M159" i="1"/>
  <c r="U158" i="1"/>
  <c r="T158" i="1"/>
  <c r="S158" i="1"/>
  <c r="M158" i="1"/>
  <c r="U157" i="1"/>
  <c r="T157" i="1"/>
  <c r="S157" i="1"/>
  <c r="M157" i="1"/>
  <c r="U156" i="1"/>
  <c r="T156" i="1"/>
  <c r="S156" i="1"/>
  <c r="M156" i="1"/>
  <c r="U155" i="1"/>
  <c r="T155" i="1"/>
  <c r="S155" i="1"/>
  <c r="M155" i="1"/>
  <c r="U154" i="1"/>
  <c r="T154" i="1"/>
  <c r="S154" i="1"/>
  <c r="M154" i="1"/>
  <c r="U153" i="1"/>
  <c r="T153" i="1"/>
  <c r="S153" i="1"/>
  <c r="M153" i="1"/>
  <c r="U152" i="1"/>
  <c r="T152" i="1"/>
  <c r="S152" i="1"/>
  <c r="M152" i="1"/>
  <c r="U151" i="1"/>
  <c r="T151" i="1"/>
  <c r="S151" i="1"/>
  <c r="M151" i="1"/>
  <c r="U150" i="1"/>
  <c r="T150" i="1"/>
  <c r="S150" i="1"/>
  <c r="M150" i="1"/>
  <c r="U149" i="1"/>
  <c r="T149" i="1"/>
  <c r="S149" i="1"/>
  <c r="M149" i="1"/>
  <c r="U148" i="1"/>
  <c r="T148" i="1"/>
  <c r="S148" i="1"/>
  <c r="M148" i="1"/>
  <c r="U147" i="1"/>
  <c r="T147" i="1"/>
  <c r="S147" i="1"/>
  <c r="M147" i="1"/>
  <c r="U146" i="1"/>
  <c r="T146" i="1"/>
  <c r="S146" i="1"/>
  <c r="M146" i="1"/>
  <c r="U145" i="1"/>
  <c r="T145" i="1"/>
  <c r="S145" i="1"/>
  <c r="M145" i="1"/>
  <c r="U144" i="1"/>
  <c r="T144" i="1"/>
  <c r="S144" i="1"/>
  <c r="M144" i="1"/>
  <c r="U143" i="1"/>
  <c r="T143" i="1"/>
  <c r="S143" i="1"/>
  <c r="M143" i="1"/>
  <c r="U142" i="1"/>
  <c r="T142" i="1"/>
  <c r="S142" i="1"/>
  <c r="M142" i="1"/>
  <c r="U141" i="1"/>
  <c r="T141" i="1"/>
  <c r="S141" i="1"/>
  <c r="M141" i="1"/>
  <c r="U140" i="1"/>
  <c r="T140" i="1"/>
  <c r="S140" i="1"/>
  <c r="M140" i="1"/>
  <c r="U139" i="1"/>
  <c r="T139" i="1"/>
  <c r="S139" i="1"/>
  <c r="M139" i="1"/>
  <c r="U138" i="1"/>
  <c r="T138" i="1"/>
  <c r="S138" i="1"/>
  <c r="M138" i="1"/>
  <c r="U137" i="1"/>
  <c r="T137" i="1"/>
  <c r="S137" i="1"/>
  <c r="M137" i="1"/>
  <c r="U136" i="1"/>
  <c r="T136" i="1"/>
  <c r="S136" i="1"/>
  <c r="M136" i="1"/>
  <c r="U135" i="1"/>
  <c r="T135" i="1"/>
  <c r="S135" i="1"/>
  <c r="M135" i="1"/>
  <c r="U134" i="1"/>
  <c r="T134" i="1"/>
  <c r="S134" i="1"/>
  <c r="M134" i="1"/>
  <c r="U133" i="1"/>
  <c r="T133" i="1"/>
  <c r="S133" i="1"/>
  <c r="M133" i="1"/>
  <c r="U132" i="1"/>
  <c r="T132" i="1"/>
  <c r="S132" i="1"/>
  <c r="M132" i="1"/>
  <c r="U131" i="1"/>
  <c r="T131" i="1"/>
  <c r="S131" i="1"/>
  <c r="M131" i="1"/>
  <c r="U130" i="1"/>
  <c r="T130" i="1"/>
  <c r="S130" i="1"/>
  <c r="M130" i="1"/>
  <c r="U129" i="1"/>
  <c r="T129" i="1"/>
  <c r="S129" i="1"/>
  <c r="M129" i="1"/>
  <c r="U128" i="1"/>
  <c r="T128" i="1"/>
  <c r="S128" i="1"/>
  <c r="M128" i="1"/>
  <c r="U127" i="1"/>
  <c r="T127" i="1"/>
  <c r="S127" i="1"/>
  <c r="M127" i="1"/>
  <c r="U126" i="1"/>
  <c r="T126" i="1"/>
  <c r="S126" i="1"/>
  <c r="M126" i="1"/>
  <c r="U125" i="1"/>
  <c r="T125" i="1"/>
  <c r="S125" i="1"/>
  <c r="M125" i="1"/>
  <c r="U124" i="1"/>
  <c r="T124" i="1"/>
  <c r="S124" i="1"/>
  <c r="M124" i="1"/>
  <c r="U123" i="1"/>
  <c r="T123" i="1"/>
  <c r="S123" i="1"/>
  <c r="M123" i="1"/>
  <c r="U122" i="1"/>
  <c r="T122" i="1"/>
  <c r="S122" i="1"/>
  <c r="M122" i="1"/>
  <c r="U121" i="1"/>
  <c r="T121" i="1"/>
  <c r="S121" i="1"/>
  <c r="M121" i="1"/>
  <c r="U120" i="1"/>
  <c r="T120" i="1"/>
  <c r="S120" i="1"/>
  <c r="M120" i="1"/>
  <c r="U119" i="1"/>
  <c r="T119" i="1"/>
  <c r="S119" i="1"/>
  <c r="M119" i="1"/>
  <c r="U118" i="1"/>
  <c r="T118" i="1"/>
  <c r="S118" i="1"/>
  <c r="M118" i="1"/>
  <c r="U117" i="1"/>
  <c r="T117" i="1"/>
  <c r="S117" i="1"/>
  <c r="M117" i="1"/>
  <c r="U116" i="1"/>
  <c r="T116" i="1"/>
  <c r="S116" i="1"/>
  <c r="M116" i="1"/>
  <c r="U115" i="1"/>
  <c r="T115" i="1"/>
  <c r="S115" i="1"/>
  <c r="M115" i="1"/>
  <c r="U114" i="1"/>
  <c r="T114" i="1"/>
  <c r="S114" i="1"/>
  <c r="M114" i="1"/>
  <c r="U113" i="1"/>
  <c r="T113" i="1"/>
  <c r="S113" i="1"/>
  <c r="M113" i="1"/>
  <c r="U112" i="1"/>
  <c r="T112" i="1"/>
  <c r="S112" i="1"/>
  <c r="M112" i="1"/>
  <c r="U111" i="1"/>
  <c r="T111" i="1"/>
  <c r="S111" i="1"/>
  <c r="M111" i="1"/>
  <c r="U110" i="1"/>
  <c r="T110" i="1"/>
  <c r="S110" i="1"/>
  <c r="M110" i="1"/>
  <c r="U109" i="1"/>
  <c r="T109" i="1"/>
  <c r="S109" i="1"/>
  <c r="M109" i="1"/>
  <c r="U108" i="1"/>
  <c r="T108" i="1"/>
  <c r="S108" i="1"/>
  <c r="M108" i="1"/>
  <c r="U107" i="1"/>
  <c r="T107" i="1"/>
  <c r="S107" i="1"/>
  <c r="M107" i="1"/>
  <c r="U106" i="1"/>
  <c r="T106" i="1"/>
  <c r="S106" i="1"/>
  <c r="M106" i="1"/>
  <c r="U105" i="1"/>
  <c r="T105" i="1"/>
  <c r="S105" i="1"/>
  <c r="M105" i="1"/>
  <c r="U104" i="1"/>
  <c r="T104" i="1"/>
  <c r="S104" i="1"/>
  <c r="M104" i="1"/>
  <c r="U103" i="1"/>
  <c r="T103" i="1"/>
  <c r="S103" i="1"/>
  <c r="M103" i="1"/>
  <c r="U102" i="1"/>
  <c r="T102" i="1"/>
  <c r="S102" i="1"/>
  <c r="M102" i="1"/>
  <c r="U101" i="1"/>
  <c r="T101" i="1"/>
  <c r="S101" i="1"/>
  <c r="M101" i="1"/>
  <c r="U100" i="1"/>
  <c r="T100" i="1"/>
  <c r="S100" i="1"/>
  <c r="M100" i="1"/>
  <c r="U99" i="1"/>
  <c r="T99" i="1"/>
  <c r="S99" i="1"/>
  <c r="M99" i="1"/>
  <c r="U98" i="1"/>
  <c r="T98" i="1"/>
  <c r="S98" i="1"/>
  <c r="M98" i="1"/>
  <c r="U97" i="1"/>
  <c r="T97" i="1"/>
  <c r="S97" i="1"/>
  <c r="M97" i="1"/>
  <c r="U96" i="1"/>
  <c r="T96" i="1"/>
  <c r="S96" i="1"/>
  <c r="M96" i="1"/>
  <c r="U95" i="1"/>
  <c r="T95" i="1"/>
  <c r="S95" i="1"/>
  <c r="M95" i="1"/>
  <c r="U94" i="1"/>
  <c r="T94" i="1"/>
  <c r="S94" i="1"/>
  <c r="M94" i="1"/>
  <c r="U93" i="1"/>
  <c r="T93" i="1"/>
  <c r="S93" i="1"/>
  <c r="M93" i="1"/>
  <c r="U92" i="1"/>
  <c r="T92" i="1"/>
  <c r="S92" i="1"/>
  <c r="M92" i="1"/>
  <c r="U91" i="1"/>
  <c r="T91" i="1"/>
  <c r="S91" i="1"/>
  <c r="M91" i="1"/>
  <c r="U90" i="1"/>
  <c r="T90" i="1"/>
  <c r="S90" i="1"/>
  <c r="M90" i="1"/>
  <c r="U89" i="1"/>
  <c r="T89" i="1"/>
  <c r="S89" i="1"/>
  <c r="M89" i="1"/>
  <c r="U88" i="1"/>
  <c r="T88" i="1"/>
  <c r="S88" i="1"/>
  <c r="M88" i="1"/>
  <c r="U87" i="1"/>
  <c r="T87" i="1"/>
  <c r="S87" i="1"/>
  <c r="M87" i="1"/>
  <c r="U86" i="1"/>
  <c r="T86" i="1"/>
  <c r="S86" i="1"/>
  <c r="M86" i="1"/>
  <c r="U85" i="1"/>
  <c r="T85" i="1"/>
  <c r="S85" i="1"/>
  <c r="M85" i="1"/>
  <c r="U84" i="1"/>
  <c r="T84" i="1"/>
  <c r="S84" i="1"/>
  <c r="M84" i="1"/>
  <c r="U83" i="1"/>
  <c r="T83" i="1"/>
  <c r="S83" i="1"/>
  <c r="M83" i="1"/>
  <c r="U82" i="1"/>
  <c r="T82" i="1"/>
  <c r="S82" i="1"/>
  <c r="M82" i="1"/>
  <c r="U81" i="1"/>
  <c r="T81" i="1"/>
  <c r="S81" i="1"/>
  <c r="M81" i="1"/>
  <c r="U80" i="1"/>
  <c r="T80" i="1"/>
  <c r="S80" i="1"/>
  <c r="M80" i="1"/>
  <c r="U79" i="1"/>
  <c r="T79" i="1"/>
  <c r="S79" i="1"/>
  <c r="M79" i="1"/>
  <c r="U78" i="1"/>
  <c r="T78" i="1"/>
  <c r="S78" i="1"/>
  <c r="M78" i="1"/>
  <c r="U77" i="1"/>
  <c r="T77" i="1"/>
  <c r="S77" i="1"/>
  <c r="M77" i="1"/>
  <c r="U76" i="1"/>
  <c r="T76" i="1"/>
  <c r="S76" i="1"/>
  <c r="M76" i="1"/>
  <c r="U75" i="1"/>
  <c r="T75" i="1"/>
  <c r="S75" i="1"/>
  <c r="M75" i="1"/>
  <c r="U74" i="1"/>
  <c r="T74" i="1"/>
  <c r="S74" i="1"/>
  <c r="M74" i="1"/>
  <c r="U73" i="1"/>
  <c r="T73" i="1"/>
  <c r="S73" i="1"/>
  <c r="M73" i="1"/>
  <c r="U72" i="1"/>
  <c r="T72" i="1"/>
  <c r="S72" i="1"/>
  <c r="M72" i="1"/>
  <c r="U71" i="1"/>
  <c r="T71" i="1"/>
  <c r="S71" i="1"/>
  <c r="M71" i="1"/>
  <c r="U70" i="1"/>
  <c r="T70" i="1"/>
  <c r="S70" i="1"/>
  <c r="M70" i="1"/>
  <c r="U69" i="1"/>
  <c r="T69" i="1"/>
  <c r="S69" i="1"/>
  <c r="M69" i="1"/>
  <c r="U68" i="1"/>
  <c r="T68" i="1"/>
  <c r="S68" i="1"/>
  <c r="M68" i="1"/>
  <c r="U67" i="1"/>
  <c r="T67" i="1"/>
  <c r="S67" i="1"/>
  <c r="M67" i="1"/>
  <c r="U66" i="1"/>
  <c r="T66" i="1"/>
  <c r="S66" i="1"/>
  <c r="M66" i="1"/>
  <c r="U65" i="1"/>
  <c r="T65" i="1"/>
  <c r="S65" i="1"/>
  <c r="M65" i="1"/>
  <c r="U64" i="1"/>
  <c r="T64" i="1"/>
  <c r="S64" i="1"/>
  <c r="M64" i="1"/>
  <c r="U63" i="1"/>
  <c r="T63" i="1"/>
  <c r="S63" i="1"/>
  <c r="M63" i="1"/>
  <c r="U62" i="1"/>
  <c r="T62" i="1"/>
  <c r="S62" i="1"/>
  <c r="M62" i="1"/>
  <c r="U61" i="1"/>
  <c r="T61" i="1"/>
  <c r="S61" i="1"/>
  <c r="M61" i="1"/>
  <c r="U60" i="1"/>
  <c r="T60" i="1"/>
  <c r="S60" i="1"/>
  <c r="M60" i="1"/>
  <c r="U59" i="1"/>
  <c r="T59" i="1"/>
  <c r="S59" i="1"/>
  <c r="M59" i="1"/>
  <c r="U58" i="1"/>
  <c r="T58" i="1"/>
  <c r="S58" i="1"/>
  <c r="M58" i="1"/>
  <c r="U57" i="1"/>
  <c r="T57" i="1"/>
  <c r="S57" i="1"/>
  <c r="M57" i="1"/>
  <c r="U56" i="1"/>
  <c r="T56" i="1"/>
  <c r="S56" i="1"/>
  <c r="M56" i="1"/>
  <c r="U55" i="1"/>
  <c r="T55" i="1"/>
  <c r="S55" i="1"/>
  <c r="M55" i="1"/>
  <c r="U54" i="1"/>
  <c r="T54" i="1"/>
  <c r="S54" i="1"/>
  <c r="M54" i="1"/>
  <c r="U53" i="1"/>
  <c r="T53" i="1"/>
  <c r="S53" i="1"/>
  <c r="M53" i="1"/>
  <c r="U52" i="1"/>
  <c r="T52" i="1"/>
  <c r="S52" i="1"/>
  <c r="M52" i="1"/>
  <c r="U51" i="1"/>
  <c r="T51" i="1"/>
  <c r="S51" i="1"/>
  <c r="M51" i="1"/>
  <c r="U50" i="1"/>
  <c r="T50" i="1"/>
  <c r="S50" i="1"/>
  <c r="M50" i="1"/>
  <c r="U49" i="1"/>
  <c r="T49" i="1"/>
  <c r="S49" i="1"/>
  <c r="M49" i="1"/>
  <c r="U48" i="1"/>
  <c r="T48" i="1"/>
  <c r="S48" i="1"/>
  <c r="M48" i="1"/>
  <c r="U47" i="1"/>
  <c r="T47" i="1"/>
  <c r="S47" i="1"/>
  <c r="M47" i="1"/>
  <c r="U46" i="1"/>
  <c r="T46" i="1"/>
  <c r="S46" i="1"/>
  <c r="M46" i="1"/>
  <c r="U45" i="1"/>
  <c r="T45" i="1"/>
  <c r="S45" i="1"/>
  <c r="M45" i="1"/>
  <c r="U44" i="1"/>
  <c r="T44" i="1"/>
  <c r="S44" i="1"/>
  <c r="M44" i="1"/>
  <c r="U43" i="1"/>
  <c r="T43" i="1"/>
  <c r="S43" i="1"/>
  <c r="M43" i="1"/>
  <c r="U42" i="1"/>
  <c r="T42" i="1"/>
  <c r="S42" i="1"/>
  <c r="M42" i="1"/>
  <c r="U41" i="1"/>
  <c r="T41" i="1"/>
  <c r="S41" i="1"/>
  <c r="M41" i="1"/>
  <c r="U40" i="1"/>
  <c r="T40" i="1"/>
  <c r="S40" i="1"/>
  <c r="M40" i="1"/>
  <c r="U39" i="1"/>
  <c r="T39" i="1"/>
  <c r="S39" i="1"/>
  <c r="M39" i="1"/>
  <c r="U38" i="1"/>
  <c r="T38" i="1"/>
  <c r="S38" i="1"/>
  <c r="M38" i="1"/>
  <c r="S37" i="1"/>
  <c r="M37" i="1"/>
  <c r="S36" i="1"/>
  <c r="M36" i="1"/>
  <c r="S35" i="1"/>
  <c r="M35" i="1"/>
  <c r="S34" i="1"/>
  <c r="M34" i="1"/>
  <c r="S33" i="1"/>
  <c r="M33" i="1"/>
  <c r="S32" i="1"/>
  <c r="M32" i="1"/>
  <c r="S31" i="1"/>
  <c r="M31" i="1"/>
  <c r="S30" i="1"/>
  <c r="M30" i="1"/>
  <c r="S29" i="1"/>
  <c r="M29" i="1"/>
  <c r="S28" i="1"/>
  <c r="M28" i="1"/>
  <c r="S27" i="1"/>
  <c r="M27" i="1"/>
  <c r="S26" i="1"/>
  <c r="M26" i="1"/>
  <c r="S25" i="1"/>
  <c r="M25" i="1"/>
  <c r="S24" i="1"/>
  <c r="M24" i="1"/>
  <c r="S23" i="1"/>
  <c r="M23" i="1"/>
  <c r="S22" i="1"/>
  <c r="M22" i="1"/>
  <c r="S21" i="1"/>
  <c r="M21" i="1"/>
  <c r="S20" i="1"/>
  <c r="M20" i="1"/>
  <c r="S19" i="1"/>
  <c r="M19" i="1"/>
  <c r="S18" i="1"/>
  <c r="M18" i="1"/>
  <c r="S17" i="1"/>
  <c r="M17" i="1"/>
  <c r="S16" i="1"/>
  <c r="M16" i="1"/>
  <c r="S15" i="1"/>
  <c r="M15" i="1"/>
  <c r="S14" i="1"/>
  <c r="M14" i="1"/>
  <c r="S13" i="1"/>
  <c r="M13" i="1"/>
  <c r="S12" i="1"/>
  <c r="M12" i="1"/>
  <c r="T16" i="1" l="1"/>
  <c r="U16" i="1" s="1"/>
  <c r="T28" i="1"/>
  <c r="U28" i="1" s="1"/>
  <c r="T19" i="1"/>
  <c r="U19" i="1" s="1"/>
  <c r="T13" i="1"/>
  <c r="U13" i="1" s="1"/>
  <c r="T15" i="1"/>
  <c r="U15" i="1" s="1"/>
  <c r="T17" i="1"/>
  <c r="U17" i="1" s="1"/>
  <c r="T22" i="1"/>
  <c r="U22" i="1" s="1"/>
  <c r="T33" i="1"/>
  <c r="U33" i="1" s="1"/>
  <c r="T24" i="1"/>
  <c r="U24" i="1" s="1"/>
  <c r="T20" i="1"/>
  <c r="U20" i="1" s="1"/>
  <c r="T30" i="1"/>
  <c r="U30" i="1" s="1"/>
  <c r="T12" i="1"/>
  <c r="U12" i="1" s="1"/>
  <c r="T23" i="1"/>
  <c r="U23" i="1" s="1"/>
  <c r="T14" i="1"/>
  <c r="U14" i="1" s="1"/>
  <c r="T34" i="1"/>
  <c r="U34" i="1" s="1"/>
  <c r="T35" i="1"/>
  <c r="U35" i="1" s="1"/>
  <c r="T36" i="1"/>
  <c r="U36" i="1" s="1"/>
  <c r="T32" i="1"/>
  <c r="U32" i="1" s="1"/>
  <c r="T25" i="1"/>
  <c r="U25" i="1" s="1"/>
  <c r="T26" i="1"/>
  <c r="U26" i="1" s="1"/>
  <c r="T27" i="1"/>
  <c r="U27" i="1" s="1"/>
  <c r="T37" i="1"/>
  <c r="U37" i="1" s="1"/>
  <c r="T18" i="1"/>
  <c r="U18" i="1" s="1"/>
  <c r="T29" i="1"/>
  <c r="U29" i="1" s="1"/>
  <c r="T21" i="1"/>
  <c r="U21" i="1" s="1"/>
  <c r="T31" i="1"/>
  <c r="U31" i="1" s="1"/>
  <c r="Q14" i="2"/>
  <c r="G7" i="2" s="1"/>
  <c r="H5" i="2" l="1"/>
  <c r="R14" i="2"/>
  <c r="G5" i="2"/>
</calcChain>
</file>

<file path=xl/sharedStrings.xml><?xml version="1.0" encoding="utf-8"?>
<sst xmlns="http://schemas.openxmlformats.org/spreadsheetml/2006/main" count="344" uniqueCount="171">
  <si>
    <t>Datos generales</t>
  </si>
  <si>
    <t>Empresa</t>
  </si>
  <si>
    <t>Tecnologías Atlas, S.L.</t>
  </si>
  <si>
    <t>Uso: rellena las columnas amarillas de la tabla. Las columnas azules calculan días en periodo, retribución anual, retribución ajustada y salario/hora. Los datos incluidos son ficticios y sirven como ejemplo. En la hoja Registro se actualizan las medias, medianas, brechas y alertas por puesto de igual valor.</t>
  </si>
  <si>
    <t>Centro de trabajo</t>
  </si>
  <si>
    <t>Todos los centros</t>
  </si>
  <si>
    <t>Año de referencia</t>
  </si>
  <si>
    <t>Fecha inicio periodo</t>
  </si>
  <si>
    <t>Fecha fin periodo</t>
  </si>
  <si>
    <t>Horas anuales jornada completa</t>
  </si>
  <si>
    <t>ID</t>
  </si>
  <si>
    <t>Nombre ficticio</t>
  </si>
  <si>
    <t>Sexo</t>
  </si>
  <si>
    <t>Centro</t>
  </si>
  <si>
    <t>Departamento</t>
  </si>
  <si>
    <t>Puesto de igual valor</t>
  </si>
  <si>
    <t>Jornada %</t>
  </si>
  <si>
    <t>Días en periodo</t>
  </si>
  <si>
    <t>Salario base anual</t>
  </si>
  <si>
    <t>Complementos salariales</t>
  </si>
  <si>
    <t>Percepciones extrasalariales</t>
  </si>
  <si>
    <t>Horas extra</t>
  </si>
  <si>
    <t>Horas complementarias</t>
  </si>
  <si>
    <t>Retribución total anual</t>
  </si>
  <si>
    <t>Retribución ajustada periodo</t>
  </si>
  <si>
    <t>Salario/hora estimado</t>
  </si>
  <si>
    <t>Observaciones</t>
  </si>
  <si>
    <t>E001</t>
  </si>
  <si>
    <t>Laura Vidal</t>
  </si>
  <si>
    <t>Mujer</t>
  </si>
  <si>
    <t>Madrid</t>
  </si>
  <si>
    <t>Dirección</t>
  </si>
  <si>
    <t>G1 Dirección</t>
  </si>
  <si>
    <t>Dirección de área</t>
  </si>
  <si>
    <t>Indefinido</t>
  </si>
  <si>
    <t>Equipo directivo</t>
  </si>
  <si>
    <t>E002</t>
  </si>
  <si>
    <t>Marcos Leal</t>
  </si>
  <si>
    <t>Hombre</t>
  </si>
  <si>
    <t>E003</t>
  </si>
  <si>
    <t>Irene Casas</t>
  </si>
  <si>
    <t>Valencia</t>
  </si>
  <si>
    <t>Ingeniería</t>
  </si>
  <si>
    <t>G3 Técnicos/as</t>
  </si>
  <si>
    <t>Técnico/a senior</t>
  </si>
  <si>
    <t>Desarrollo de software</t>
  </si>
  <si>
    <t>Backend</t>
  </si>
  <si>
    <t>E004</t>
  </si>
  <si>
    <t>Hugo Ferrer</t>
  </si>
  <si>
    <t>E005</t>
  </si>
  <si>
    <t>Nuria Galán</t>
  </si>
  <si>
    <t>Técnico/a</t>
  </si>
  <si>
    <t>Frontend 80%</t>
  </si>
  <si>
    <t>E006</t>
  </si>
  <si>
    <t>Pablo Soler</t>
  </si>
  <si>
    <t>Frontend</t>
  </si>
  <si>
    <t>E007</t>
  </si>
  <si>
    <t>Claudia Roig</t>
  </si>
  <si>
    <t>Sevilla</t>
  </si>
  <si>
    <t>Diseño</t>
  </si>
  <si>
    <t>Diseño UX/UI</t>
  </si>
  <si>
    <t>UX research</t>
  </si>
  <si>
    <t>E008</t>
  </si>
  <si>
    <t>Álvaro Navas</t>
  </si>
  <si>
    <t>Temporal</t>
  </si>
  <si>
    <t>Producto digital</t>
  </si>
  <si>
    <t>E009</t>
  </si>
  <si>
    <t>Marta Beltrán</t>
  </si>
  <si>
    <t>Marketing</t>
  </si>
  <si>
    <t>Marketing digital</t>
  </si>
  <si>
    <t>SEO/Contenido</t>
  </si>
  <si>
    <t>E010</t>
  </si>
  <si>
    <t>Diego Molina</t>
  </si>
  <si>
    <t>Paid media</t>
  </si>
  <si>
    <t>E011</t>
  </si>
  <si>
    <t>Elena Torres</t>
  </si>
  <si>
    <t>CRM 90%</t>
  </si>
  <si>
    <t>E012</t>
  </si>
  <si>
    <t>Sara Núñez</t>
  </si>
  <si>
    <t>Administración</t>
  </si>
  <si>
    <t>G4 Administración</t>
  </si>
  <si>
    <t>Administrativo/a</t>
  </si>
  <si>
    <t>Administración y soporte</t>
  </si>
  <si>
    <t>E013</t>
  </si>
  <si>
    <t>Cristina Pardo</t>
  </si>
  <si>
    <t>Facturación</t>
  </si>
  <si>
    <t>E014</t>
  </si>
  <si>
    <t>Javier Lozano</t>
  </si>
  <si>
    <t>Back office</t>
  </si>
  <si>
    <t>E015</t>
  </si>
  <si>
    <t>Ana Rubio</t>
  </si>
  <si>
    <t>Atención cliente</t>
  </si>
  <si>
    <t>Atención al cliente</t>
  </si>
  <si>
    <t>Soporte</t>
  </si>
  <si>
    <t>E016</t>
  </si>
  <si>
    <t>Sergio Prieto</t>
  </si>
  <si>
    <t>Soporte temporal</t>
  </si>
  <si>
    <t>E017</t>
  </si>
  <si>
    <t>Beatriz Salas</t>
  </si>
  <si>
    <t>Soporte 75%</t>
  </si>
  <si>
    <t>E018</t>
  </si>
  <si>
    <t>Raúl Ortega</t>
  </si>
  <si>
    <t>Operaciones</t>
  </si>
  <si>
    <t>G5 Operaciones</t>
  </si>
  <si>
    <t>Operario/a</t>
  </si>
  <si>
    <t>Operaciones logísticas</t>
  </si>
  <si>
    <t>Turnos</t>
  </si>
  <si>
    <t>E019</t>
  </si>
  <si>
    <t>Ismael Ríos</t>
  </si>
  <si>
    <t>E020</t>
  </si>
  <si>
    <t>Lucía Vega</t>
  </si>
  <si>
    <t>Almacén</t>
  </si>
  <si>
    <t>E021</t>
  </si>
  <si>
    <t>Noelia Martín</t>
  </si>
  <si>
    <t>E022</t>
  </si>
  <si>
    <t>Camila Santos</t>
  </si>
  <si>
    <t>Producto</t>
  </si>
  <si>
    <t>G2 Mandos intermedios</t>
  </si>
  <si>
    <t>Responsable</t>
  </si>
  <si>
    <t>Product owner</t>
  </si>
  <si>
    <t>E023</t>
  </si>
  <si>
    <t>Adrián Romero</t>
  </si>
  <si>
    <t>Product manager</t>
  </si>
  <si>
    <t>E024</t>
  </si>
  <si>
    <t>Alba Campos</t>
  </si>
  <si>
    <t>Ventas</t>
  </si>
  <si>
    <t>Comercial</t>
  </si>
  <si>
    <t>Ventas B2B</t>
  </si>
  <si>
    <t>Cartera Pyme</t>
  </si>
  <si>
    <t>E025</t>
  </si>
  <si>
    <t>Óscar Méndez</t>
  </si>
  <si>
    <t>Cartera enterprise</t>
  </si>
  <si>
    <t>E026</t>
  </si>
  <si>
    <t>Manuel Costa</t>
  </si>
  <si>
    <t>Registro salarial: resumen y alertas</t>
  </si>
  <si>
    <t>Indicadores globales</t>
  </si>
  <si>
    <t>Año</t>
  </si>
  <si>
    <t>Media mujeres</t>
  </si>
  <si>
    <t>Media hombres</t>
  </si>
  <si>
    <t>Brecha media</t>
  </si>
  <si>
    <t>Puestos a revisar</t>
  </si>
  <si>
    <t>Masa salarial ajustada</t>
  </si>
  <si>
    <t>Periodo</t>
  </si>
  <si>
    <t>Personas registradas</t>
  </si>
  <si>
    <t>Mediana mujeres</t>
  </si>
  <si>
    <t>Mediana hombres</t>
  </si>
  <si>
    <t>Brecha mediana</t>
  </si>
  <si>
    <t>Puestos sin comparativa</t>
  </si>
  <si>
    <t>Promedio salario/hora</t>
  </si>
  <si>
    <t>Umbral alerta brecha</t>
  </si>
  <si>
    <t>Horas año jornada completa</t>
  </si>
  <si>
    <t>Resumen por puesto de igual valor</t>
  </si>
  <si>
    <t>Personas</t>
  </si>
  <si>
    <t>Mujeres</t>
  </si>
  <si>
    <t>Hombres</t>
  </si>
  <si>
    <t>Base mujeres</t>
  </si>
  <si>
    <t>Base hombres</t>
  </si>
  <si>
    <t>Complementos mujeres</t>
  </si>
  <si>
    <t>Complementos hombres</t>
  </si>
  <si>
    <t>Extras mujeres</t>
  </si>
  <si>
    <t>Extras hombres</t>
  </si>
  <si>
    <t>Estado</t>
  </si>
  <si>
    <t>Comentario</t>
  </si>
  <si>
    <t>Puesto</t>
  </si>
  <si>
    <t>Grup
 profesional</t>
  </si>
  <si>
    <t>Categoría
profesional</t>
  </si>
  <si>
    <t>Puesto de
igual valor</t>
  </si>
  <si>
    <t>Tipo
contrato</t>
  </si>
  <si>
    <t>Fecha
inicio</t>
  </si>
  <si>
    <t>Fecha
fin</t>
  </si>
  <si>
    <t>Modelo registro salarial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</si>
</sst>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13">
    <font>
      <sz val="11"/>
      <name val="Carlito"/>
    </font>
    <font>
      <b/>
      <sz val="18"/>
      <color rgb="FF17324D"/>
      <name val="Carlito"/>
    </font>
    <font>
      <b/>
      <sz val="12"/>
      <color rgb="FF17324D"/>
      <name val="Carlito"/>
    </font>
    <font>
      <b/>
      <sz val="11"/>
      <color rgb="FF334155"/>
      <name val="Carlito"/>
    </font>
    <font>
      <sz val="10"/>
      <color rgb="FF334155"/>
      <name val="Carlito"/>
    </font>
    <font>
      <b/>
      <sz val="11"/>
      <color rgb="FFFFFFFF"/>
      <name val="Carlito"/>
    </font>
    <font>
      <sz val="10"/>
      <color rgb="FF1F2937"/>
      <name val="Carlito"/>
    </font>
    <font>
      <sz val="11"/>
      <color rgb="FF1F2937"/>
      <name val="Carlito"/>
    </font>
    <font>
      <b/>
      <sz val="11"/>
      <color rgb="FF17324D"/>
      <name val="Carlito"/>
    </font>
    <font>
      <b/>
      <sz val="11"/>
      <color rgb="FF1F2937"/>
      <name val="Carlito"/>
    </font>
    <font>
      <sz val="11"/>
      <color rgb="FFFFFFFF"/>
      <name val="Carlito"/>
    </font>
    <font>
      <sz val="11"/>
      <name val="Carlito"/>
    </font>
    <font>
      <b/>
      <sz val="25"/>
      <color rgb="FF17324D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F6FAFD"/>
      </patternFill>
    </fill>
    <fill>
      <patternFill patternType="solid">
        <fgColor rgb="FFEAF3F8"/>
      </patternFill>
    </fill>
    <fill>
      <patternFill patternType="solid">
        <fgColor rgb="FFF8FAFC"/>
      </patternFill>
    </fill>
    <fill>
      <patternFill patternType="solid">
        <fgColor rgb="FFFFFBEA"/>
      </patternFill>
    </fill>
    <fill>
      <patternFill patternType="solid">
        <fgColor rgb="FF25637A"/>
      </patternFill>
    </fill>
    <fill>
      <patternFill patternType="solid">
        <fgColor rgb="FFF1F7FB"/>
      </patternFill>
    </fill>
    <fill>
      <patternFill patternType="solid">
        <fgColor rgb="FFFFFFFF"/>
      </patternFill>
    </fill>
    <fill>
      <patternFill patternType="solid">
        <fgColor rgb="FFDCECF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33">
    <xf numFmtId="0" fontId="0" fillId="0" borderId="0" xfId="0"/>
    <xf numFmtId="0" fontId="3" fillId="4" borderId="0" xfId="1" applyFont="1" applyFill="1" applyAlignment="1">
      <alignment horizontal="left" vertical="center"/>
    </xf>
    <xf numFmtId="0" fontId="4" fillId="4" borderId="0" xfId="1" applyFont="1" applyFill="1" applyAlignment="1">
      <alignment vertical="top" wrapText="1"/>
    </xf>
    <xf numFmtId="0" fontId="5" fillId="6" borderId="0" xfId="1" applyFont="1" applyFill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5" borderId="0" xfId="1" applyFont="1" applyFill="1" applyAlignment="1">
      <alignment vertical="center"/>
    </xf>
    <xf numFmtId="10" fontId="6" fillId="5" borderId="0" xfId="1" applyNumberFormat="1" applyFont="1" applyFill="1" applyAlignment="1">
      <alignment vertical="center"/>
    </xf>
    <xf numFmtId="14" fontId="6" fillId="5" borderId="0" xfId="1" applyNumberFormat="1" applyFont="1" applyFill="1" applyAlignment="1">
      <alignment vertical="center"/>
    </xf>
    <xf numFmtId="3" fontId="6" fillId="7" borderId="0" xfId="1" applyNumberFormat="1" applyFont="1" applyFill="1" applyAlignment="1">
      <alignment vertical="center"/>
    </xf>
    <xf numFmtId="164" fontId="6" fillId="5" borderId="0" xfId="1" applyNumberFormat="1" applyFont="1" applyFill="1" applyAlignment="1">
      <alignment vertical="center"/>
    </xf>
    <xf numFmtId="164" fontId="6" fillId="7" borderId="0" xfId="1" applyNumberFormat="1" applyFont="1" applyFill="1" applyAlignment="1">
      <alignment vertical="center"/>
    </xf>
    <xf numFmtId="0" fontId="8" fillId="9" borderId="0" xfId="1" applyFont="1" applyFill="1" applyAlignment="1">
      <alignment horizontal="center" vertical="center"/>
    </xf>
    <xf numFmtId="0" fontId="9" fillId="8" borderId="0" xfId="1" applyFont="1" applyFill="1" applyAlignment="1">
      <alignment horizontal="center" vertical="center"/>
    </xf>
    <xf numFmtId="10" fontId="9" fillId="8" borderId="0" xfId="1" applyNumberFormat="1" applyFont="1" applyFill="1" applyAlignment="1">
      <alignment horizontal="center" vertical="center"/>
    </xf>
    <xf numFmtId="164" fontId="7" fillId="8" borderId="0" xfId="1" applyNumberFormat="1" applyFont="1" applyFill="1" applyAlignment="1">
      <alignment horizontal="center" vertical="center"/>
    </xf>
    <xf numFmtId="10" fontId="7" fillId="8" borderId="0" xfId="1" applyNumberFormat="1" applyFont="1" applyFill="1" applyAlignment="1">
      <alignment horizontal="center" vertical="center"/>
    </xf>
    <xf numFmtId="0" fontId="7" fillId="8" borderId="0" xfId="1" applyFont="1" applyFill="1" applyAlignment="1">
      <alignment horizontal="center" vertical="center"/>
    </xf>
    <xf numFmtId="164" fontId="6" fillId="0" borderId="0" xfId="1" applyNumberFormat="1" applyFont="1" applyAlignment="1">
      <alignment vertical="center"/>
    </xf>
    <xf numFmtId="10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 wrapText="1"/>
    </xf>
    <xf numFmtId="0" fontId="10" fillId="8" borderId="0" xfId="1" applyFont="1" applyFill="1"/>
    <xf numFmtId="0" fontId="7" fillId="8" borderId="0" xfId="1" applyFont="1" applyFill="1" applyAlignment="1">
      <alignment vertical="center"/>
    </xf>
    <xf numFmtId="10" fontId="7" fillId="8" borderId="0" xfId="1" applyNumberFormat="1" applyFont="1" applyFill="1" applyAlignment="1">
      <alignment vertical="center"/>
    </xf>
    <xf numFmtId="0" fontId="0" fillId="0" borderId="0" xfId="1" applyFont="1" applyAlignment="1">
      <alignment vertical="center"/>
    </xf>
    <xf numFmtId="0" fontId="1" fillId="2" borderId="0" xfId="1" applyFont="1" applyFill="1" applyAlignment="1">
      <alignment horizontal="left" vertical="center"/>
    </xf>
    <xf numFmtId="0" fontId="2" fillId="3" borderId="0" xfId="1" applyFont="1" applyFill="1" applyAlignment="1">
      <alignment horizontal="left" vertical="center"/>
    </xf>
    <xf numFmtId="0" fontId="7" fillId="8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left" vertical="top" wrapText="1"/>
    </xf>
    <xf numFmtId="0" fontId="0" fillId="5" borderId="0" xfId="1" applyFont="1" applyFill="1" applyAlignment="1">
      <alignment horizontal="left"/>
    </xf>
    <xf numFmtId="14" fontId="0" fillId="5" borderId="0" xfId="1" applyNumberFormat="1" applyFont="1" applyFill="1" applyAlignment="1">
      <alignment horizontal="left"/>
    </xf>
    <xf numFmtId="3" fontId="0" fillId="5" borderId="0" xfId="1" applyNumberFormat="1" applyFont="1" applyFill="1" applyAlignment="1">
      <alignment horizontal="left"/>
    </xf>
    <xf numFmtId="0" fontId="3" fillId="4" borderId="0" xfId="1" applyFont="1" applyFill="1" applyAlignment="1">
      <alignment horizontal="left" vertical="center"/>
    </xf>
    <xf numFmtId="0" fontId="12" fillId="2" borderId="0" xfId="1" applyFont="1" applyFill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6">
    <dxf>
      <font>
        <b/>
        <color rgb="FF7C2D12"/>
      </font>
      <fill>
        <patternFill patternType="solid">
          <bgColor rgb="FFFFF4DB"/>
        </patternFill>
      </fill>
    </dxf>
    <dxf>
      <font>
        <b/>
        <color rgb="FF14532D"/>
      </font>
      <fill>
        <patternFill patternType="solid">
          <bgColor rgb="FFE7F6ED"/>
        </patternFill>
      </fill>
    </dxf>
    <dxf>
      <font>
        <b/>
        <color rgb="FF7F1D1D"/>
      </font>
      <fill>
        <patternFill patternType="solid">
          <bgColor rgb="FFFDE2E2"/>
        </patternFill>
      </fill>
    </dxf>
    <dxf>
      <font>
        <b/>
        <color rgb="FF7F1D1D"/>
      </font>
      <fill>
        <patternFill patternType="solid">
          <bgColor rgb="FFFDE2E2"/>
        </patternFill>
      </fill>
    </dxf>
    <dxf>
      <font>
        <b/>
        <color rgb="FF7F1D1D"/>
      </font>
      <fill>
        <patternFill patternType="solid">
          <bgColor rgb="FFFDE2E2"/>
        </patternFill>
      </fill>
    </dxf>
    <dxf>
      <font>
        <b/>
        <color rgb="FF7F1D1D"/>
      </font>
      <fill>
        <patternFill patternType="solid">
          <bgColor rgb="FFFD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Media retributiva anual por puesto y sexo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Media mujeres</c:v>
          </c:tx>
          <c:invertIfNegative val="1"/>
          <c:cat>
            <c:strRef>
              <c:f>Registro!$T$14:$T$22</c:f>
              <c:strCache>
                <c:ptCount val="9"/>
                <c:pt idx="0">
                  <c:v>Dirección de área</c:v>
                </c:pt>
                <c:pt idx="1">
                  <c:v>Desarrollo de software</c:v>
                </c:pt>
                <c:pt idx="2">
                  <c:v>Diseño UX/UI</c:v>
                </c:pt>
                <c:pt idx="3">
                  <c:v>Marketing digital</c:v>
                </c:pt>
                <c:pt idx="4">
                  <c:v>Administración y soporte</c:v>
                </c:pt>
                <c:pt idx="5">
                  <c:v>Atención al cliente</c:v>
                </c:pt>
                <c:pt idx="6">
                  <c:v>Operaciones logísticas</c:v>
                </c:pt>
                <c:pt idx="7">
                  <c:v>Producto</c:v>
                </c:pt>
                <c:pt idx="8">
                  <c:v>Ventas B2B</c:v>
                </c:pt>
              </c:strCache>
            </c:strRef>
          </c:cat>
          <c:val>
            <c:numRef>
              <c:f>Registro!$U$14:$U$22</c:f>
              <c:numCache>
                <c:formatCode>General</c:formatCode>
                <c:ptCount val="9"/>
                <c:pt idx="0">
                  <c:v>63000</c:v>
                </c:pt>
                <c:pt idx="1">
                  <c:v>39550</c:v>
                </c:pt>
                <c:pt idx="2">
                  <c:v>36700</c:v>
                </c:pt>
                <c:pt idx="3">
                  <c:v>33550</c:v>
                </c:pt>
                <c:pt idx="4">
                  <c:v>26150</c:v>
                </c:pt>
                <c:pt idx="5">
                  <c:v>24575</c:v>
                </c:pt>
                <c:pt idx="6">
                  <c:v>26485</c:v>
                </c:pt>
                <c:pt idx="7">
                  <c:v>47200</c:v>
                </c:pt>
                <c:pt idx="8">
                  <c:v>28100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5-4571-B81B-A7DFC29E3618}"/>
            </c:ext>
          </c:extLst>
        </c:ser>
        <c:ser>
          <c:idx val="1"/>
          <c:order val="1"/>
          <c:tx>
            <c:v>Media hombres</c:v>
          </c:tx>
          <c:invertIfNegative val="1"/>
          <c:cat>
            <c:strRef>
              <c:f>Registro!$T$14:$T$22</c:f>
              <c:strCache>
                <c:ptCount val="9"/>
                <c:pt idx="0">
                  <c:v>Dirección de área</c:v>
                </c:pt>
                <c:pt idx="1">
                  <c:v>Desarrollo de software</c:v>
                </c:pt>
                <c:pt idx="2">
                  <c:v>Diseño UX/UI</c:v>
                </c:pt>
                <c:pt idx="3">
                  <c:v>Marketing digital</c:v>
                </c:pt>
                <c:pt idx="4">
                  <c:v>Administración y soporte</c:v>
                </c:pt>
                <c:pt idx="5">
                  <c:v>Atención al cliente</c:v>
                </c:pt>
                <c:pt idx="6">
                  <c:v>Operaciones logísticas</c:v>
                </c:pt>
                <c:pt idx="7">
                  <c:v>Producto</c:v>
                </c:pt>
                <c:pt idx="8">
                  <c:v>Ventas B2B</c:v>
                </c:pt>
              </c:strCache>
            </c:strRef>
          </c:cat>
          <c:val>
            <c:numRef>
              <c:f>Registro!$V$14:$V$22</c:f>
              <c:numCache>
                <c:formatCode>General</c:formatCode>
                <c:ptCount val="9"/>
                <c:pt idx="0">
                  <c:v>66100</c:v>
                </c:pt>
                <c:pt idx="1">
                  <c:v>45675</c:v>
                </c:pt>
                <c:pt idx="2">
                  <c:v>35850</c:v>
                </c:pt>
                <c:pt idx="3">
                  <c:v>35800</c:v>
                </c:pt>
                <c:pt idx="4">
                  <c:v>28550</c:v>
                </c:pt>
                <c:pt idx="5">
                  <c:v>24050</c:v>
                </c:pt>
                <c:pt idx="6">
                  <c:v>28325</c:v>
                </c:pt>
                <c:pt idx="7">
                  <c:v>50000</c:v>
                </c:pt>
                <c:pt idx="8">
                  <c:v>38525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5-4571-B81B-A7DFC29E3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  <a:endParaRPr lang="de-DE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E5E7EB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Brecha media por puesto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Brecha media</c:v>
          </c:tx>
          <c:invertIfNegative val="1"/>
          <c:cat>
            <c:strRef>
              <c:f>Registro!$X$14:$X$22</c:f>
              <c:strCache>
                <c:ptCount val="9"/>
                <c:pt idx="0">
                  <c:v>Dirección de área</c:v>
                </c:pt>
                <c:pt idx="1">
                  <c:v>Desarrollo de software</c:v>
                </c:pt>
                <c:pt idx="2">
                  <c:v>Diseño UX/UI</c:v>
                </c:pt>
                <c:pt idx="3">
                  <c:v>Marketing digital</c:v>
                </c:pt>
                <c:pt idx="4">
                  <c:v>Administración y soporte</c:v>
                </c:pt>
                <c:pt idx="5">
                  <c:v>Atención al cliente</c:v>
                </c:pt>
                <c:pt idx="6">
                  <c:v>Operaciones logísticas</c:v>
                </c:pt>
                <c:pt idx="7">
                  <c:v>Producto</c:v>
                </c:pt>
                <c:pt idx="8">
                  <c:v>Ventas B2B</c:v>
                </c:pt>
              </c:strCache>
            </c:strRef>
          </c:cat>
          <c:val>
            <c:numRef>
              <c:f>Registro!$Y$14:$Y$22</c:f>
              <c:numCache>
                <c:formatCode>General</c:formatCode>
                <c:ptCount val="9"/>
                <c:pt idx="0">
                  <c:v>4.6898638426626324E-2</c:v>
                </c:pt>
                <c:pt idx="1">
                  <c:v>0.13409961685823754</c:v>
                </c:pt>
                <c:pt idx="2">
                  <c:v>-2.3709902370990237E-2</c:v>
                </c:pt>
                <c:pt idx="3">
                  <c:v>6.2849162011173187E-2</c:v>
                </c:pt>
                <c:pt idx="4">
                  <c:v>8.4063047285464099E-2</c:v>
                </c:pt>
                <c:pt idx="5">
                  <c:v>-2.1829521829521831E-2</c:v>
                </c:pt>
                <c:pt idx="6">
                  <c:v>6.4960282436010597E-2</c:v>
                </c:pt>
                <c:pt idx="7">
                  <c:v>5.6000000000000001E-2</c:v>
                </c:pt>
                <c:pt idx="8">
                  <c:v>0.27060350421804025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0-4DCA-879D-DBF30053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  <a:endParaRPr lang="de-DE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E5E7EB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24</xdr:row>
      <xdr:rowOff>0</xdr:rowOff>
    </xdr:from>
    <xdr:to>
      <xdr:col>18</xdr:col>
      <xdr:colOff>0</xdr:colOff>
      <xdr:row>42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RegistroSalarial" displayName="TablaRegistroSalarial" ref="A11:V211">
  <autoFilter ref="A11:V211" xr:uid="{00000000-0009-0000-0100-000001000000}"/>
  <tableColumns count="22">
    <tableColumn id="1" xr3:uid="{00000000-0010-0000-0000-000001000000}" name="ID"/>
    <tableColumn id="2" xr3:uid="{00000000-0010-0000-0000-000002000000}" name="Nombre ficticio"/>
    <tableColumn id="3" xr3:uid="{00000000-0010-0000-0000-000003000000}" name="Sexo"/>
    <tableColumn id="4" xr3:uid="{00000000-0010-0000-0000-000004000000}" name="Centro"/>
    <tableColumn id="5" xr3:uid="{00000000-0010-0000-0000-000005000000}" name="Departamento"/>
    <tableColumn id="6" xr3:uid="{00000000-0010-0000-0000-000006000000}" name="Grup_x000a_ profesional"/>
    <tableColumn id="7" xr3:uid="{00000000-0010-0000-0000-000007000000}" name="Categoría_x000a_profesional"/>
    <tableColumn id="8" xr3:uid="{00000000-0010-0000-0000-000008000000}" name="Puesto de_x000a_igual valor"/>
    <tableColumn id="9" xr3:uid="{00000000-0010-0000-0000-000009000000}" name="Tipo_x000a_contrato"/>
    <tableColumn id="10" xr3:uid="{00000000-0010-0000-0000-00000A000000}" name="Jornada %"/>
    <tableColumn id="11" xr3:uid="{00000000-0010-0000-0000-00000B000000}" name="Fecha_x000a_inicio"/>
    <tableColumn id="12" xr3:uid="{00000000-0010-0000-0000-00000C000000}" name="Fecha_x000a_fin"/>
    <tableColumn id="13" xr3:uid="{00000000-0010-0000-0000-00000D000000}" name="Días en periodo"/>
    <tableColumn id="14" xr3:uid="{00000000-0010-0000-0000-00000E000000}" name="Salario base anual"/>
    <tableColumn id="15" xr3:uid="{00000000-0010-0000-0000-00000F000000}" name="Complementos salariales"/>
    <tableColumn id="16" xr3:uid="{00000000-0010-0000-0000-000010000000}" name="Percepciones extrasalariales"/>
    <tableColumn id="17" xr3:uid="{00000000-0010-0000-0000-000011000000}" name="Horas extra"/>
    <tableColumn id="18" xr3:uid="{00000000-0010-0000-0000-000012000000}" name="Horas complementarias"/>
    <tableColumn id="19" xr3:uid="{00000000-0010-0000-0000-000013000000}" name="Retribución total anual"/>
    <tableColumn id="20" xr3:uid="{00000000-0010-0000-0000-000014000000}" name="Retribución ajustada periodo"/>
    <tableColumn id="21" xr3:uid="{00000000-0010-0000-0000-000015000000}" name="Salario/hora estimado"/>
    <tableColumn id="22" xr3:uid="{00000000-0010-0000-0000-000016000000}" name="Observacion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ResumenRegistro" displayName="TablaResumenRegistro" ref="A13:R22">
  <autoFilter ref="A13:R22" xr:uid="{00000000-0009-0000-0100-000002000000}"/>
  <tableColumns count="18">
    <tableColumn id="1" xr3:uid="{00000000-0010-0000-0100-000001000000}" name="Puesto de igual valor"/>
    <tableColumn id="2" xr3:uid="{00000000-0010-0000-0100-000002000000}" name="Personas"/>
    <tableColumn id="3" xr3:uid="{00000000-0010-0000-0100-000003000000}" name="Mujeres"/>
    <tableColumn id="4" xr3:uid="{00000000-0010-0000-0100-000004000000}" name="Hombres"/>
    <tableColumn id="5" xr3:uid="{00000000-0010-0000-0100-000005000000}" name="Media mujeres"/>
    <tableColumn id="6" xr3:uid="{00000000-0010-0000-0100-000006000000}" name="Media hombres"/>
    <tableColumn id="7" xr3:uid="{00000000-0010-0000-0100-000007000000}" name="Brecha media"/>
    <tableColumn id="8" xr3:uid="{00000000-0010-0000-0100-000008000000}" name="Mediana mujeres"/>
    <tableColumn id="9" xr3:uid="{00000000-0010-0000-0100-000009000000}" name="Mediana hombres"/>
    <tableColumn id="10" xr3:uid="{00000000-0010-0000-0100-00000A000000}" name="Brecha mediana"/>
    <tableColumn id="11" xr3:uid="{00000000-0010-0000-0100-00000B000000}" name="Base mujeres"/>
    <tableColumn id="12" xr3:uid="{00000000-0010-0000-0100-00000C000000}" name="Base hombres"/>
    <tableColumn id="13" xr3:uid="{00000000-0010-0000-0100-00000D000000}" name="Complementos mujeres"/>
    <tableColumn id="14" xr3:uid="{00000000-0010-0000-0100-00000E000000}" name="Complementos hombres"/>
    <tableColumn id="15" xr3:uid="{00000000-0010-0000-0100-00000F000000}" name="Extras mujeres"/>
    <tableColumn id="16" xr3:uid="{00000000-0010-0000-0100-000010000000}" name="Extras hombres"/>
    <tableColumn id="17" xr3:uid="{00000000-0010-0000-0100-000011000000}" name="Estado"/>
    <tableColumn id="18" xr3:uid="{00000000-0010-0000-0100-000012000000}" name="Comentario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1"/>
  <sheetViews>
    <sheetView showGridLines="0" tabSelected="1" zoomScale="70" zoomScaleNormal="70" workbookViewId="0">
      <selection activeCell="O6" sqref="O6"/>
    </sheetView>
  </sheetViews>
  <sheetFormatPr baseColWidth="10" defaultColWidth="8.796875" defaultRowHeight="13.8"/>
  <cols>
    <col min="1" max="1" width="8.5" bestFit="1" customWidth="1"/>
    <col min="2" max="2" width="20.3984375" bestFit="1" customWidth="1"/>
    <col min="3" max="3" width="11.3984375" bestFit="1" customWidth="1"/>
    <col min="4" max="4" width="12.69921875" bestFit="1" customWidth="1"/>
    <col min="5" max="5" width="19.5" bestFit="1" customWidth="1"/>
    <col min="6" max="6" width="20" bestFit="1" customWidth="1"/>
    <col min="7" max="7" width="16.796875" bestFit="1" customWidth="1"/>
    <col min="8" max="8" width="20.3984375" bestFit="1" customWidth="1"/>
    <col min="9" max="9" width="14.09765625" bestFit="1" customWidth="1"/>
    <col min="10" max="10" width="11.69921875" customWidth="1"/>
    <col min="11" max="12" width="12.19921875" bestFit="1" customWidth="1"/>
    <col min="13" max="13" width="13.69921875" bestFit="1" customWidth="1"/>
    <col min="14" max="14" width="20.8984375" bestFit="1" customWidth="1"/>
    <col min="15" max="15" width="20.19921875" bestFit="1" customWidth="1"/>
    <col min="16" max="16" width="20.09765625" bestFit="1" customWidth="1"/>
    <col min="17" max="17" width="17.09765625" bestFit="1" customWidth="1"/>
    <col min="18" max="18" width="25.8984375" bestFit="1" customWidth="1"/>
    <col min="19" max="19" width="24.59765625" bestFit="1" customWidth="1"/>
    <col min="20" max="20" width="25.5" bestFit="1" customWidth="1"/>
    <col min="21" max="21" width="18" bestFit="1" customWidth="1"/>
    <col min="22" max="22" width="20" bestFit="1" customWidth="1"/>
  </cols>
  <sheetData>
    <row r="1" spans="1:22" ht="31.8">
      <c r="A1" s="32" t="s">
        <v>170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3" spans="1:22" ht="15.6">
      <c r="A3" s="25" t="s">
        <v>0</v>
      </c>
      <c r="B3" s="25"/>
      <c r="C3" s="25"/>
      <c r="D3" s="25"/>
    </row>
    <row r="4" spans="1:22" ht="24" customHeight="1">
      <c r="A4" s="31" t="s">
        <v>1</v>
      </c>
      <c r="B4" s="31"/>
      <c r="C4" s="28" t="s">
        <v>2</v>
      </c>
      <c r="D4" s="28"/>
      <c r="E4" s="27" t="s">
        <v>3</v>
      </c>
      <c r="F4" s="27"/>
      <c r="G4" s="27"/>
      <c r="H4" s="27"/>
      <c r="I4" s="2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>
      <c r="A5" s="31" t="s">
        <v>4</v>
      </c>
      <c r="B5" s="31"/>
      <c r="C5" s="28" t="s">
        <v>5</v>
      </c>
      <c r="D5" s="28"/>
      <c r="E5" s="27"/>
      <c r="F5" s="27"/>
      <c r="G5" s="27"/>
      <c r="H5" s="27"/>
      <c r="I5" s="2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24" customHeight="1">
      <c r="A6" s="31" t="s">
        <v>6</v>
      </c>
      <c r="B6" s="31"/>
      <c r="C6" s="28">
        <v>2026</v>
      </c>
      <c r="D6" s="28"/>
      <c r="E6" s="27"/>
      <c r="F6" s="27"/>
      <c r="G6" s="27"/>
      <c r="H6" s="27"/>
      <c r="I6" s="2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22.05" customHeight="1">
      <c r="A7" s="31" t="s">
        <v>7</v>
      </c>
      <c r="B7" s="31"/>
      <c r="C7" s="29">
        <v>46023</v>
      </c>
      <c r="D7" s="29"/>
      <c r="E7" s="27"/>
      <c r="F7" s="27"/>
      <c r="G7" s="27"/>
      <c r="H7" s="27"/>
      <c r="I7" s="2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22.05" customHeight="1">
      <c r="A8" s="31" t="s">
        <v>8</v>
      </c>
      <c r="B8" s="31"/>
      <c r="C8" s="29">
        <v>46387</v>
      </c>
      <c r="D8" s="29"/>
      <c r="E8" s="27"/>
      <c r="F8" s="27"/>
      <c r="G8" s="27"/>
      <c r="H8" s="27"/>
      <c r="I8" s="2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22.05" customHeight="1">
      <c r="A9" s="31" t="s">
        <v>9</v>
      </c>
      <c r="B9" s="31"/>
      <c r="C9" s="30">
        <v>1760</v>
      </c>
      <c r="D9" s="30"/>
      <c r="E9" s="27"/>
      <c r="F9" s="27"/>
      <c r="G9" s="27"/>
      <c r="H9" s="27"/>
      <c r="I9" s="2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1" spans="1:22" ht="40.049999999999997" customHeight="1">
      <c r="A11" s="3" t="s">
        <v>10</v>
      </c>
      <c r="B11" s="3" t="s">
        <v>11</v>
      </c>
      <c r="C11" s="3" t="s">
        <v>12</v>
      </c>
      <c r="D11" s="3" t="s">
        <v>13</v>
      </c>
      <c r="E11" s="3" t="s">
        <v>14</v>
      </c>
      <c r="F11" s="3" t="s">
        <v>164</v>
      </c>
      <c r="G11" s="3" t="s">
        <v>165</v>
      </c>
      <c r="H11" s="3" t="s">
        <v>166</v>
      </c>
      <c r="I11" s="3" t="s">
        <v>167</v>
      </c>
      <c r="J11" s="3" t="s">
        <v>16</v>
      </c>
      <c r="K11" s="3" t="s">
        <v>168</v>
      </c>
      <c r="L11" s="3" t="s">
        <v>169</v>
      </c>
      <c r="M11" s="3" t="s">
        <v>17</v>
      </c>
      <c r="N11" s="3" t="s">
        <v>18</v>
      </c>
      <c r="O11" s="3" t="s">
        <v>19</v>
      </c>
      <c r="P11" s="3" t="s">
        <v>20</v>
      </c>
      <c r="Q11" s="3" t="s">
        <v>21</v>
      </c>
      <c r="R11" s="3" t="s">
        <v>22</v>
      </c>
      <c r="S11" s="3" t="s">
        <v>23</v>
      </c>
      <c r="T11" s="3" t="s">
        <v>24</v>
      </c>
      <c r="U11" s="3" t="s">
        <v>25</v>
      </c>
      <c r="V11" s="3" t="s">
        <v>26</v>
      </c>
    </row>
    <row r="12" spans="1:22" ht="21" customHeight="1">
      <c r="A12" s="5" t="s">
        <v>27</v>
      </c>
      <c r="B12" s="5" t="s">
        <v>28</v>
      </c>
      <c r="C12" s="5" t="s">
        <v>29</v>
      </c>
      <c r="D12" s="5" t="s">
        <v>30</v>
      </c>
      <c r="E12" s="5" t="s">
        <v>31</v>
      </c>
      <c r="F12" s="5" t="s">
        <v>32</v>
      </c>
      <c r="G12" s="5" t="s">
        <v>31</v>
      </c>
      <c r="H12" s="5" t="s">
        <v>33</v>
      </c>
      <c r="I12" s="5" t="s">
        <v>34</v>
      </c>
      <c r="J12" s="6">
        <v>1</v>
      </c>
      <c r="K12" s="7">
        <v>45323</v>
      </c>
      <c r="L12" s="7"/>
      <c r="M12" s="8">
        <f>IF($K12="","",MAX(0,MIN($C$8,IF($L12="",$C$8,$L12))-MAX($C$7,$K12)+1))</f>
        <v>365</v>
      </c>
      <c r="N12" s="9">
        <v>58000</v>
      </c>
      <c r="O12" s="9">
        <v>4200</v>
      </c>
      <c r="P12" s="9">
        <v>800</v>
      </c>
      <c r="Q12" s="9">
        <v>0</v>
      </c>
      <c r="R12" s="9">
        <v>0</v>
      </c>
      <c r="S12" s="10">
        <f t="shared" ref="S12:S43" si="0">IF($A12="","",SUM($N12:$R12))</f>
        <v>63000</v>
      </c>
      <c r="T12" s="10">
        <f>IF($A12="","",ROUND($S12*$J12*($M12/($C$8-$C$7+1)),2))</f>
        <v>63000</v>
      </c>
      <c r="U12" s="10">
        <f>IF($A12="","",IFERROR($T12/(($C$9*$J12)*($M12/($C$8-$C$7+1))),""))</f>
        <v>35.795454545454547</v>
      </c>
      <c r="V12" s="5" t="s">
        <v>35</v>
      </c>
    </row>
    <row r="13" spans="1:22" ht="21" customHeight="1">
      <c r="A13" s="5" t="s">
        <v>36</v>
      </c>
      <c r="B13" s="5" t="s">
        <v>37</v>
      </c>
      <c r="C13" s="5" t="s">
        <v>38</v>
      </c>
      <c r="D13" s="5" t="s">
        <v>30</v>
      </c>
      <c r="E13" s="5" t="s">
        <v>31</v>
      </c>
      <c r="F13" s="5" t="s">
        <v>32</v>
      </c>
      <c r="G13" s="5" t="s">
        <v>31</v>
      </c>
      <c r="H13" s="5" t="s">
        <v>33</v>
      </c>
      <c r="I13" s="5" t="s">
        <v>34</v>
      </c>
      <c r="J13" s="6">
        <v>1</v>
      </c>
      <c r="K13" s="7">
        <v>44819</v>
      </c>
      <c r="L13" s="7"/>
      <c r="M13" s="8">
        <f>IF($K13="","",MAX(0,MIN($C$8,IF($L13="",$C$8,$L13))-MAX($C$7,$K13)+1))</f>
        <v>365</v>
      </c>
      <c r="N13" s="9">
        <v>60000</v>
      </c>
      <c r="O13" s="9">
        <v>5200</v>
      </c>
      <c r="P13" s="9">
        <v>900</v>
      </c>
      <c r="Q13" s="9">
        <v>0</v>
      </c>
      <c r="R13" s="9">
        <v>0</v>
      </c>
      <c r="S13" s="10">
        <f t="shared" si="0"/>
        <v>66100</v>
      </c>
      <c r="T13" s="10">
        <f>IF($A13="","",ROUND($S13*$J13*($M13/($C$8-$C$7+1)),2))</f>
        <v>66100</v>
      </c>
      <c r="U13" s="10">
        <f>IF($A13="","",IFERROR($T13/(($C$9*$J13)*($M13/($C$8-$C$7+1))),""))</f>
        <v>37.55681818181818</v>
      </c>
      <c r="V13" s="5" t="s">
        <v>35</v>
      </c>
    </row>
    <row r="14" spans="1:22" ht="21" customHeight="1">
      <c r="A14" s="5" t="s">
        <v>39</v>
      </c>
      <c r="B14" s="5" t="s">
        <v>40</v>
      </c>
      <c r="C14" s="5" t="s">
        <v>29</v>
      </c>
      <c r="D14" s="5" t="s">
        <v>41</v>
      </c>
      <c r="E14" s="5" t="s">
        <v>42</v>
      </c>
      <c r="F14" s="5" t="s">
        <v>43</v>
      </c>
      <c r="G14" s="5" t="s">
        <v>44</v>
      </c>
      <c r="H14" s="5" t="s">
        <v>45</v>
      </c>
      <c r="I14" s="5" t="s">
        <v>34</v>
      </c>
      <c r="J14" s="6">
        <v>1</v>
      </c>
      <c r="K14" s="7">
        <v>44275</v>
      </c>
      <c r="L14" s="7"/>
      <c r="M14" s="8">
        <f>IF($K14="","",MAX(0,MIN($C$8,IF($L14="",$C$8,$L14))-MAX($C$7,$K14)+1))</f>
        <v>365</v>
      </c>
      <c r="N14" s="9">
        <v>36500</v>
      </c>
      <c r="O14" s="9">
        <v>4200</v>
      </c>
      <c r="P14" s="9">
        <v>600</v>
      </c>
      <c r="Q14" s="9">
        <v>300</v>
      </c>
      <c r="R14" s="9">
        <v>0</v>
      </c>
      <c r="S14" s="10">
        <f t="shared" si="0"/>
        <v>41600</v>
      </c>
      <c r="T14" s="10">
        <f>IF($A14="","",ROUND($S14*$J14*($M14/($C$8-$C$7+1)),2))</f>
        <v>41600</v>
      </c>
      <c r="U14" s="10">
        <f>IF($A14="","",IFERROR($T14/(($C$9*$J14)*($M14/($C$8-$C$7+1))),""))</f>
        <v>23.636363636363637</v>
      </c>
      <c r="V14" s="5" t="s">
        <v>46</v>
      </c>
    </row>
    <row r="15" spans="1:22" ht="21" customHeight="1">
      <c r="A15" s="5" t="s">
        <v>47</v>
      </c>
      <c r="B15" s="5" t="s">
        <v>48</v>
      </c>
      <c r="C15" s="5" t="s">
        <v>38</v>
      </c>
      <c r="D15" s="5" t="s">
        <v>41</v>
      </c>
      <c r="E15" s="5" t="s">
        <v>42</v>
      </c>
      <c r="F15" s="5" t="s">
        <v>43</v>
      </c>
      <c r="G15" s="5" t="s">
        <v>44</v>
      </c>
      <c r="H15" s="5" t="s">
        <v>45</v>
      </c>
      <c r="I15" s="5" t="s">
        <v>34</v>
      </c>
      <c r="J15" s="6">
        <v>1</v>
      </c>
      <c r="K15" s="7">
        <v>44013</v>
      </c>
      <c r="L15" s="7"/>
      <c r="M15" s="8">
        <f>IF($K15="","",MAX(0,MIN($C$8,IF($L15="",$C$8,$L15))-MAX($C$7,$K15)+1))</f>
        <v>365</v>
      </c>
      <c r="N15" s="9">
        <v>39000</v>
      </c>
      <c r="O15" s="9">
        <v>4800</v>
      </c>
      <c r="P15" s="9">
        <v>700</v>
      </c>
      <c r="Q15" s="9">
        <v>400</v>
      </c>
      <c r="R15" s="9">
        <v>0</v>
      </c>
      <c r="S15" s="10">
        <f t="shared" si="0"/>
        <v>44900</v>
      </c>
      <c r="T15" s="10">
        <f>IF($A15="","",ROUND($S15*$J15*($M15/($C$8-$C$7+1)),2))</f>
        <v>44900</v>
      </c>
      <c r="U15" s="10">
        <f>IF($A15="","",IFERROR($T15/(($C$9*$J15)*($M15/($C$8-$C$7+1))),""))</f>
        <v>25.511363636363637</v>
      </c>
      <c r="V15" s="5" t="s">
        <v>46</v>
      </c>
    </row>
    <row r="16" spans="1:22" ht="21" customHeight="1">
      <c r="A16" s="5" t="s">
        <v>49</v>
      </c>
      <c r="B16" s="5" t="s">
        <v>50</v>
      </c>
      <c r="C16" s="5" t="s">
        <v>29</v>
      </c>
      <c r="D16" s="5" t="s">
        <v>30</v>
      </c>
      <c r="E16" s="5" t="s">
        <v>42</v>
      </c>
      <c r="F16" s="5" t="s">
        <v>43</v>
      </c>
      <c r="G16" s="5" t="s">
        <v>51</v>
      </c>
      <c r="H16" s="5" t="s">
        <v>45</v>
      </c>
      <c r="I16" s="5" t="s">
        <v>34</v>
      </c>
      <c r="J16" s="6">
        <v>0.8</v>
      </c>
      <c r="K16" s="7">
        <v>45698</v>
      </c>
      <c r="L16" s="7"/>
      <c r="M16" s="8">
        <f>IF($K16="","",MAX(0,MIN($C$8,IF($L16="",$C$8,$L16))-MAX($C$7,$K16)+1))</f>
        <v>365</v>
      </c>
      <c r="N16" s="9">
        <v>33500</v>
      </c>
      <c r="O16" s="9">
        <v>3500</v>
      </c>
      <c r="P16" s="9">
        <v>500</v>
      </c>
      <c r="Q16" s="9">
        <v>0</v>
      </c>
      <c r="R16" s="9">
        <v>0</v>
      </c>
      <c r="S16" s="10">
        <f t="shared" si="0"/>
        <v>37500</v>
      </c>
      <c r="T16" s="10">
        <f>IF($A16="","",ROUND($S16*$J16*($M16/($C$8-$C$7+1)),2))</f>
        <v>30000</v>
      </c>
      <c r="U16" s="10">
        <f>IF($A16="","",IFERROR($T16/(($C$9*$J16)*($M16/($C$8-$C$7+1))),""))</f>
        <v>21.306818181818183</v>
      </c>
      <c r="V16" s="5" t="s">
        <v>52</v>
      </c>
    </row>
    <row r="17" spans="1:22" ht="21" customHeight="1">
      <c r="A17" s="5" t="s">
        <v>53</v>
      </c>
      <c r="B17" s="5" t="s">
        <v>54</v>
      </c>
      <c r="C17" s="5" t="s">
        <v>38</v>
      </c>
      <c r="D17" s="5" t="s">
        <v>30</v>
      </c>
      <c r="E17" s="5" t="s">
        <v>42</v>
      </c>
      <c r="F17" s="5" t="s">
        <v>43</v>
      </c>
      <c r="G17" s="5" t="s">
        <v>44</v>
      </c>
      <c r="H17" s="5" t="s">
        <v>45</v>
      </c>
      <c r="I17" s="5" t="s">
        <v>34</v>
      </c>
      <c r="J17" s="6">
        <v>1</v>
      </c>
      <c r="K17" s="7">
        <v>44935</v>
      </c>
      <c r="L17" s="7"/>
      <c r="M17" s="8">
        <f>IF($K17="","",MAX(0,MIN($C$8,IF($L17="",$C$8,$L17))-MAX($C$7,$K17)+1))</f>
        <v>365</v>
      </c>
      <c r="N17" s="9">
        <v>40500</v>
      </c>
      <c r="O17" s="9">
        <v>5000</v>
      </c>
      <c r="P17" s="9">
        <v>700</v>
      </c>
      <c r="Q17" s="9">
        <v>250</v>
      </c>
      <c r="R17" s="9">
        <v>0</v>
      </c>
      <c r="S17" s="10">
        <f t="shared" si="0"/>
        <v>46450</v>
      </c>
      <c r="T17" s="10">
        <f>IF($A17="","",ROUND($S17*$J17*($M17/($C$8-$C$7+1)),2))</f>
        <v>46450</v>
      </c>
      <c r="U17" s="10">
        <f>IF($A17="","",IFERROR($T17/(($C$9*$J17)*($M17/($C$8-$C$7+1))),""))</f>
        <v>26.392045454545453</v>
      </c>
      <c r="V17" s="5" t="s">
        <v>55</v>
      </c>
    </row>
    <row r="18" spans="1:22" ht="21" customHeight="1">
      <c r="A18" s="5" t="s">
        <v>56</v>
      </c>
      <c r="B18" s="5" t="s">
        <v>57</v>
      </c>
      <c r="C18" s="5" t="s">
        <v>29</v>
      </c>
      <c r="D18" s="5" t="s">
        <v>58</v>
      </c>
      <c r="E18" s="5" t="s">
        <v>59</v>
      </c>
      <c r="F18" s="5" t="s">
        <v>43</v>
      </c>
      <c r="G18" s="5" t="s">
        <v>51</v>
      </c>
      <c r="H18" s="5" t="s">
        <v>60</v>
      </c>
      <c r="I18" s="5" t="s">
        <v>34</v>
      </c>
      <c r="J18" s="6">
        <v>1</v>
      </c>
      <c r="K18" s="7">
        <v>44686</v>
      </c>
      <c r="L18" s="7"/>
      <c r="M18" s="8">
        <f>IF($K18="","",MAX(0,MIN($C$8,IF($L18="",$C$8,$L18))-MAX($C$7,$K18)+1))</f>
        <v>365</v>
      </c>
      <c r="N18" s="9">
        <v>33000</v>
      </c>
      <c r="O18" s="9">
        <v>3300</v>
      </c>
      <c r="P18" s="9">
        <v>400</v>
      </c>
      <c r="Q18" s="9">
        <v>0</v>
      </c>
      <c r="R18" s="9">
        <v>0</v>
      </c>
      <c r="S18" s="10">
        <f t="shared" si="0"/>
        <v>36700</v>
      </c>
      <c r="T18" s="10">
        <f>IF($A18="","",ROUND($S18*$J18*($M18/($C$8-$C$7+1)),2))</f>
        <v>36700</v>
      </c>
      <c r="U18" s="10">
        <f>IF($A18="","",IFERROR($T18/(($C$9*$J18)*($M18/($C$8-$C$7+1))),""))</f>
        <v>20.852272727272727</v>
      </c>
      <c r="V18" s="5" t="s">
        <v>61</v>
      </c>
    </row>
    <row r="19" spans="1:22" ht="21" customHeight="1">
      <c r="A19" s="5" t="s">
        <v>62</v>
      </c>
      <c r="B19" s="5" t="s">
        <v>63</v>
      </c>
      <c r="C19" s="5" t="s">
        <v>38</v>
      </c>
      <c r="D19" s="5" t="s">
        <v>30</v>
      </c>
      <c r="E19" s="5" t="s">
        <v>59</v>
      </c>
      <c r="F19" s="5" t="s">
        <v>43</v>
      </c>
      <c r="G19" s="5" t="s">
        <v>51</v>
      </c>
      <c r="H19" s="5" t="s">
        <v>60</v>
      </c>
      <c r="I19" s="5" t="s">
        <v>64</v>
      </c>
      <c r="J19" s="6">
        <v>1</v>
      </c>
      <c r="K19" s="7">
        <v>45901</v>
      </c>
      <c r="L19" s="7">
        <v>46387</v>
      </c>
      <c r="M19" s="8">
        <f>IF($K19="","",MAX(0,MIN($C$8,IF($L19="",$C$8,$L19))-MAX($C$7,$K19)+1))</f>
        <v>365</v>
      </c>
      <c r="N19" s="9">
        <v>32500</v>
      </c>
      <c r="O19" s="9">
        <v>3000</v>
      </c>
      <c r="P19" s="9">
        <v>350</v>
      </c>
      <c r="Q19" s="9">
        <v>0</v>
      </c>
      <c r="R19" s="9">
        <v>0</v>
      </c>
      <c r="S19" s="10">
        <f t="shared" si="0"/>
        <v>35850</v>
      </c>
      <c r="T19" s="10">
        <f>IF($A19="","",ROUND($S19*$J19*($M19/($C$8-$C$7+1)),2))</f>
        <v>35850</v>
      </c>
      <c r="U19" s="10">
        <f>IF($A19="","",IFERROR($T19/(($C$9*$J19)*($M19/($C$8-$C$7+1))),""))</f>
        <v>20.369318181818183</v>
      </c>
      <c r="V19" s="5" t="s">
        <v>65</v>
      </c>
    </row>
    <row r="20" spans="1:22" ht="21" customHeight="1">
      <c r="A20" s="5" t="s">
        <v>66</v>
      </c>
      <c r="B20" s="5" t="s">
        <v>67</v>
      </c>
      <c r="C20" s="5" t="s">
        <v>29</v>
      </c>
      <c r="D20" s="5" t="s">
        <v>30</v>
      </c>
      <c r="E20" s="5" t="s">
        <v>68</v>
      </c>
      <c r="F20" s="5" t="s">
        <v>43</v>
      </c>
      <c r="G20" s="5" t="s">
        <v>51</v>
      </c>
      <c r="H20" s="5" t="s">
        <v>69</v>
      </c>
      <c r="I20" s="5" t="s">
        <v>34</v>
      </c>
      <c r="J20" s="6">
        <v>1</v>
      </c>
      <c r="K20" s="7">
        <v>44866</v>
      </c>
      <c r="L20" s="7"/>
      <c r="M20" s="8">
        <f>IF($K20="","",MAX(0,MIN($C$8,IF($L20="",$C$8,$L20))-MAX($C$7,$K20)+1))</f>
        <v>365</v>
      </c>
      <c r="N20" s="9">
        <v>30000</v>
      </c>
      <c r="O20" s="9">
        <v>2500</v>
      </c>
      <c r="P20" s="9">
        <v>450</v>
      </c>
      <c r="Q20" s="9">
        <v>0</v>
      </c>
      <c r="R20" s="9">
        <v>0</v>
      </c>
      <c r="S20" s="10">
        <f t="shared" si="0"/>
        <v>32950</v>
      </c>
      <c r="T20" s="10">
        <f>IF($A20="","",ROUND($S20*$J20*($M20/($C$8-$C$7+1)),2))</f>
        <v>32950</v>
      </c>
      <c r="U20" s="10">
        <f>IF($A20="","",IFERROR($T20/(($C$9*$J20)*($M20/($C$8-$C$7+1))),""))</f>
        <v>18.72159090909091</v>
      </c>
      <c r="V20" s="5" t="s">
        <v>70</v>
      </c>
    </row>
    <row r="21" spans="1:22" ht="21" customHeight="1">
      <c r="A21" s="5" t="s">
        <v>71</v>
      </c>
      <c r="B21" s="5" t="s">
        <v>72</v>
      </c>
      <c r="C21" s="5" t="s">
        <v>38</v>
      </c>
      <c r="D21" s="5" t="s">
        <v>30</v>
      </c>
      <c r="E21" s="5" t="s">
        <v>68</v>
      </c>
      <c r="F21" s="5" t="s">
        <v>43</v>
      </c>
      <c r="G21" s="5" t="s">
        <v>51</v>
      </c>
      <c r="H21" s="5" t="s">
        <v>69</v>
      </c>
      <c r="I21" s="5" t="s">
        <v>34</v>
      </c>
      <c r="J21" s="6">
        <v>1</v>
      </c>
      <c r="K21" s="7">
        <v>44298</v>
      </c>
      <c r="L21" s="7"/>
      <c r="M21" s="8">
        <f>IF($K21="","",MAX(0,MIN($C$8,IF($L21="",$C$8,$L21))-MAX($C$7,$K21)+1))</f>
        <v>365</v>
      </c>
      <c r="N21" s="9">
        <v>32000</v>
      </c>
      <c r="O21" s="9">
        <v>3300</v>
      </c>
      <c r="P21" s="9">
        <v>500</v>
      </c>
      <c r="Q21" s="9">
        <v>0</v>
      </c>
      <c r="R21" s="9">
        <v>0</v>
      </c>
      <c r="S21" s="10">
        <f t="shared" si="0"/>
        <v>35800</v>
      </c>
      <c r="T21" s="10">
        <f>IF($A21="","",ROUND($S21*$J21*($M21/($C$8-$C$7+1)),2))</f>
        <v>35800</v>
      </c>
      <c r="U21" s="10">
        <f>IF($A21="","",IFERROR($T21/(($C$9*$J21)*($M21/($C$8-$C$7+1))),""))</f>
        <v>20.34090909090909</v>
      </c>
      <c r="V21" s="5" t="s">
        <v>73</v>
      </c>
    </row>
    <row r="22" spans="1:22" ht="21" customHeight="1">
      <c r="A22" s="5" t="s">
        <v>74</v>
      </c>
      <c r="B22" s="5" t="s">
        <v>75</v>
      </c>
      <c r="C22" s="5" t="s">
        <v>29</v>
      </c>
      <c r="D22" s="5" t="s">
        <v>41</v>
      </c>
      <c r="E22" s="5" t="s">
        <v>68</v>
      </c>
      <c r="F22" s="5" t="s">
        <v>43</v>
      </c>
      <c r="G22" s="5" t="s">
        <v>51</v>
      </c>
      <c r="H22" s="5" t="s">
        <v>69</v>
      </c>
      <c r="I22" s="5" t="s">
        <v>34</v>
      </c>
      <c r="J22" s="6">
        <v>0.9</v>
      </c>
      <c r="K22" s="7">
        <v>45078</v>
      </c>
      <c r="L22" s="7"/>
      <c r="M22" s="8">
        <f>IF($K22="","",MAX(0,MIN($C$8,IF($L22="",$C$8,$L22))-MAX($C$7,$K22)+1))</f>
        <v>365</v>
      </c>
      <c r="N22" s="9">
        <v>31000</v>
      </c>
      <c r="O22" s="9">
        <v>2700</v>
      </c>
      <c r="P22" s="9">
        <v>450</v>
      </c>
      <c r="Q22" s="9">
        <v>0</v>
      </c>
      <c r="R22" s="9">
        <v>0</v>
      </c>
      <c r="S22" s="10">
        <f t="shared" si="0"/>
        <v>34150</v>
      </c>
      <c r="T22" s="10">
        <f>IF($A22="","",ROUND($S22*$J22*($M22/($C$8-$C$7+1)),2))</f>
        <v>30735</v>
      </c>
      <c r="U22" s="10">
        <f>IF($A22="","",IFERROR($T22/(($C$9*$J22)*($M22/($C$8-$C$7+1))),""))</f>
        <v>19.40340909090909</v>
      </c>
      <c r="V22" s="5" t="s">
        <v>76</v>
      </c>
    </row>
    <row r="23" spans="1:22" ht="21" customHeight="1">
      <c r="A23" s="5" t="s">
        <v>77</v>
      </c>
      <c r="B23" s="5" t="s">
        <v>78</v>
      </c>
      <c r="C23" s="5" t="s">
        <v>29</v>
      </c>
      <c r="D23" s="5" t="s">
        <v>30</v>
      </c>
      <c r="E23" s="5" t="s">
        <v>79</v>
      </c>
      <c r="F23" s="5" t="s">
        <v>80</v>
      </c>
      <c r="G23" s="5" t="s">
        <v>81</v>
      </c>
      <c r="H23" s="5" t="s">
        <v>82</v>
      </c>
      <c r="I23" s="5" t="s">
        <v>34</v>
      </c>
      <c r="J23" s="6">
        <v>1</v>
      </c>
      <c r="K23" s="7">
        <v>43844</v>
      </c>
      <c r="L23" s="7"/>
      <c r="M23" s="8">
        <f>IF($K23="","",MAX(0,MIN($C$8,IF($L23="",$C$8,$L23))-MAX($C$7,$K23)+1))</f>
        <v>365</v>
      </c>
      <c r="N23" s="9">
        <v>23500</v>
      </c>
      <c r="O23" s="9">
        <v>1800</v>
      </c>
      <c r="P23" s="9">
        <v>300</v>
      </c>
      <c r="Q23" s="9">
        <v>0</v>
      </c>
      <c r="R23" s="9">
        <v>0</v>
      </c>
      <c r="S23" s="10">
        <f t="shared" si="0"/>
        <v>25600</v>
      </c>
      <c r="T23" s="10">
        <f>IF($A23="","",ROUND($S23*$J23*($M23/($C$8-$C$7+1)),2))</f>
        <v>25600</v>
      </c>
      <c r="U23" s="10">
        <f>IF($A23="","",IFERROR($T23/(($C$9*$J23)*($M23/($C$8-$C$7+1))),""))</f>
        <v>14.545454545454545</v>
      </c>
      <c r="V23" s="5" t="s">
        <v>79</v>
      </c>
    </row>
    <row r="24" spans="1:22" ht="21" customHeight="1">
      <c r="A24" s="5" t="s">
        <v>83</v>
      </c>
      <c r="B24" s="5" t="s">
        <v>84</v>
      </c>
      <c r="C24" s="5" t="s">
        <v>29</v>
      </c>
      <c r="D24" s="5" t="s">
        <v>58</v>
      </c>
      <c r="E24" s="5" t="s">
        <v>79</v>
      </c>
      <c r="F24" s="5" t="s">
        <v>80</v>
      </c>
      <c r="G24" s="5" t="s">
        <v>81</v>
      </c>
      <c r="H24" s="5" t="s">
        <v>82</v>
      </c>
      <c r="I24" s="5" t="s">
        <v>34</v>
      </c>
      <c r="J24" s="6">
        <v>1</v>
      </c>
      <c r="K24" s="7">
        <v>45352</v>
      </c>
      <c r="L24" s="7"/>
      <c r="M24" s="8">
        <f>IF($K24="","",MAX(0,MIN($C$8,IF($L24="",$C$8,$L24))-MAX($C$7,$K24)+1))</f>
        <v>365</v>
      </c>
      <c r="N24" s="9">
        <v>24500</v>
      </c>
      <c r="O24" s="9">
        <v>1900</v>
      </c>
      <c r="P24" s="9">
        <v>300</v>
      </c>
      <c r="Q24" s="9">
        <v>0</v>
      </c>
      <c r="R24" s="9">
        <v>0</v>
      </c>
      <c r="S24" s="10">
        <f t="shared" si="0"/>
        <v>26700</v>
      </c>
      <c r="T24" s="10">
        <f>IF($A24="","",ROUND($S24*$J24*($M24/($C$8-$C$7+1)),2))</f>
        <v>26700</v>
      </c>
      <c r="U24" s="10">
        <f>IF($A24="","",IFERROR($T24/(($C$9*$J24)*($M24/($C$8-$C$7+1))),""))</f>
        <v>15.170454545454545</v>
      </c>
      <c r="V24" s="5" t="s">
        <v>85</v>
      </c>
    </row>
    <row r="25" spans="1:22" ht="21" customHeight="1">
      <c r="A25" s="5" t="s">
        <v>86</v>
      </c>
      <c r="B25" s="5" t="s">
        <v>87</v>
      </c>
      <c r="C25" s="5" t="s">
        <v>38</v>
      </c>
      <c r="D25" s="5" t="s">
        <v>30</v>
      </c>
      <c r="E25" s="5" t="s">
        <v>79</v>
      </c>
      <c r="F25" s="5" t="s">
        <v>80</v>
      </c>
      <c r="G25" s="5" t="s">
        <v>81</v>
      </c>
      <c r="H25" s="5" t="s">
        <v>82</v>
      </c>
      <c r="I25" s="5" t="s">
        <v>34</v>
      </c>
      <c r="J25" s="6">
        <v>1</v>
      </c>
      <c r="K25" s="7">
        <v>44795</v>
      </c>
      <c r="L25" s="7"/>
      <c r="M25" s="8">
        <f>IF($K25="","",MAX(0,MIN($C$8,IF($L25="",$C$8,$L25))-MAX($C$7,$K25)+1))</f>
        <v>365</v>
      </c>
      <c r="N25" s="9">
        <v>26000</v>
      </c>
      <c r="O25" s="9">
        <v>2200</v>
      </c>
      <c r="P25" s="9">
        <v>350</v>
      </c>
      <c r="Q25" s="9">
        <v>0</v>
      </c>
      <c r="R25" s="9">
        <v>0</v>
      </c>
      <c r="S25" s="10">
        <f t="shared" si="0"/>
        <v>28550</v>
      </c>
      <c r="T25" s="10">
        <f>IF($A25="","",ROUND($S25*$J25*($M25/($C$8-$C$7+1)),2))</f>
        <v>28550</v>
      </c>
      <c r="U25" s="10">
        <f>IF($A25="","",IFERROR($T25/(($C$9*$J25)*($M25/($C$8-$C$7+1))),""))</f>
        <v>16.22159090909091</v>
      </c>
      <c r="V25" s="5" t="s">
        <v>88</v>
      </c>
    </row>
    <row r="26" spans="1:22" ht="21" customHeight="1">
      <c r="A26" s="5" t="s">
        <v>89</v>
      </c>
      <c r="B26" s="5" t="s">
        <v>90</v>
      </c>
      <c r="C26" s="5" t="s">
        <v>29</v>
      </c>
      <c r="D26" s="5" t="s">
        <v>41</v>
      </c>
      <c r="E26" s="5" t="s">
        <v>91</v>
      </c>
      <c r="F26" s="5" t="s">
        <v>80</v>
      </c>
      <c r="G26" s="5" t="s">
        <v>81</v>
      </c>
      <c r="H26" s="5" t="s">
        <v>92</v>
      </c>
      <c r="I26" s="5" t="s">
        <v>34</v>
      </c>
      <c r="J26" s="6">
        <v>1</v>
      </c>
      <c r="K26" s="7">
        <v>44470</v>
      </c>
      <c r="L26" s="7"/>
      <c r="M26" s="8">
        <f>IF($K26="","",MAX(0,MIN($C$8,IF($L26="",$C$8,$L26))-MAX($C$7,$K26)+1))</f>
        <v>365</v>
      </c>
      <c r="N26" s="9">
        <v>22500</v>
      </c>
      <c r="O26" s="9">
        <v>1600</v>
      </c>
      <c r="P26" s="9">
        <v>250</v>
      </c>
      <c r="Q26" s="9">
        <v>0</v>
      </c>
      <c r="R26" s="9">
        <v>0</v>
      </c>
      <c r="S26" s="10">
        <f t="shared" si="0"/>
        <v>24350</v>
      </c>
      <c r="T26" s="10">
        <f>IF($A26="","",ROUND($S26*$J26*($M26/($C$8-$C$7+1)),2))</f>
        <v>24350</v>
      </c>
      <c r="U26" s="10">
        <f>IF($A26="","",IFERROR($T26/(($C$9*$J26)*($M26/($C$8-$C$7+1))),""))</f>
        <v>13.835227272727273</v>
      </c>
      <c r="V26" s="5" t="s">
        <v>93</v>
      </c>
    </row>
    <row r="27" spans="1:22" ht="21" customHeight="1">
      <c r="A27" s="5" t="s">
        <v>94</v>
      </c>
      <c r="B27" s="5" t="s">
        <v>95</v>
      </c>
      <c r="C27" s="5" t="s">
        <v>38</v>
      </c>
      <c r="D27" s="5" t="s">
        <v>58</v>
      </c>
      <c r="E27" s="5" t="s">
        <v>91</v>
      </c>
      <c r="F27" s="5" t="s">
        <v>80</v>
      </c>
      <c r="G27" s="5" t="s">
        <v>81</v>
      </c>
      <c r="H27" s="5" t="s">
        <v>92</v>
      </c>
      <c r="I27" s="5" t="s">
        <v>64</v>
      </c>
      <c r="J27" s="6">
        <v>1</v>
      </c>
      <c r="K27" s="7">
        <v>46023</v>
      </c>
      <c r="L27" s="7">
        <v>46295</v>
      </c>
      <c r="M27" s="8">
        <f>IF($K27="","",MAX(0,MIN($C$8,IF($L27="",$C$8,$L27))-MAX($C$7,$K27)+1))</f>
        <v>273</v>
      </c>
      <c r="N27" s="9">
        <v>22300</v>
      </c>
      <c r="O27" s="9">
        <v>1500</v>
      </c>
      <c r="P27" s="9">
        <v>250</v>
      </c>
      <c r="Q27" s="9">
        <v>0</v>
      </c>
      <c r="R27" s="9">
        <v>0</v>
      </c>
      <c r="S27" s="10">
        <f t="shared" si="0"/>
        <v>24050</v>
      </c>
      <c r="T27" s="10">
        <f>IF($A27="","",ROUND($S27*$J27*($M27/($C$8-$C$7+1)),2))</f>
        <v>17988.080000000002</v>
      </c>
      <c r="U27" s="10">
        <f>IF($A27="","",IFERROR($T27/(($C$9*$J27)*($M27/($C$8-$C$7+1))),""))</f>
        <v>13.664771062271063</v>
      </c>
      <c r="V27" s="5" t="s">
        <v>96</v>
      </c>
    </row>
    <row r="28" spans="1:22" ht="21" customHeight="1">
      <c r="A28" s="5" t="s">
        <v>97</v>
      </c>
      <c r="B28" s="5" t="s">
        <v>98</v>
      </c>
      <c r="C28" s="5" t="s">
        <v>29</v>
      </c>
      <c r="D28" s="5" t="s">
        <v>30</v>
      </c>
      <c r="E28" s="5" t="s">
        <v>91</v>
      </c>
      <c r="F28" s="5" t="s">
        <v>80</v>
      </c>
      <c r="G28" s="5" t="s">
        <v>81</v>
      </c>
      <c r="H28" s="5" t="s">
        <v>92</v>
      </c>
      <c r="I28" s="5" t="s">
        <v>34</v>
      </c>
      <c r="J28" s="6">
        <v>0.75</v>
      </c>
      <c r="K28" s="7">
        <v>44166</v>
      </c>
      <c r="L28" s="7"/>
      <c r="M28" s="8">
        <f>IF($K28="","",MAX(0,MIN($C$8,IF($L28="",$C$8,$L28))-MAX($C$7,$K28)+1))</f>
        <v>365</v>
      </c>
      <c r="N28" s="9">
        <v>23000</v>
      </c>
      <c r="O28" s="9">
        <v>1550</v>
      </c>
      <c r="P28" s="9">
        <v>250</v>
      </c>
      <c r="Q28" s="9">
        <v>0</v>
      </c>
      <c r="R28" s="9">
        <v>0</v>
      </c>
      <c r="S28" s="10">
        <f t="shared" si="0"/>
        <v>24800</v>
      </c>
      <c r="T28" s="10">
        <f>IF($A28="","",ROUND($S28*$J28*($M28/($C$8-$C$7+1)),2))</f>
        <v>18600</v>
      </c>
      <c r="U28" s="10">
        <f>IF($A28="","",IFERROR($T28/(($C$9*$J28)*($M28/($C$8-$C$7+1))),""))</f>
        <v>14.090909090909092</v>
      </c>
      <c r="V28" s="5" t="s">
        <v>99</v>
      </c>
    </row>
    <row r="29" spans="1:22" ht="21" customHeight="1">
      <c r="A29" s="5" t="s">
        <v>100</v>
      </c>
      <c r="B29" s="5" t="s">
        <v>101</v>
      </c>
      <c r="C29" s="5" t="s">
        <v>38</v>
      </c>
      <c r="D29" s="5" t="s">
        <v>58</v>
      </c>
      <c r="E29" s="5" t="s">
        <v>102</v>
      </c>
      <c r="F29" s="5" t="s">
        <v>103</v>
      </c>
      <c r="G29" s="5" t="s">
        <v>104</v>
      </c>
      <c r="H29" s="5" t="s">
        <v>105</v>
      </c>
      <c r="I29" s="5" t="s">
        <v>34</v>
      </c>
      <c r="J29" s="6">
        <v>1</v>
      </c>
      <c r="K29" s="7">
        <v>43589</v>
      </c>
      <c r="L29" s="7"/>
      <c r="M29" s="8">
        <f>IF($K29="","",MAX(0,MIN($C$8,IF($L29="",$C$8,$L29))-MAX($C$7,$K29)+1))</f>
        <v>365</v>
      </c>
      <c r="N29" s="9">
        <v>25500</v>
      </c>
      <c r="O29" s="9">
        <v>2200</v>
      </c>
      <c r="P29" s="9">
        <v>500</v>
      </c>
      <c r="Q29" s="9">
        <v>600</v>
      </c>
      <c r="R29" s="9">
        <v>0</v>
      </c>
      <c r="S29" s="10">
        <f t="shared" si="0"/>
        <v>28800</v>
      </c>
      <c r="T29" s="10">
        <f>IF($A29="","",ROUND($S29*$J29*($M29/($C$8-$C$7+1)),2))</f>
        <v>28800</v>
      </c>
      <c r="U29" s="10">
        <f>IF($A29="","",IFERROR($T29/(($C$9*$J29)*($M29/($C$8-$C$7+1))),""))</f>
        <v>16.363636363636363</v>
      </c>
      <c r="V29" s="5" t="s">
        <v>106</v>
      </c>
    </row>
    <row r="30" spans="1:22" ht="21" customHeight="1">
      <c r="A30" s="5" t="s">
        <v>107</v>
      </c>
      <c r="B30" s="5" t="s">
        <v>108</v>
      </c>
      <c r="C30" s="5" t="s">
        <v>38</v>
      </c>
      <c r="D30" s="5" t="s">
        <v>41</v>
      </c>
      <c r="E30" s="5" t="s">
        <v>102</v>
      </c>
      <c r="F30" s="5" t="s">
        <v>103</v>
      </c>
      <c r="G30" s="5" t="s">
        <v>104</v>
      </c>
      <c r="H30" s="5" t="s">
        <v>105</v>
      </c>
      <c r="I30" s="5" t="s">
        <v>34</v>
      </c>
      <c r="J30" s="6">
        <v>1</v>
      </c>
      <c r="K30" s="7">
        <v>44973</v>
      </c>
      <c r="L30" s="7"/>
      <c r="M30" s="8">
        <f>IF($K30="","",MAX(0,MIN($C$8,IF($L30="",$C$8,$L30))-MAX($C$7,$K30)+1))</f>
        <v>365</v>
      </c>
      <c r="N30" s="9">
        <v>24800</v>
      </c>
      <c r="O30" s="9">
        <v>2100</v>
      </c>
      <c r="P30" s="9">
        <v>450</v>
      </c>
      <c r="Q30" s="9">
        <v>500</v>
      </c>
      <c r="R30" s="9">
        <v>0</v>
      </c>
      <c r="S30" s="10">
        <f t="shared" si="0"/>
        <v>27850</v>
      </c>
      <c r="T30" s="10">
        <f>IF($A30="","",ROUND($S30*$J30*($M30/($C$8-$C$7+1)),2))</f>
        <v>27850</v>
      </c>
      <c r="U30" s="10">
        <f>IF($A30="","",IFERROR($T30/(($C$9*$J30)*($M30/($C$8-$C$7+1))),""))</f>
        <v>15.823863636363637</v>
      </c>
      <c r="V30" s="5" t="s">
        <v>106</v>
      </c>
    </row>
    <row r="31" spans="1:22" ht="21" customHeight="1">
      <c r="A31" s="5" t="s">
        <v>109</v>
      </c>
      <c r="B31" s="5" t="s">
        <v>110</v>
      </c>
      <c r="C31" s="5" t="s">
        <v>29</v>
      </c>
      <c r="D31" s="5" t="s">
        <v>41</v>
      </c>
      <c r="E31" s="5" t="s">
        <v>102</v>
      </c>
      <c r="F31" s="5" t="s">
        <v>103</v>
      </c>
      <c r="G31" s="5" t="s">
        <v>104</v>
      </c>
      <c r="H31" s="5" t="s">
        <v>105</v>
      </c>
      <c r="I31" s="5" t="s">
        <v>34</v>
      </c>
      <c r="J31" s="6">
        <v>1</v>
      </c>
      <c r="K31" s="7">
        <v>45444</v>
      </c>
      <c r="L31" s="7"/>
      <c r="M31" s="8">
        <f>IF($K31="","",MAX(0,MIN($C$8,IF($L31="",$C$8,$L31))-MAX($C$7,$K31)+1))</f>
        <v>365</v>
      </c>
      <c r="N31" s="9">
        <v>23800</v>
      </c>
      <c r="O31" s="9">
        <v>1850</v>
      </c>
      <c r="P31" s="9">
        <v>420</v>
      </c>
      <c r="Q31" s="9">
        <v>280</v>
      </c>
      <c r="R31" s="9">
        <v>0</v>
      </c>
      <c r="S31" s="10">
        <f t="shared" si="0"/>
        <v>26350</v>
      </c>
      <c r="T31" s="10">
        <f>IF($A31="","",ROUND($S31*$J31*($M31/($C$8-$C$7+1)),2))</f>
        <v>26350</v>
      </c>
      <c r="U31" s="10">
        <f>IF($A31="","",IFERROR($T31/(($C$9*$J31)*($M31/($C$8-$C$7+1))),""))</f>
        <v>14.971590909090908</v>
      </c>
      <c r="V31" s="5" t="s">
        <v>111</v>
      </c>
    </row>
    <row r="32" spans="1:22" ht="21" customHeight="1">
      <c r="A32" s="5" t="s">
        <v>112</v>
      </c>
      <c r="B32" s="5" t="s">
        <v>113</v>
      </c>
      <c r="C32" s="5" t="s">
        <v>29</v>
      </c>
      <c r="D32" s="5" t="s">
        <v>58</v>
      </c>
      <c r="E32" s="5" t="s">
        <v>102</v>
      </c>
      <c r="F32" s="5" t="s">
        <v>103</v>
      </c>
      <c r="G32" s="5" t="s">
        <v>104</v>
      </c>
      <c r="H32" s="5" t="s">
        <v>105</v>
      </c>
      <c r="I32" s="5" t="s">
        <v>64</v>
      </c>
      <c r="J32" s="6">
        <v>1</v>
      </c>
      <c r="K32" s="7">
        <v>46113</v>
      </c>
      <c r="L32" s="7">
        <v>46387</v>
      </c>
      <c r="M32" s="8">
        <f>IF($K32="","",MAX(0,MIN($C$8,IF($L32="",$C$8,$L32))-MAX($C$7,$K32)+1))</f>
        <v>275</v>
      </c>
      <c r="N32" s="9">
        <v>24000</v>
      </c>
      <c r="O32" s="9">
        <v>1900</v>
      </c>
      <c r="P32" s="9">
        <v>420</v>
      </c>
      <c r="Q32" s="9">
        <v>300</v>
      </c>
      <c r="R32" s="9">
        <v>0</v>
      </c>
      <c r="S32" s="10">
        <f t="shared" si="0"/>
        <v>26620</v>
      </c>
      <c r="T32" s="10">
        <f>IF($A32="","",ROUND($S32*$J32*($M32/($C$8-$C$7+1)),2))</f>
        <v>20056.16</v>
      </c>
      <c r="U32" s="10">
        <f>IF($A32="","",IFERROR($T32/(($C$9*$J32)*($M32/($C$8-$C$7+1))),""))</f>
        <v>15.124996694214875</v>
      </c>
      <c r="V32" s="5" t="s">
        <v>111</v>
      </c>
    </row>
    <row r="33" spans="1:22" ht="21" customHeight="1">
      <c r="A33" s="5" t="s">
        <v>114</v>
      </c>
      <c r="B33" s="5" t="s">
        <v>115</v>
      </c>
      <c r="C33" s="5" t="s">
        <v>29</v>
      </c>
      <c r="D33" s="5" t="s">
        <v>30</v>
      </c>
      <c r="E33" s="5" t="s">
        <v>116</v>
      </c>
      <c r="F33" s="5" t="s">
        <v>117</v>
      </c>
      <c r="G33" s="5" t="s">
        <v>118</v>
      </c>
      <c r="H33" s="5" t="s">
        <v>116</v>
      </c>
      <c r="I33" s="5" t="s">
        <v>34</v>
      </c>
      <c r="J33" s="6">
        <v>1</v>
      </c>
      <c r="K33" s="7">
        <v>45108</v>
      </c>
      <c r="L33" s="7"/>
      <c r="M33" s="8">
        <f>IF($K33="","",MAX(0,MIN($C$8,IF($L33="",$C$8,$L33))-MAX($C$7,$K33)+1))</f>
        <v>365</v>
      </c>
      <c r="N33" s="9">
        <v>42000</v>
      </c>
      <c r="O33" s="9">
        <v>4500</v>
      </c>
      <c r="P33" s="9">
        <v>700</v>
      </c>
      <c r="Q33" s="9">
        <v>0</v>
      </c>
      <c r="R33" s="9">
        <v>0</v>
      </c>
      <c r="S33" s="10">
        <f t="shared" si="0"/>
        <v>47200</v>
      </c>
      <c r="T33" s="10">
        <f>IF($A33="","",ROUND($S33*$J33*($M33/($C$8-$C$7+1)),2))</f>
        <v>47200</v>
      </c>
      <c r="U33" s="10">
        <f>IF($A33="","",IFERROR($T33/(($C$9*$J33)*($M33/($C$8-$C$7+1))),""))</f>
        <v>26.818181818181817</v>
      </c>
      <c r="V33" s="5" t="s">
        <v>119</v>
      </c>
    </row>
    <row r="34" spans="1:22" ht="21" customHeight="1">
      <c r="A34" s="5" t="s">
        <v>120</v>
      </c>
      <c r="B34" s="5" t="s">
        <v>121</v>
      </c>
      <c r="C34" s="5" t="s">
        <v>38</v>
      </c>
      <c r="D34" s="5" t="s">
        <v>30</v>
      </c>
      <c r="E34" s="5" t="s">
        <v>116</v>
      </c>
      <c r="F34" s="5" t="s">
        <v>117</v>
      </c>
      <c r="G34" s="5" t="s">
        <v>118</v>
      </c>
      <c r="H34" s="5" t="s">
        <v>116</v>
      </c>
      <c r="I34" s="5" t="s">
        <v>34</v>
      </c>
      <c r="J34" s="6">
        <v>1</v>
      </c>
      <c r="K34" s="7">
        <v>44326</v>
      </c>
      <c r="L34" s="7"/>
      <c r="M34" s="8">
        <f>IF($K34="","",MAX(0,MIN($C$8,IF($L34="",$C$8,$L34))-MAX($C$7,$K34)+1))</f>
        <v>365</v>
      </c>
      <c r="N34" s="9">
        <v>44000</v>
      </c>
      <c r="O34" s="9">
        <v>5200</v>
      </c>
      <c r="P34" s="9">
        <v>800</v>
      </c>
      <c r="Q34" s="9">
        <v>0</v>
      </c>
      <c r="R34" s="9">
        <v>0</v>
      </c>
      <c r="S34" s="10">
        <f t="shared" si="0"/>
        <v>50000</v>
      </c>
      <c r="T34" s="10">
        <f>IF($A34="","",ROUND($S34*$J34*($M34/($C$8-$C$7+1)),2))</f>
        <v>50000</v>
      </c>
      <c r="U34" s="10">
        <f>IF($A34="","",IFERROR($T34/(($C$9*$J34)*($M34/($C$8-$C$7+1))),""))</f>
        <v>28.40909090909091</v>
      </c>
      <c r="V34" s="5" t="s">
        <v>122</v>
      </c>
    </row>
    <row r="35" spans="1:22" ht="21" customHeight="1">
      <c r="A35" s="5" t="s">
        <v>123</v>
      </c>
      <c r="B35" s="5" t="s">
        <v>124</v>
      </c>
      <c r="C35" s="5" t="s">
        <v>29</v>
      </c>
      <c r="D35" s="5" t="s">
        <v>30</v>
      </c>
      <c r="E35" s="5" t="s">
        <v>125</v>
      </c>
      <c r="F35" s="5" t="s">
        <v>43</v>
      </c>
      <c r="G35" s="5" t="s">
        <v>126</v>
      </c>
      <c r="H35" s="5" t="s">
        <v>127</v>
      </c>
      <c r="I35" s="5" t="s">
        <v>34</v>
      </c>
      <c r="J35" s="6">
        <v>1</v>
      </c>
      <c r="K35" s="7">
        <v>44928</v>
      </c>
      <c r="L35" s="7"/>
      <c r="M35" s="8">
        <f>IF($K35="","",MAX(0,MIN($C$8,IF($L35="",$C$8,$L35))-MAX($C$7,$K35)+1))</f>
        <v>365</v>
      </c>
      <c r="N35" s="9">
        <v>26000</v>
      </c>
      <c r="O35" s="9">
        <v>1600</v>
      </c>
      <c r="P35" s="9">
        <v>500</v>
      </c>
      <c r="Q35" s="9">
        <v>0</v>
      </c>
      <c r="R35" s="9">
        <v>0</v>
      </c>
      <c r="S35" s="10">
        <f t="shared" si="0"/>
        <v>28100</v>
      </c>
      <c r="T35" s="10">
        <f>IF($A35="","",ROUND($S35*$J35*($M35/($C$8-$C$7+1)),2))</f>
        <v>28100</v>
      </c>
      <c r="U35" s="10">
        <f>IF($A35="","",IFERROR($T35/(($C$9*$J35)*($M35/($C$8-$C$7+1))),""))</f>
        <v>15.965909090909092</v>
      </c>
      <c r="V35" s="5" t="s">
        <v>128</v>
      </c>
    </row>
    <row r="36" spans="1:22" ht="21" customHeight="1">
      <c r="A36" s="5" t="s">
        <v>129</v>
      </c>
      <c r="B36" s="5" t="s">
        <v>130</v>
      </c>
      <c r="C36" s="5" t="s">
        <v>38</v>
      </c>
      <c r="D36" s="5" t="s">
        <v>30</v>
      </c>
      <c r="E36" s="5" t="s">
        <v>125</v>
      </c>
      <c r="F36" s="5" t="s">
        <v>43</v>
      </c>
      <c r="G36" s="5" t="s">
        <v>126</v>
      </c>
      <c r="H36" s="5" t="s">
        <v>127</v>
      </c>
      <c r="I36" s="5" t="s">
        <v>34</v>
      </c>
      <c r="J36" s="6">
        <v>1</v>
      </c>
      <c r="K36" s="7">
        <v>44593</v>
      </c>
      <c r="L36" s="7"/>
      <c r="M36" s="8">
        <f>IF($K36="","",MAX(0,MIN($C$8,IF($L36="",$C$8,$L36))-MAX($C$7,$K36)+1))</f>
        <v>365</v>
      </c>
      <c r="N36" s="9">
        <v>31500</v>
      </c>
      <c r="O36" s="9">
        <v>5200</v>
      </c>
      <c r="P36" s="9">
        <v>600</v>
      </c>
      <c r="Q36" s="9">
        <v>0</v>
      </c>
      <c r="R36" s="9">
        <v>0</v>
      </c>
      <c r="S36" s="10">
        <f t="shared" si="0"/>
        <v>37300</v>
      </c>
      <c r="T36" s="10">
        <f>IF($A36="","",ROUND($S36*$J36*($M36/($C$8-$C$7+1)),2))</f>
        <v>37300</v>
      </c>
      <c r="U36" s="10">
        <f>IF($A36="","",IFERROR($T36/(($C$9*$J36)*($M36/($C$8-$C$7+1))),""))</f>
        <v>21.193181818181817</v>
      </c>
      <c r="V36" s="5" t="s">
        <v>131</v>
      </c>
    </row>
    <row r="37" spans="1:22" ht="21" customHeight="1">
      <c r="A37" s="5" t="s">
        <v>132</v>
      </c>
      <c r="B37" s="5" t="s">
        <v>133</v>
      </c>
      <c r="C37" s="5" t="s">
        <v>38</v>
      </c>
      <c r="D37" s="5" t="s">
        <v>41</v>
      </c>
      <c r="E37" s="5" t="s">
        <v>125</v>
      </c>
      <c r="F37" s="5" t="s">
        <v>43</v>
      </c>
      <c r="G37" s="5" t="s">
        <v>126</v>
      </c>
      <c r="H37" s="5" t="s">
        <v>127</v>
      </c>
      <c r="I37" s="5" t="s">
        <v>34</v>
      </c>
      <c r="J37" s="6">
        <v>1</v>
      </c>
      <c r="K37" s="7">
        <v>43997</v>
      </c>
      <c r="L37" s="7"/>
      <c r="M37" s="8">
        <f>IF($K37="","",MAX(0,MIN($C$8,IF($L37="",$C$8,$L37))-MAX($C$7,$K37)+1))</f>
        <v>365</v>
      </c>
      <c r="N37" s="9">
        <v>33000</v>
      </c>
      <c r="O37" s="9">
        <v>6100</v>
      </c>
      <c r="P37" s="9">
        <v>650</v>
      </c>
      <c r="Q37" s="9">
        <v>0</v>
      </c>
      <c r="R37" s="9">
        <v>0</v>
      </c>
      <c r="S37" s="10">
        <f t="shared" si="0"/>
        <v>39750</v>
      </c>
      <c r="T37" s="10">
        <f>IF($A37="","",ROUND($S37*$J37*($M37/($C$8-$C$7+1)),2))</f>
        <v>39750</v>
      </c>
      <c r="U37" s="10">
        <f>IF($A37="","",IFERROR($T37/(($C$9*$J37)*($M37/($C$8-$C$7+1))),""))</f>
        <v>22.585227272727273</v>
      </c>
      <c r="V37" s="5" t="s">
        <v>131</v>
      </c>
    </row>
    <row r="38" spans="1:22" ht="21" customHeight="1">
      <c r="A38" s="5"/>
      <c r="B38" s="5"/>
      <c r="C38" s="5"/>
      <c r="D38" s="5"/>
      <c r="E38" s="5"/>
      <c r="F38" s="5"/>
      <c r="G38" s="5"/>
      <c r="H38" s="5"/>
      <c r="I38" s="5"/>
      <c r="J38" s="6"/>
      <c r="K38" s="7"/>
      <c r="L38" s="7"/>
      <c r="M38" s="8" t="str">
        <f>IF($K38="","",MAX(0,MIN($C$8,IF($L38="",$C$8,$L38))-MAX($C$7,$K38)+1))</f>
        <v/>
      </c>
      <c r="N38" s="9"/>
      <c r="O38" s="9"/>
      <c r="P38" s="9"/>
      <c r="Q38" s="9"/>
      <c r="R38" s="9"/>
      <c r="S38" s="10" t="str">
        <f t="shared" si="0"/>
        <v/>
      </c>
      <c r="T38" s="10" t="str">
        <f>IF($A38="","",ROUND($S38*$J38*($M38/($C$8-$C$7+1)),2))</f>
        <v/>
      </c>
      <c r="U38" s="10" t="str">
        <f>IF($A38="","",IFERROR($T38/(($C$9*$J38)*($M38/($C$8-$C$7+1))),""))</f>
        <v/>
      </c>
      <c r="V38" s="5"/>
    </row>
    <row r="39" spans="1:22" ht="21" customHeight="1">
      <c r="A39" s="5"/>
      <c r="B39" s="5"/>
      <c r="C39" s="5"/>
      <c r="D39" s="5"/>
      <c r="E39" s="5"/>
      <c r="F39" s="5"/>
      <c r="G39" s="5"/>
      <c r="H39" s="5"/>
      <c r="I39" s="5"/>
      <c r="J39" s="6"/>
      <c r="K39" s="7"/>
      <c r="L39" s="7"/>
      <c r="M39" s="8" t="str">
        <f>IF($K39="","",MAX(0,MIN($C$8,IF($L39="",$C$8,$L39))-MAX($C$7,$K39)+1))</f>
        <v/>
      </c>
      <c r="N39" s="9"/>
      <c r="O39" s="9"/>
      <c r="P39" s="9"/>
      <c r="Q39" s="9"/>
      <c r="R39" s="9"/>
      <c r="S39" s="10" t="str">
        <f t="shared" si="0"/>
        <v/>
      </c>
      <c r="T39" s="10" t="str">
        <f>IF($A39="","",ROUND($S39*$J39*($M39/($C$8-$C$7+1)),2))</f>
        <v/>
      </c>
      <c r="U39" s="10" t="str">
        <f>IF($A39="","",IFERROR($T39/(($C$9*$J39)*($M39/($C$8-$C$7+1))),""))</f>
        <v/>
      </c>
      <c r="V39" s="5"/>
    </row>
    <row r="40" spans="1:22" ht="21" customHeight="1">
      <c r="A40" s="5"/>
      <c r="B40" s="5"/>
      <c r="C40" s="5"/>
      <c r="D40" s="5"/>
      <c r="E40" s="5"/>
      <c r="F40" s="5"/>
      <c r="G40" s="5"/>
      <c r="H40" s="5"/>
      <c r="I40" s="5"/>
      <c r="J40" s="6"/>
      <c r="K40" s="7"/>
      <c r="L40" s="7"/>
      <c r="M40" s="8" t="str">
        <f>IF($K40="","",MAX(0,MIN($C$8,IF($L40="",$C$8,$L40))-MAX($C$7,$K40)+1))</f>
        <v/>
      </c>
      <c r="N40" s="9"/>
      <c r="O40" s="9"/>
      <c r="P40" s="9"/>
      <c r="Q40" s="9"/>
      <c r="R40" s="9"/>
      <c r="S40" s="10" t="str">
        <f t="shared" si="0"/>
        <v/>
      </c>
      <c r="T40" s="10" t="str">
        <f>IF($A40="","",ROUND($S40*$J40*($M40/($C$8-$C$7+1)),2))</f>
        <v/>
      </c>
      <c r="U40" s="10" t="str">
        <f>IF($A40="","",IFERROR($T40/(($C$9*$J40)*($M40/($C$8-$C$7+1))),""))</f>
        <v/>
      </c>
      <c r="V40" s="5"/>
    </row>
    <row r="41" spans="1:22" ht="21" customHeight="1">
      <c r="A41" s="5"/>
      <c r="B41" s="5"/>
      <c r="C41" s="5"/>
      <c r="D41" s="5"/>
      <c r="E41" s="5"/>
      <c r="F41" s="5"/>
      <c r="G41" s="5"/>
      <c r="H41" s="5"/>
      <c r="I41" s="5"/>
      <c r="J41" s="6"/>
      <c r="K41" s="7"/>
      <c r="L41" s="7"/>
      <c r="M41" s="8" t="str">
        <f>IF($K41="","",MAX(0,MIN($C$8,IF($L41="",$C$8,$L41))-MAX($C$7,$K41)+1))</f>
        <v/>
      </c>
      <c r="N41" s="9"/>
      <c r="O41" s="9"/>
      <c r="P41" s="9"/>
      <c r="Q41" s="9"/>
      <c r="R41" s="9"/>
      <c r="S41" s="10" t="str">
        <f t="shared" si="0"/>
        <v/>
      </c>
      <c r="T41" s="10" t="str">
        <f>IF($A41="","",ROUND($S41*$J41*($M41/($C$8-$C$7+1)),2))</f>
        <v/>
      </c>
      <c r="U41" s="10" t="str">
        <f>IF($A41="","",IFERROR($T41/(($C$9*$J41)*($M41/($C$8-$C$7+1))),""))</f>
        <v/>
      </c>
      <c r="V41" s="5"/>
    </row>
    <row r="42" spans="1:22" ht="21" customHeight="1">
      <c r="A42" s="5"/>
      <c r="B42" s="5"/>
      <c r="C42" s="5"/>
      <c r="D42" s="5"/>
      <c r="E42" s="5"/>
      <c r="F42" s="5"/>
      <c r="G42" s="5"/>
      <c r="H42" s="5"/>
      <c r="I42" s="5"/>
      <c r="J42" s="6"/>
      <c r="K42" s="7"/>
      <c r="L42" s="7"/>
      <c r="M42" s="8" t="str">
        <f>IF($K42="","",MAX(0,MIN($C$8,IF($L42="",$C$8,$L42))-MAX($C$7,$K42)+1))</f>
        <v/>
      </c>
      <c r="N42" s="9"/>
      <c r="O42" s="9"/>
      <c r="P42" s="9"/>
      <c r="Q42" s="9"/>
      <c r="R42" s="9"/>
      <c r="S42" s="10" t="str">
        <f t="shared" si="0"/>
        <v/>
      </c>
      <c r="T42" s="10" t="str">
        <f>IF($A42="","",ROUND($S42*$J42*($M42/($C$8-$C$7+1)),2))</f>
        <v/>
      </c>
      <c r="U42" s="10" t="str">
        <f>IF($A42="","",IFERROR($T42/(($C$9*$J42)*($M42/($C$8-$C$7+1))),""))</f>
        <v/>
      </c>
      <c r="V42" s="5"/>
    </row>
    <row r="43" spans="1:22" ht="21" customHeight="1">
      <c r="A43" s="5"/>
      <c r="B43" s="5"/>
      <c r="C43" s="5"/>
      <c r="D43" s="5"/>
      <c r="E43" s="5"/>
      <c r="F43" s="5"/>
      <c r="G43" s="5"/>
      <c r="H43" s="5"/>
      <c r="I43" s="5"/>
      <c r="J43" s="6"/>
      <c r="K43" s="7"/>
      <c r="L43" s="7"/>
      <c r="M43" s="8" t="str">
        <f>IF($K43="","",MAX(0,MIN($C$8,IF($L43="",$C$8,$L43))-MAX($C$7,$K43)+1))</f>
        <v/>
      </c>
      <c r="N43" s="9"/>
      <c r="O43" s="9"/>
      <c r="P43" s="9"/>
      <c r="Q43" s="9"/>
      <c r="R43" s="9"/>
      <c r="S43" s="10" t="str">
        <f t="shared" si="0"/>
        <v/>
      </c>
      <c r="T43" s="10" t="str">
        <f>IF($A43="","",ROUND($S43*$J43*($M43/($C$8-$C$7+1)),2))</f>
        <v/>
      </c>
      <c r="U43" s="10" t="str">
        <f>IF($A43="","",IFERROR($T43/(($C$9*$J43)*($M43/($C$8-$C$7+1))),""))</f>
        <v/>
      </c>
      <c r="V43" s="5"/>
    </row>
    <row r="44" spans="1:22" ht="21" customHeight="1">
      <c r="A44" s="5"/>
      <c r="B44" s="5"/>
      <c r="C44" s="5"/>
      <c r="D44" s="5"/>
      <c r="E44" s="5"/>
      <c r="F44" s="5"/>
      <c r="G44" s="5"/>
      <c r="H44" s="5"/>
      <c r="I44" s="5"/>
      <c r="J44" s="6"/>
      <c r="K44" s="7"/>
      <c r="L44" s="7"/>
      <c r="M44" s="8" t="str">
        <f>IF($K44="","",MAX(0,MIN($C$8,IF($L44="",$C$8,$L44))-MAX($C$7,$K44)+1))</f>
        <v/>
      </c>
      <c r="N44" s="9"/>
      <c r="O44" s="9"/>
      <c r="P44" s="9"/>
      <c r="Q44" s="9"/>
      <c r="R44" s="9"/>
      <c r="S44" s="10" t="str">
        <f t="shared" ref="S44:S75" si="1">IF($A44="","",SUM($N44:$R44))</f>
        <v/>
      </c>
      <c r="T44" s="10" t="str">
        <f>IF($A44="","",ROUND($S44*$J44*($M44/($C$8-$C$7+1)),2))</f>
        <v/>
      </c>
      <c r="U44" s="10" t="str">
        <f>IF($A44="","",IFERROR($T44/(($C$9*$J44)*($M44/($C$8-$C$7+1))),""))</f>
        <v/>
      </c>
      <c r="V44" s="5"/>
    </row>
    <row r="45" spans="1:22" ht="21" customHeight="1">
      <c r="A45" s="5"/>
      <c r="B45" s="5"/>
      <c r="C45" s="5"/>
      <c r="D45" s="5"/>
      <c r="E45" s="5"/>
      <c r="F45" s="5"/>
      <c r="G45" s="5"/>
      <c r="H45" s="5"/>
      <c r="I45" s="5"/>
      <c r="J45" s="6"/>
      <c r="K45" s="7"/>
      <c r="L45" s="7"/>
      <c r="M45" s="8" t="str">
        <f>IF($K45="","",MAX(0,MIN($C$8,IF($L45="",$C$8,$L45))-MAX($C$7,$K45)+1))</f>
        <v/>
      </c>
      <c r="N45" s="9"/>
      <c r="O45" s="9"/>
      <c r="P45" s="9"/>
      <c r="Q45" s="9"/>
      <c r="R45" s="9"/>
      <c r="S45" s="10" t="str">
        <f t="shared" si="1"/>
        <v/>
      </c>
      <c r="T45" s="10" t="str">
        <f>IF($A45="","",ROUND($S45*$J45*($M45/($C$8-$C$7+1)),2))</f>
        <v/>
      </c>
      <c r="U45" s="10" t="str">
        <f>IF($A45="","",IFERROR($T45/(($C$9*$J45)*($M45/($C$8-$C$7+1))),""))</f>
        <v/>
      </c>
      <c r="V45" s="5"/>
    </row>
    <row r="46" spans="1:22" ht="21" customHeight="1">
      <c r="A46" s="5"/>
      <c r="B46" s="5"/>
      <c r="C46" s="5"/>
      <c r="D46" s="5"/>
      <c r="E46" s="5"/>
      <c r="F46" s="5"/>
      <c r="G46" s="5"/>
      <c r="H46" s="5"/>
      <c r="I46" s="5"/>
      <c r="J46" s="6"/>
      <c r="K46" s="7"/>
      <c r="L46" s="7"/>
      <c r="M46" s="8" t="str">
        <f>IF($K46="","",MAX(0,MIN($C$8,IF($L46="",$C$8,$L46))-MAX($C$7,$K46)+1))</f>
        <v/>
      </c>
      <c r="N46" s="9"/>
      <c r="O46" s="9"/>
      <c r="P46" s="9"/>
      <c r="Q46" s="9"/>
      <c r="R46" s="9"/>
      <c r="S46" s="10" t="str">
        <f t="shared" si="1"/>
        <v/>
      </c>
      <c r="T46" s="10" t="str">
        <f>IF($A46="","",ROUND($S46*$J46*($M46/($C$8-$C$7+1)),2))</f>
        <v/>
      </c>
      <c r="U46" s="10" t="str">
        <f>IF($A46="","",IFERROR($T46/(($C$9*$J46)*($M46/($C$8-$C$7+1))),""))</f>
        <v/>
      </c>
      <c r="V46" s="5"/>
    </row>
    <row r="47" spans="1:22" ht="21" customHeight="1">
      <c r="A47" s="5"/>
      <c r="B47" s="5"/>
      <c r="C47" s="5"/>
      <c r="D47" s="5"/>
      <c r="E47" s="5"/>
      <c r="F47" s="5"/>
      <c r="G47" s="5"/>
      <c r="H47" s="5"/>
      <c r="I47" s="5"/>
      <c r="J47" s="6"/>
      <c r="K47" s="7"/>
      <c r="L47" s="7"/>
      <c r="M47" s="8" t="str">
        <f>IF($K47="","",MAX(0,MIN($C$8,IF($L47="",$C$8,$L47))-MAX($C$7,$K47)+1))</f>
        <v/>
      </c>
      <c r="N47" s="9"/>
      <c r="O47" s="9"/>
      <c r="P47" s="9"/>
      <c r="Q47" s="9"/>
      <c r="R47" s="9"/>
      <c r="S47" s="10" t="str">
        <f t="shared" si="1"/>
        <v/>
      </c>
      <c r="T47" s="10" t="str">
        <f>IF($A47="","",ROUND($S47*$J47*($M47/($C$8-$C$7+1)),2))</f>
        <v/>
      </c>
      <c r="U47" s="10" t="str">
        <f>IF($A47="","",IFERROR($T47/(($C$9*$J47)*($M47/($C$8-$C$7+1))),""))</f>
        <v/>
      </c>
      <c r="V47" s="5"/>
    </row>
    <row r="48" spans="1:22" ht="21" customHeight="1">
      <c r="A48" s="5"/>
      <c r="B48" s="5"/>
      <c r="C48" s="5"/>
      <c r="D48" s="5"/>
      <c r="E48" s="5"/>
      <c r="F48" s="5"/>
      <c r="G48" s="5"/>
      <c r="H48" s="5"/>
      <c r="I48" s="5"/>
      <c r="J48" s="6"/>
      <c r="K48" s="7"/>
      <c r="L48" s="7"/>
      <c r="M48" s="8" t="str">
        <f>IF($K48="","",MAX(0,MIN($C$8,IF($L48="",$C$8,$L48))-MAX($C$7,$K48)+1))</f>
        <v/>
      </c>
      <c r="N48" s="9"/>
      <c r="O48" s="9"/>
      <c r="P48" s="9"/>
      <c r="Q48" s="9"/>
      <c r="R48" s="9"/>
      <c r="S48" s="10" t="str">
        <f t="shared" si="1"/>
        <v/>
      </c>
      <c r="T48" s="10" t="str">
        <f>IF($A48="","",ROUND($S48*$J48*($M48/($C$8-$C$7+1)),2))</f>
        <v/>
      </c>
      <c r="U48" s="10" t="str">
        <f>IF($A48="","",IFERROR($T48/(($C$9*$J48)*($M48/($C$8-$C$7+1))),""))</f>
        <v/>
      </c>
      <c r="V48" s="5"/>
    </row>
    <row r="49" spans="1:22" ht="21" customHeight="1">
      <c r="A49" s="5"/>
      <c r="B49" s="5"/>
      <c r="C49" s="5"/>
      <c r="D49" s="5"/>
      <c r="E49" s="5"/>
      <c r="F49" s="5"/>
      <c r="G49" s="5"/>
      <c r="H49" s="5"/>
      <c r="I49" s="5"/>
      <c r="J49" s="6"/>
      <c r="K49" s="7"/>
      <c r="L49" s="7"/>
      <c r="M49" s="8" t="str">
        <f>IF($K49="","",MAX(0,MIN($C$8,IF($L49="",$C$8,$L49))-MAX($C$7,$K49)+1))</f>
        <v/>
      </c>
      <c r="N49" s="9"/>
      <c r="O49" s="9"/>
      <c r="P49" s="9"/>
      <c r="Q49" s="9"/>
      <c r="R49" s="9"/>
      <c r="S49" s="10" t="str">
        <f t="shared" si="1"/>
        <v/>
      </c>
      <c r="T49" s="10" t="str">
        <f>IF($A49="","",ROUND($S49*$J49*($M49/($C$8-$C$7+1)),2))</f>
        <v/>
      </c>
      <c r="U49" s="10" t="str">
        <f>IF($A49="","",IFERROR($T49/(($C$9*$J49)*($M49/($C$8-$C$7+1))),""))</f>
        <v/>
      </c>
      <c r="V49" s="5"/>
    </row>
    <row r="50" spans="1:22" ht="21" customHeight="1">
      <c r="A50" s="5"/>
      <c r="B50" s="5"/>
      <c r="C50" s="5"/>
      <c r="D50" s="5"/>
      <c r="E50" s="5"/>
      <c r="F50" s="5"/>
      <c r="G50" s="5"/>
      <c r="H50" s="5"/>
      <c r="I50" s="5"/>
      <c r="J50" s="6"/>
      <c r="K50" s="7"/>
      <c r="L50" s="7"/>
      <c r="M50" s="8" t="str">
        <f>IF($K50="","",MAX(0,MIN($C$8,IF($L50="",$C$8,$L50))-MAX($C$7,$K50)+1))</f>
        <v/>
      </c>
      <c r="N50" s="9"/>
      <c r="O50" s="9"/>
      <c r="P50" s="9"/>
      <c r="Q50" s="9"/>
      <c r="R50" s="9"/>
      <c r="S50" s="10" t="str">
        <f t="shared" si="1"/>
        <v/>
      </c>
      <c r="T50" s="10" t="str">
        <f>IF($A50="","",ROUND($S50*$J50*($M50/($C$8-$C$7+1)),2))</f>
        <v/>
      </c>
      <c r="U50" s="10" t="str">
        <f>IF($A50="","",IFERROR($T50/(($C$9*$J50)*($M50/($C$8-$C$7+1))),""))</f>
        <v/>
      </c>
      <c r="V50" s="5"/>
    </row>
    <row r="51" spans="1:22" ht="21" customHeight="1">
      <c r="A51" s="5"/>
      <c r="B51" s="5"/>
      <c r="C51" s="5"/>
      <c r="D51" s="5"/>
      <c r="E51" s="5"/>
      <c r="F51" s="5"/>
      <c r="G51" s="5"/>
      <c r="H51" s="5"/>
      <c r="I51" s="5"/>
      <c r="J51" s="6"/>
      <c r="K51" s="7"/>
      <c r="L51" s="7"/>
      <c r="M51" s="8" t="str">
        <f>IF($K51="","",MAX(0,MIN($C$8,IF($L51="",$C$8,$L51))-MAX($C$7,$K51)+1))</f>
        <v/>
      </c>
      <c r="N51" s="9"/>
      <c r="O51" s="9"/>
      <c r="P51" s="9"/>
      <c r="Q51" s="9"/>
      <c r="R51" s="9"/>
      <c r="S51" s="10" t="str">
        <f t="shared" si="1"/>
        <v/>
      </c>
      <c r="T51" s="10" t="str">
        <f>IF($A51="","",ROUND($S51*$J51*($M51/($C$8-$C$7+1)),2))</f>
        <v/>
      </c>
      <c r="U51" s="10" t="str">
        <f>IF($A51="","",IFERROR($T51/(($C$9*$J51)*($M51/($C$8-$C$7+1))),""))</f>
        <v/>
      </c>
      <c r="V51" s="5"/>
    </row>
    <row r="52" spans="1:22" ht="21" customHeight="1">
      <c r="A52" s="5"/>
      <c r="B52" s="5"/>
      <c r="C52" s="5"/>
      <c r="D52" s="5"/>
      <c r="E52" s="5"/>
      <c r="F52" s="5"/>
      <c r="G52" s="5"/>
      <c r="H52" s="5"/>
      <c r="I52" s="5"/>
      <c r="J52" s="6"/>
      <c r="K52" s="7"/>
      <c r="L52" s="7"/>
      <c r="M52" s="8" t="str">
        <f>IF($K52="","",MAX(0,MIN($C$8,IF($L52="",$C$8,$L52))-MAX($C$7,$K52)+1))</f>
        <v/>
      </c>
      <c r="N52" s="9"/>
      <c r="O52" s="9"/>
      <c r="P52" s="9"/>
      <c r="Q52" s="9"/>
      <c r="R52" s="9"/>
      <c r="S52" s="10" t="str">
        <f t="shared" si="1"/>
        <v/>
      </c>
      <c r="T52" s="10" t="str">
        <f>IF($A52="","",ROUND($S52*$J52*($M52/($C$8-$C$7+1)),2))</f>
        <v/>
      </c>
      <c r="U52" s="10" t="str">
        <f>IF($A52="","",IFERROR($T52/(($C$9*$J52)*($M52/($C$8-$C$7+1))),""))</f>
        <v/>
      </c>
      <c r="V52" s="5"/>
    </row>
    <row r="53" spans="1:22" ht="21" customHeight="1">
      <c r="A53" s="5"/>
      <c r="B53" s="5"/>
      <c r="C53" s="5"/>
      <c r="D53" s="5"/>
      <c r="E53" s="5"/>
      <c r="F53" s="5"/>
      <c r="G53" s="5"/>
      <c r="H53" s="5"/>
      <c r="I53" s="5"/>
      <c r="J53" s="6"/>
      <c r="K53" s="7"/>
      <c r="L53" s="7"/>
      <c r="M53" s="8" t="str">
        <f>IF($K53="","",MAX(0,MIN($C$8,IF($L53="",$C$8,$L53))-MAX($C$7,$K53)+1))</f>
        <v/>
      </c>
      <c r="N53" s="9"/>
      <c r="O53" s="9"/>
      <c r="P53" s="9"/>
      <c r="Q53" s="9"/>
      <c r="R53" s="9"/>
      <c r="S53" s="10" t="str">
        <f t="shared" si="1"/>
        <v/>
      </c>
      <c r="T53" s="10" t="str">
        <f>IF($A53="","",ROUND($S53*$J53*($M53/($C$8-$C$7+1)),2))</f>
        <v/>
      </c>
      <c r="U53" s="10" t="str">
        <f>IF($A53="","",IFERROR($T53/(($C$9*$J53)*($M53/($C$8-$C$7+1))),""))</f>
        <v/>
      </c>
      <c r="V53" s="5"/>
    </row>
    <row r="54" spans="1:22" ht="21" customHeight="1">
      <c r="A54" s="5"/>
      <c r="B54" s="5"/>
      <c r="C54" s="5"/>
      <c r="D54" s="5"/>
      <c r="E54" s="5"/>
      <c r="F54" s="5"/>
      <c r="G54" s="5"/>
      <c r="H54" s="5"/>
      <c r="I54" s="5"/>
      <c r="J54" s="6"/>
      <c r="K54" s="7"/>
      <c r="L54" s="7"/>
      <c r="M54" s="8" t="str">
        <f>IF($K54="","",MAX(0,MIN($C$8,IF($L54="",$C$8,$L54))-MAX($C$7,$K54)+1))</f>
        <v/>
      </c>
      <c r="N54" s="9"/>
      <c r="O54" s="9"/>
      <c r="P54" s="9"/>
      <c r="Q54" s="9"/>
      <c r="R54" s="9"/>
      <c r="S54" s="10" t="str">
        <f t="shared" si="1"/>
        <v/>
      </c>
      <c r="T54" s="10" t="str">
        <f>IF($A54="","",ROUND($S54*$J54*($M54/($C$8-$C$7+1)),2))</f>
        <v/>
      </c>
      <c r="U54" s="10" t="str">
        <f>IF($A54="","",IFERROR($T54/(($C$9*$J54)*($M54/($C$8-$C$7+1))),""))</f>
        <v/>
      </c>
      <c r="V54" s="5"/>
    </row>
    <row r="55" spans="1:22" ht="21" customHeight="1">
      <c r="A55" s="5"/>
      <c r="B55" s="5"/>
      <c r="C55" s="5"/>
      <c r="D55" s="5"/>
      <c r="E55" s="5"/>
      <c r="F55" s="5"/>
      <c r="G55" s="5"/>
      <c r="H55" s="5"/>
      <c r="I55" s="5"/>
      <c r="J55" s="6"/>
      <c r="K55" s="7"/>
      <c r="L55" s="7"/>
      <c r="M55" s="8" t="str">
        <f>IF($K55="","",MAX(0,MIN($C$8,IF($L55="",$C$8,$L55))-MAX($C$7,$K55)+1))</f>
        <v/>
      </c>
      <c r="N55" s="9"/>
      <c r="O55" s="9"/>
      <c r="P55" s="9"/>
      <c r="Q55" s="9"/>
      <c r="R55" s="9"/>
      <c r="S55" s="10" t="str">
        <f t="shared" si="1"/>
        <v/>
      </c>
      <c r="T55" s="10" t="str">
        <f>IF($A55="","",ROUND($S55*$J55*($M55/($C$8-$C$7+1)),2))</f>
        <v/>
      </c>
      <c r="U55" s="10" t="str">
        <f>IF($A55="","",IFERROR($T55/(($C$9*$J55)*($M55/($C$8-$C$7+1))),""))</f>
        <v/>
      </c>
      <c r="V55" s="5"/>
    </row>
    <row r="56" spans="1:22" ht="21" customHeight="1">
      <c r="A56" s="5"/>
      <c r="B56" s="5"/>
      <c r="C56" s="5"/>
      <c r="D56" s="5"/>
      <c r="E56" s="5"/>
      <c r="F56" s="5"/>
      <c r="G56" s="5"/>
      <c r="H56" s="5"/>
      <c r="I56" s="5"/>
      <c r="J56" s="6"/>
      <c r="K56" s="7"/>
      <c r="L56" s="7"/>
      <c r="M56" s="8" t="str">
        <f>IF($K56="","",MAX(0,MIN($C$8,IF($L56="",$C$8,$L56))-MAX($C$7,$K56)+1))</f>
        <v/>
      </c>
      <c r="N56" s="9"/>
      <c r="O56" s="9"/>
      <c r="P56" s="9"/>
      <c r="Q56" s="9"/>
      <c r="R56" s="9"/>
      <c r="S56" s="10" t="str">
        <f t="shared" si="1"/>
        <v/>
      </c>
      <c r="T56" s="10" t="str">
        <f>IF($A56="","",ROUND($S56*$J56*($M56/($C$8-$C$7+1)),2))</f>
        <v/>
      </c>
      <c r="U56" s="10" t="str">
        <f>IF($A56="","",IFERROR($T56/(($C$9*$J56)*($M56/($C$8-$C$7+1))),""))</f>
        <v/>
      </c>
      <c r="V56" s="5"/>
    </row>
    <row r="57" spans="1:22" ht="21" customHeight="1">
      <c r="A57" s="5"/>
      <c r="B57" s="5"/>
      <c r="C57" s="5"/>
      <c r="D57" s="5"/>
      <c r="E57" s="5"/>
      <c r="F57" s="5"/>
      <c r="G57" s="5"/>
      <c r="H57" s="5"/>
      <c r="I57" s="5"/>
      <c r="J57" s="6"/>
      <c r="K57" s="7"/>
      <c r="L57" s="7"/>
      <c r="M57" s="8" t="str">
        <f>IF($K57="","",MAX(0,MIN($C$8,IF($L57="",$C$8,$L57))-MAX($C$7,$K57)+1))</f>
        <v/>
      </c>
      <c r="N57" s="9"/>
      <c r="O57" s="9"/>
      <c r="P57" s="9"/>
      <c r="Q57" s="9"/>
      <c r="R57" s="9"/>
      <c r="S57" s="10" t="str">
        <f t="shared" si="1"/>
        <v/>
      </c>
      <c r="T57" s="10" t="str">
        <f>IF($A57="","",ROUND($S57*$J57*($M57/($C$8-$C$7+1)),2))</f>
        <v/>
      </c>
      <c r="U57" s="10" t="str">
        <f>IF($A57="","",IFERROR($T57/(($C$9*$J57)*($M57/($C$8-$C$7+1))),""))</f>
        <v/>
      </c>
      <c r="V57" s="5"/>
    </row>
    <row r="58" spans="1:22" ht="21" customHeight="1">
      <c r="A58" s="5"/>
      <c r="B58" s="5"/>
      <c r="C58" s="5"/>
      <c r="D58" s="5"/>
      <c r="E58" s="5"/>
      <c r="F58" s="5"/>
      <c r="G58" s="5"/>
      <c r="H58" s="5"/>
      <c r="I58" s="5"/>
      <c r="J58" s="6"/>
      <c r="K58" s="7"/>
      <c r="L58" s="7"/>
      <c r="M58" s="8" t="str">
        <f>IF($K58="","",MAX(0,MIN($C$8,IF($L58="",$C$8,$L58))-MAX($C$7,$K58)+1))</f>
        <v/>
      </c>
      <c r="N58" s="9"/>
      <c r="O58" s="9"/>
      <c r="P58" s="9"/>
      <c r="Q58" s="9"/>
      <c r="R58" s="9"/>
      <c r="S58" s="10" t="str">
        <f t="shared" si="1"/>
        <v/>
      </c>
      <c r="T58" s="10" t="str">
        <f>IF($A58="","",ROUND($S58*$J58*($M58/($C$8-$C$7+1)),2))</f>
        <v/>
      </c>
      <c r="U58" s="10" t="str">
        <f>IF($A58="","",IFERROR($T58/(($C$9*$J58)*($M58/($C$8-$C$7+1))),""))</f>
        <v/>
      </c>
      <c r="V58" s="5"/>
    </row>
    <row r="59" spans="1:22" ht="21" customHeight="1">
      <c r="A59" s="5"/>
      <c r="B59" s="5"/>
      <c r="C59" s="5"/>
      <c r="D59" s="5"/>
      <c r="E59" s="5"/>
      <c r="F59" s="5"/>
      <c r="G59" s="5"/>
      <c r="H59" s="5"/>
      <c r="I59" s="5"/>
      <c r="J59" s="6"/>
      <c r="K59" s="7"/>
      <c r="L59" s="7"/>
      <c r="M59" s="8" t="str">
        <f>IF($K59="","",MAX(0,MIN($C$8,IF($L59="",$C$8,$L59))-MAX($C$7,$K59)+1))</f>
        <v/>
      </c>
      <c r="N59" s="9"/>
      <c r="O59" s="9"/>
      <c r="P59" s="9"/>
      <c r="Q59" s="9"/>
      <c r="R59" s="9"/>
      <c r="S59" s="10" t="str">
        <f t="shared" si="1"/>
        <v/>
      </c>
      <c r="T59" s="10" t="str">
        <f>IF($A59="","",ROUND($S59*$J59*($M59/($C$8-$C$7+1)),2))</f>
        <v/>
      </c>
      <c r="U59" s="10" t="str">
        <f>IF($A59="","",IFERROR($T59/(($C$9*$J59)*($M59/($C$8-$C$7+1))),""))</f>
        <v/>
      </c>
      <c r="V59" s="5"/>
    </row>
    <row r="60" spans="1:22" ht="21" customHeight="1">
      <c r="A60" s="5"/>
      <c r="B60" s="5"/>
      <c r="C60" s="5"/>
      <c r="D60" s="5"/>
      <c r="E60" s="5"/>
      <c r="F60" s="5"/>
      <c r="G60" s="5"/>
      <c r="H60" s="5"/>
      <c r="I60" s="5"/>
      <c r="J60" s="6"/>
      <c r="K60" s="7"/>
      <c r="L60" s="7"/>
      <c r="M60" s="8" t="str">
        <f>IF($K60="","",MAX(0,MIN($C$8,IF($L60="",$C$8,$L60))-MAX($C$7,$K60)+1))</f>
        <v/>
      </c>
      <c r="N60" s="9"/>
      <c r="O60" s="9"/>
      <c r="P60" s="9"/>
      <c r="Q60" s="9"/>
      <c r="R60" s="9"/>
      <c r="S60" s="10" t="str">
        <f t="shared" si="1"/>
        <v/>
      </c>
      <c r="T60" s="10" t="str">
        <f>IF($A60="","",ROUND($S60*$J60*($M60/($C$8-$C$7+1)),2))</f>
        <v/>
      </c>
      <c r="U60" s="10" t="str">
        <f>IF($A60="","",IFERROR($T60/(($C$9*$J60)*($M60/($C$8-$C$7+1))),""))</f>
        <v/>
      </c>
      <c r="V60" s="5"/>
    </row>
    <row r="61" spans="1:22" ht="21" customHeight="1">
      <c r="A61" s="5"/>
      <c r="B61" s="5"/>
      <c r="C61" s="5"/>
      <c r="D61" s="5"/>
      <c r="E61" s="5"/>
      <c r="F61" s="5"/>
      <c r="G61" s="5"/>
      <c r="H61" s="5"/>
      <c r="I61" s="5"/>
      <c r="J61" s="6"/>
      <c r="K61" s="7"/>
      <c r="L61" s="7"/>
      <c r="M61" s="8" t="str">
        <f>IF($K61="","",MAX(0,MIN($C$8,IF($L61="",$C$8,$L61))-MAX($C$7,$K61)+1))</f>
        <v/>
      </c>
      <c r="N61" s="9"/>
      <c r="O61" s="9"/>
      <c r="P61" s="9"/>
      <c r="Q61" s="9"/>
      <c r="R61" s="9"/>
      <c r="S61" s="10" t="str">
        <f t="shared" si="1"/>
        <v/>
      </c>
      <c r="T61" s="10" t="str">
        <f>IF($A61="","",ROUND($S61*$J61*($M61/($C$8-$C$7+1)),2))</f>
        <v/>
      </c>
      <c r="U61" s="10" t="str">
        <f>IF($A61="","",IFERROR($T61/(($C$9*$J61)*($M61/($C$8-$C$7+1))),""))</f>
        <v/>
      </c>
      <c r="V61" s="5"/>
    </row>
    <row r="62" spans="1:22" ht="21" customHeight="1">
      <c r="A62" s="5"/>
      <c r="B62" s="5"/>
      <c r="C62" s="5"/>
      <c r="D62" s="5"/>
      <c r="E62" s="5"/>
      <c r="F62" s="5"/>
      <c r="G62" s="5"/>
      <c r="H62" s="5"/>
      <c r="I62" s="5"/>
      <c r="J62" s="6"/>
      <c r="K62" s="7"/>
      <c r="L62" s="7"/>
      <c r="M62" s="8" t="str">
        <f>IF($K62="","",MAX(0,MIN($C$8,IF($L62="",$C$8,$L62))-MAX($C$7,$K62)+1))</f>
        <v/>
      </c>
      <c r="N62" s="9"/>
      <c r="O62" s="9"/>
      <c r="P62" s="9"/>
      <c r="Q62" s="9"/>
      <c r="R62" s="9"/>
      <c r="S62" s="10" t="str">
        <f t="shared" si="1"/>
        <v/>
      </c>
      <c r="T62" s="10" t="str">
        <f>IF($A62="","",ROUND($S62*$J62*($M62/($C$8-$C$7+1)),2))</f>
        <v/>
      </c>
      <c r="U62" s="10" t="str">
        <f>IF($A62="","",IFERROR($T62/(($C$9*$J62)*($M62/($C$8-$C$7+1))),""))</f>
        <v/>
      </c>
      <c r="V62" s="5"/>
    </row>
    <row r="63" spans="1:22" ht="21" customHeight="1">
      <c r="A63" s="5"/>
      <c r="B63" s="5"/>
      <c r="C63" s="5"/>
      <c r="D63" s="5"/>
      <c r="E63" s="5"/>
      <c r="F63" s="5"/>
      <c r="G63" s="5"/>
      <c r="H63" s="5"/>
      <c r="I63" s="5"/>
      <c r="J63" s="6"/>
      <c r="K63" s="7"/>
      <c r="L63" s="7"/>
      <c r="M63" s="8" t="str">
        <f>IF($K63="","",MAX(0,MIN($C$8,IF($L63="",$C$8,$L63))-MAX($C$7,$K63)+1))</f>
        <v/>
      </c>
      <c r="N63" s="9"/>
      <c r="O63" s="9"/>
      <c r="P63" s="9"/>
      <c r="Q63" s="9"/>
      <c r="R63" s="9"/>
      <c r="S63" s="10" t="str">
        <f t="shared" si="1"/>
        <v/>
      </c>
      <c r="T63" s="10" t="str">
        <f>IF($A63="","",ROUND($S63*$J63*($M63/($C$8-$C$7+1)),2))</f>
        <v/>
      </c>
      <c r="U63" s="10" t="str">
        <f>IF($A63="","",IFERROR($T63/(($C$9*$J63)*($M63/($C$8-$C$7+1))),""))</f>
        <v/>
      </c>
      <c r="V63" s="5"/>
    </row>
    <row r="64" spans="1:22" ht="21" customHeight="1">
      <c r="A64" s="5"/>
      <c r="B64" s="5"/>
      <c r="C64" s="5"/>
      <c r="D64" s="5"/>
      <c r="E64" s="5"/>
      <c r="F64" s="5"/>
      <c r="G64" s="5"/>
      <c r="H64" s="5"/>
      <c r="I64" s="5"/>
      <c r="J64" s="6"/>
      <c r="K64" s="7"/>
      <c r="L64" s="7"/>
      <c r="M64" s="8" t="str">
        <f>IF($K64="","",MAX(0,MIN($C$8,IF($L64="",$C$8,$L64))-MAX($C$7,$K64)+1))</f>
        <v/>
      </c>
      <c r="N64" s="9"/>
      <c r="O64" s="9"/>
      <c r="P64" s="9"/>
      <c r="Q64" s="9"/>
      <c r="R64" s="9"/>
      <c r="S64" s="10" t="str">
        <f t="shared" si="1"/>
        <v/>
      </c>
      <c r="T64" s="10" t="str">
        <f>IF($A64="","",ROUND($S64*$J64*($M64/($C$8-$C$7+1)),2))</f>
        <v/>
      </c>
      <c r="U64" s="10" t="str">
        <f>IF($A64="","",IFERROR($T64/(($C$9*$J64)*($M64/($C$8-$C$7+1))),""))</f>
        <v/>
      </c>
      <c r="V64" s="5"/>
    </row>
    <row r="65" spans="1:22" ht="21" customHeight="1">
      <c r="A65" s="5"/>
      <c r="B65" s="5"/>
      <c r="C65" s="5"/>
      <c r="D65" s="5"/>
      <c r="E65" s="5"/>
      <c r="F65" s="5"/>
      <c r="G65" s="5"/>
      <c r="H65" s="5"/>
      <c r="I65" s="5"/>
      <c r="J65" s="6"/>
      <c r="K65" s="7"/>
      <c r="L65" s="7"/>
      <c r="M65" s="8" t="str">
        <f>IF($K65="","",MAX(0,MIN($C$8,IF($L65="",$C$8,$L65))-MAX($C$7,$K65)+1))</f>
        <v/>
      </c>
      <c r="N65" s="9"/>
      <c r="O65" s="9"/>
      <c r="P65" s="9"/>
      <c r="Q65" s="9"/>
      <c r="R65" s="9"/>
      <c r="S65" s="10" t="str">
        <f t="shared" si="1"/>
        <v/>
      </c>
      <c r="T65" s="10" t="str">
        <f>IF($A65="","",ROUND($S65*$J65*($M65/($C$8-$C$7+1)),2))</f>
        <v/>
      </c>
      <c r="U65" s="10" t="str">
        <f>IF($A65="","",IFERROR($T65/(($C$9*$J65)*($M65/($C$8-$C$7+1))),""))</f>
        <v/>
      </c>
      <c r="V65" s="5"/>
    </row>
    <row r="66" spans="1:22" ht="21" customHeight="1">
      <c r="A66" s="5"/>
      <c r="B66" s="5"/>
      <c r="C66" s="5"/>
      <c r="D66" s="5"/>
      <c r="E66" s="5"/>
      <c r="F66" s="5"/>
      <c r="G66" s="5"/>
      <c r="H66" s="5"/>
      <c r="I66" s="5"/>
      <c r="J66" s="6"/>
      <c r="K66" s="7"/>
      <c r="L66" s="7"/>
      <c r="M66" s="8" t="str">
        <f>IF($K66="","",MAX(0,MIN($C$8,IF($L66="",$C$8,$L66))-MAX($C$7,$K66)+1))</f>
        <v/>
      </c>
      <c r="N66" s="9"/>
      <c r="O66" s="9"/>
      <c r="P66" s="9"/>
      <c r="Q66" s="9"/>
      <c r="R66" s="9"/>
      <c r="S66" s="10" t="str">
        <f t="shared" si="1"/>
        <v/>
      </c>
      <c r="T66" s="10" t="str">
        <f>IF($A66="","",ROUND($S66*$J66*($M66/($C$8-$C$7+1)),2))</f>
        <v/>
      </c>
      <c r="U66" s="10" t="str">
        <f>IF($A66="","",IFERROR($T66/(($C$9*$J66)*($M66/($C$8-$C$7+1))),""))</f>
        <v/>
      </c>
      <c r="V66" s="5"/>
    </row>
    <row r="67" spans="1:22" ht="21" customHeight="1">
      <c r="A67" s="5"/>
      <c r="B67" s="5"/>
      <c r="C67" s="5"/>
      <c r="D67" s="5"/>
      <c r="E67" s="5"/>
      <c r="F67" s="5"/>
      <c r="G67" s="5"/>
      <c r="H67" s="5"/>
      <c r="I67" s="5"/>
      <c r="J67" s="6"/>
      <c r="K67" s="7"/>
      <c r="L67" s="7"/>
      <c r="M67" s="8" t="str">
        <f>IF($K67="","",MAX(0,MIN($C$8,IF($L67="",$C$8,$L67))-MAX($C$7,$K67)+1))</f>
        <v/>
      </c>
      <c r="N67" s="9"/>
      <c r="O67" s="9"/>
      <c r="P67" s="9"/>
      <c r="Q67" s="9"/>
      <c r="R67" s="9"/>
      <c r="S67" s="10" t="str">
        <f t="shared" si="1"/>
        <v/>
      </c>
      <c r="T67" s="10" t="str">
        <f>IF($A67="","",ROUND($S67*$J67*($M67/($C$8-$C$7+1)),2))</f>
        <v/>
      </c>
      <c r="U67" s="10" t="str">
        <f>IF($A67="","",IFERROR($T67/(($C$9*$J67)*($M67/($C$8-$C$7+1))),""))</f>
        <v/>
      </c>
      <c r="V67" s="5"/>
    </row>
    <row r="68" spans="1:22" ht="21" customHeight="1">
      <c r="A68" s="5"/>
      <c r="B68" s="5"/>
      <c r="C68" s="5"/>
      <c r="D68" s="5"/>
      <c r="E68" s="5"/>
      <c r="F68" s="5"/>
      <c r="G68" s="5"/>
      <c r="H68" s="5"/>
      <c r="I68" s="5"/>
      <c r="J68" s="6"/>
      <c r="K68" s="7"/>
      <c r="L68" s="7"/>
      <c r="M68" s="8" t="str">
        <f>IF($K68="","",MAX(0,MIN($C$8,IF($L68="",$C$8,$L68))-MAX($C$7,$K68)+1))</f>
        <v/>
      </c>
      <c r="N68" s="9"/>
      <c r="O68" s="9"/>
      <c r="P68" s="9"/>
      <c r="Q68" s="9"/>
      <c r="R68" s="9"/>
      <c r="S68" s="10" t="str">
        <f t="shared" si="1"/>
        <v/>
      </c>
      <c r="T68" s="10" t="str">
        <f>IF($A68="","",ROUND($S68*$J68*($M68/($C$8-$C$7+1)),2))</f>
        <v/>
      </c>
      <c r="U68" s="10" t="str">
        <f>IF($A68="","",IFERROR($T68/(($C$9*$J68)*($M68/($C$8-$C$7+1))),""))</f>
        <v/>
      </c>
      <c r="V68" s="5"/>
    </row>
    <row r="69" spans="1:22" ht="21" customHeight="1">
      <c r="A69" s="5"/>
      <c r="B69" s="5"/>
      <c r="C69" s="5"/>
      <c r="D69" s="5"/>
      <c r="E69" s="5"/>
      <c r="F69" s="5"/>
      <c r="G69" s="5"/>
      <c r="H69" s="5"/>
      <c r="I69" s="5"/>
      <c r="J69" s="6"/>
      <c r="K69" s="7"/>
      <c r="L69" s="7"/>
      <c r="M69" s="8" t="str">
        <f>IF($K69="","",MAX(0,MIN($C$8,IF($L69="",$C$8,$L69))-MAX($C$7,$K69)+1))</f>
        <v/>
      </c>
      <c r="N69" s="9"/>
      <c r="O69" s="9"/>
      <c r="P69" s="9"/>
      <c r="Q69" s="9"/>
      <c r="R69" s="9"/>
      <c r="S69" s="10" t="str">
        <f t="shared" si="1"/>
        <v/>
      </c>
      <c r="T69" s="10" t="str">
        <f>IF($A69="","",ROUND($S69*$J69*($M69/($C$8-$C$7+1)),2))</f>
        <v/>
      </c>
      <c r="U69" s="10" t="str">
        <f>IF($A69="","",IFERROR($T69/(($C$9*$J69)*($M69/($C$8-$C$7+1))),""))</f>
        <v/>
      </c>
      <c r="V69" s="5"/>
    </row>
    <row r="70" spans="1:22" ht="21" customHeight="1">
      <c r="A70" s="5"/>
      <c r="B70" s="5"/>
      <c r="C70" s="5"/>
      <c r="D70" s="5"/>
      <c r="E70" s="5"/>
      <c r="F70" s="5"/>
      <c r="G70" s="5"/>
      <c r="H70" s="5"/>
      <c r="I70" s="5"/>
      <c r="J70" s="6"/>
      <c r="K70" s="7"/>
      <c r="L70" s="7"/>
      <c r="M70" s="8" t="str">
        <f>IF($K70="","",MAX(0,MIN($C$8,IF($L70="",$C$8,$L70))-MAX($C$7,$K70)+1))</f>
        <v/>
      </c>
      <c r="N70" s="9"/>
      <c r="O70" s="9"/>
      <c r="P70" s="9"/>
      <c r="Q70" s="9"/>
      <c r="R70" s="9"/>
      <c r="S70" s="10" t="str">
        <f t="shared" si="1"/>
        <v/>
      </c>
      <c r="T70" s="10" t="str">
        <f>IF($A70="","",ROUND($S70*$J70*($M70/($C$8-$C$7+1)),2))</f>
        <v/>
      </c>
      <c r="U70" s="10" t="str">
        <f>IF($A70="","",IFERROR($T70/(($C$9*$J70)*($M70/($C$8-$C$7+1))),""))</f>
        <v/>
      </c>
      <c r="V70" s="5"/>
    </row>
    <row r="71" spans="1:22" ht="21" customHeight="1">
      <c r="A71" s="5"/>
      <c r="B71" s="5"/>
      <c r="C71" s="5"/>
      <c r="D71" s="5"/>
      <c r="E71" s="5"/>
      <c r="F71" s="5"/>
      <c r="G71" s="5"/>
      <c r="H71" s="5"/>
      <c r="I71" s="5"/>
      <c r="J71" s="6"/>
      <c r="K71" s="7"/>
      <c r="L71" s="7"/>
      <c r="M71" s="8" t="str">
        <f>IF($K71="","",MAX(0,MIN($C$8,IF($L71="",$C$8,$L71))-MAX($C$7,$K71)+1))</f>
        <v/>
      </c>
      <c r="N71" s="9"/>
      <c r="O71" s="9"/>
      <c r="P71" s="9"/>
      <c r="Q71" s="9"/>
      <c r="R71" s="9"/>
      <c r="S71" s="10" t="str">
        <f t="shared" si="1"/>
        <v/>
      </c>
      <c r="T71" s="10" t="str">
        <f>IF($A71="","",ROUND($S71*$J71*($M71/($C$8-$C$7+1)),2))</f>
        <v/>
      </c>
      <c r="U71" s="10" t="str">
        <f>IF($A71="","",IFERROR($T71/(($C$9*$J71)*($M71/($C$8-$C$7+1))),""))</f>
        <v/>
      </c>
      <c r="V71" s="5"/>
    </row>
    <row r="72" spans="1:22" ht="21" customHeight="1">
      <c r="A72" s="5"/>
      <c r="B72" s="5"/>
      <c r="C72" s="5"/>
      <c r="D72" s="5"/>
      <c r="E72" s="5"/>
      <c r="F72" s="5"/>
      <c r="G72" s="5"/>
      <c r="H72" s="5"/>
      <c r="I72" s="5"/>
      <c r="J72" s="6"/>
      <c r="K72" s="7"/>
      <c r="L72" s="7"/>
      <c r="M72" s="8" t="str">
        <f>IF($K72="","",MAX(0,MIN($C$8,IF($L72="",$C$8,$L72))-MAX($C$7,$K72)+1))</f>
        <v/>
      </c>
      <c r="N72" s="9"/>
      <c r="O72" s="9"/>
      <c r="P72" s="9"/>
      <c r="Q72" s="9"/>
      <c r="R72" s="9"/>
      <c r="S72" s="10" t="str">
        <f t="shared" si="1"/>
        <v/>
      </c>
      <c r="T72" s="10" t="str">
        <f>IF($A72="","",ROUND($S72*$J72*($M72/($C$8-$C$7+1)),2))</f>
        <v/>
      </c>
      <c r="U72" s="10" t="str">
        <f>IF($A72="","",IFERROR($T72/(($C$9*$J72)*($M72/($C$8-$C$7+1))),""))</f>
        <v/>
      </c>
      <c r="V72" s="5"/>
    </row>
    <row r="73" spans="1:22" ht="21" customHeight="1">
      <c r="A73" s="5"/>
      <c r="B73" s="5"/>
      <c r="C73" s="5"/>
      <c r="D73" s="5"/>
      <c r="E73" s="5"/>
      <c r="F73" s="5"/>
      <c r="G73" s="5"/>
      <c r="H73" s="5"/>
      <c r="I73" s="5"/>
      <c r="J73" s="6"/>
      <c r="K73" s="7"/>
      <c r="L73" s="7"/>
      <c r="M73" s="8" t="str">
        <f>IF($K73="","",MAX(0,MIN($C$8,IF($L73="",$C$8,$L73))-MAX($C$7,$K73)+1))</f>
        <v/>
      </c>
      <c r="N73" s="9"/>
      <c r="O73" s="9"/>
      <c r="P73" s="9"/>
      <c r="Q73" s="9"/>
      <c r="R73" s="9"/>
      <c r="S73" s="10" t="str">
        <f t="shared" si="1"/>
        <v/>
      </c>
      <c r="T73" s="10" t="str">
        <f>IF($A73="","",ROUND($S73*$J73*($M73/($C$8-$C$7+1)),2))</f>
        <v/>
      </c>
      <c r="U73" s="10" t="str">
        <f>IF($A73="","",IFERROR($T73/(($C$9*$J73)*($M73/($C$8-$C$7+1))),""))</f>
        <v/>
      </c>
      <c r="V73" s="5"/>
    </row>
    <row r="74" spans="1:22" ht="21" customHeight="1">
      <c r="A74" s="5"/>
      <c r="B74" s="5"/>
      <c r="C74" s="5"/>
      <c r="D74" s="5"/>
      <c r="E74" s="5"/>
      <c r="F74" s="5"/>
      <c r="G74" s="5"/>
      <c r="H74" s="5"/>
      <c r="I74" s="5"/>
      <c r="J74" s="6"/>
      <c r="K74" s="7"/>
      <c r="L74" s="7"/>
      <c r="M74" s="8" t="str">
        <f>IF($K74="","",MAX(0,MIN($C$8,IF($L74="",$C$8,$L74))-MAX($C$7,$K74)+1))</f>
        <v/>
      </c>
      <c r="N74" s="9"/>
      <c r="O74" s="9"/>
      <c r="P74" s="9"/>
      <c r="Q74" s="9"/>
      <c r="R74" s="9"/>
      <c r="S74" s="10" t="str">
        <f t="shared" si="1"/>
        <v/>
      </c>
      <c r="T74" s="10" t="str">
        <f>IF($A74="","",ROUND($S74*$J74*($M74/($C$8-$C$7+1)),2))</f>
        <v/>
      </c>
      <c r="U74" s="10" t="str">
        <f>IF($A74="","",IFERROR($T74/(($C$9*$J74)*($M74/($C$8-$C$7+1))),""))</f>
        <v/>
      </c>
      <c r="V74" s="5"/>
    </row>
    <row r="75" spans="1:22" ht="21" customHeight="1">
      <c r="A75" s="5"/>
      <c r="B75" s="5"/>
      <c r="C75" s="5"/>
      <c r="D75" s="5"/>
      <c r="E75" s="5"/>
      <c r="F75" s="5"/>
      <c r="G75" s="5"/>
      <c r="H75" s="5"/>
      <c r="I75" s="5"/>
      <c r="J75" s="6"/>
      <c r="K75" s="7"/>
      <c r="L75" s="7"/>
      <c r="M75" s="8" t="str">
        <f>IF($K75="","",MAX(0,MIN($C$8,IF($L75="",$C$8,$L75))-MAX($C$7,$K75)+1))</f>
        <v/>
      </c>
      <c r="N75" s="9"/>
      <c r="O75" s="9"/>
      <c r="P75" s="9"/>
      <c r="Q75" s="9"/>
      <c r="R75" s="9"/>
      <c r="S75" s="10" t="str">
        <f t="shared" si="1"/>
        <v/>
      </c>
      <c r="T75" s="10" t="str">
        <f>IF($A75="","",ROUND($S75*$J75*($M75/($C$8-$C$7+1)),2))</f>
        <v/>
      </c>
      <c r="U75" s="10" t="str">
        <f>IF($A75="","",IFERROR($T75/(($C$9*$J75)*($M75/($C$8-$C$7+1))),""))</f>
        <v/>
      </c>
      <c r="V75" s="5"/>
    </row>
    <row r="76" spans="1:22" ht="21" customHeight="1">
      <c r="A76" s="5"/>
      <c r="B76" s="5"/>
      <c r="C76" s="5"/>
      <c r="D76" s="5"/>
      <c r="E76" s="5"/>
      <c r="F76" s="5"/>
      <c r="G76" s="5"/>
      <c r="H76" s="5"/>
      <c r="I76" s="5"/>
      <c r="J76" s="6"/>
      <c r="K76" s="7"/>
      <c r="L76" s="7"/>
      <c r="M76" s="8" t="str">
        <f>IF($K76="","",MAX(0,MIN($C$8,IF($L76="",$C$8,$L76))-MAX($C$7,$K76)+1))</f>
        <v/>
      </c>
      <c r="N76" s="9"/>
      <c r="O76" s="9"/>
      <c r="P76" s="9"/>
      <c r="Q76" s="9"/>
      <c r="R76" s="9"/>
      <c r="S76" s="10" t="str">
        <f t="shared" ref="S76:S107" si="2">IF($A76="","",SUM($N76:$R76))</f>
        <v/>
      </c>
      <c r="T76" s="10" t="str">
        <f>IF($A76="","",ROUND($S76*$J76*($M76/($C$8-$C$7+1)),2))</f>
        <v/>
      </c>
      <c r="U76" s="10" t="str">
        <f>IF($A76="","",IFERROR($T76/(($C$9*$J76)*($M76/($C$8-$C$7+1))),""))</f>
        <v/>
      </c>
      <c r="V76" s="5"/>
    </row>
    <row r="77" spans="1:22" ht="21" customHeight="1">
      <c r="A77" s="5"/>
      <c r="B77" s="5"/>
      <c r="C77" s="5"/>
      <c r="D77" s="5"/>
      <c r="E77" s="5"/>
      <c r="F77" s="5"/>
      <c r="G77" s="5"/>
      <c r="H77" s="5"/>
      <c r="I77" s="5"/>
      <c r="J77" s="6"/>
      <c r="K77" s="7"/>
      <c r="L77" s="7"/>
      <c r="M77" s="8" t="str">
        <f>IF($K77="","",MAX(0,MIN($C$8,IF($L77="",$C$8,$L77))-MAX($C$7,$K77)+1))</f>
        <v/>
      </c>
      <c r="N77" s="9"/>
      <c r="O77" s="9"/>
      <c r="P77" s="9"/>
      <c r="Q77" s="9"/>
      <c r="R77" s="9"/>
      <c r="S77" s="10" t="str">
        <f t="shared" si="2"/>
        <v/>
      </c>
      <c r="T77" s="10" t="str">
        <f>IF($A77="","",ROUND($S77*$J77*($M77/($C$8-$C$7+1)),2))</f>
        <v/>
      </c>
      <c r="U77" s="10" t="str">
        <f>IF($A77="","",IFERROR($T77/(($C$9*$J77)*($M77/($C$8-$C$7+1))),""))</f>
        <v/>
      </c>
      <c r="V77" s="5"/>
    </row>
    <row r="78" spans="1:22" ht="21" customHeight="1">
      <c r="A78" s="5"/>
      <c r="B78" s="5"/>
      <c r="C78" s="5"/>
      <c r="D78" s="5"/>
      <c r="E78" s="5"/>
      <c r="F78" s="5"/>
      <c r="G78" s="5"/>
      <c r="H78" s="5"/>
      <c r="I78" s="5"/>
      <c r="J78" s="6"/>
      <c r="K78" s="7"/>
      <c r="L78" s="7"/>
      <c r="M78" s="8" t="str">
        <f>IF($K78="","",MAX(0,MIN($C$8,IF($L78="",$C$8,$L78))-MAX($C$7,$K78)+1))</f>
        <v/>
      </c>
      <c r="N78" s="9"/>
      <c r="O78" s="9"/>
      <c r="P78" s="9"/>
      <c r="Q78" s="9"/>
      <c r="R78" s="9"/>
      <c r="S78" s="10" t="str">
        <f t="shared" si="2"/>
        <v/>
      </c>
      <c r="T78" s="10" t="str">
        <f>IF($A78="","",ROUND($S78*$J78*($M78/($C$8-$C$7+1)),2))</f>
        <v/>
      </c>
      <c r="U78" s="10" t="str">
        <f>IF($A78="","",IFERROR($T78/(($C$9*$J78)*($M78/($C$8-$C$7+1))),""))</f>
        <v/>
      </c>
      <c r="V78" s="5"/>
    </row>
    <row r="79" spans="1:22" ht="21" customHeight="1">
      <c r="A79" s="5"/>
      <c r="B79" s="5"/>
      <c r="C79" s="5"/>
      <c r="D79" s="5"/>
      <c r="E79" s="5"/>
      <c r="F79" s="5"/>
      <c r="G79" s="5"/>
      <c r="H79" s="5"/>
      <c r="I79" s="5"/>
      <c r="J79" s="6"/>
      <c r="K79" s="7"/>
      <c r="L79" s="7"/>
      <c r="M79" s="8" t="str">
        <f>IF($K79="","",MAX(0,MIN($C$8,IF($L79="",$C$8,$L79))-MAX($C$7,$K79)+1))</f>
        <v/>
      </c>
      <c r="N79" s="9"/>
      <c r="O79" s="9"/>
      <c r="P79" s="9"/>
      <c r="Q79" s="9"/>
      <c r="R79" s="9"/>
      <c r="S79" s="10" t="str">
        <f t="shared" si="2"/>
        <v/>
      </c>
      <c r="T79" s="10" t="str">
        <f>IF($A79="","",ROUND($S79*$J79*($M79/($C$8-$C$7+1)),2))</f>
        <v/>
      </c>
      <c r="U79" s="10" t="str">
        <f>IF($A79="","",IFERROR($T79/(($C$9*$J79)*($M79/($C$8-$C$7+1))),""))</f>
        <v/>
      </c>
      <c r="V79" s="5"/>
    </row>
    <row r="80" spans="1:22" ht="21" customHeight="1">
      <c r="A80" s="5"/>
      <c r="B80" s="5"/>
      <c r="C80" s="5"/>
      <c r="D80" s="5"/>
      <c r="E80" s="5"/>
      <c r="F80" s="5"/>
      <c r="G80" s="5"/>
      <c r="H80" s="5"/>
      <c r="I80" s="5"/>
      <c r="J80" s="6"/>
      <c r="K80" s="7"/>
      <c r="L80" s="7"/>
      <c r="M80" s="8" t="str">
        <f>IF($K80="","",MAX(0,MIN($C$8,IF($L80="",$C$8,$L80))-MAX($C$7,$K80)+1))</f>
        <v/>
      </c>
      <c r="N80" s="9"/>
      <c r="O80" s="9"/>
      <c r="P80" s="9"/>
      <c r="Q80" s="9"/>
      <c r="R80" s="9"/>
      <c r="S80" s="10" t="str">
        <f t="shared" si="2"/>
        <v/>
      </c>
      <c r="T80" s="10" t="str">
        <f>IF($A80="","",ROUND($S80*$J80*($M80/($C$8-$C$7+1)),2))</f>
        <v/>
      </c>
      <c r="U80" s="10" t="str">
        <f>IF($A80="","",IFERROR($T80/(($C$9*$J80)*($M80/($C$8-$C$7+1))),""))</f>
        <v/>
      </c>
      <c r="V80" s="5"/>
    </row>
    <row r="81" spans="1:22" ht="21" customHeight="1">
      <c r="A81" s="5"/>
      <c r="B81" s="5"/>
      <c r="C81" s="5"/>
      <c r="D81" s="5"/>
      <c r="E81" s="5"/>
      <c r="F81" s="5"/>
      <c r="G81" s="5"/>
      <c r="H81" s="5"/>
      <c r="I81" s="5"/>
      <c r="J81" s="6"/>
      <c r="K81" s="7"/>
      <c r="L81" s="7"/>
      <c r="M81" s="8" t="str">
        <f>IF($K81="","",MAX(0,MIN($C$8,IF($L81="",$C$8,$L81))-MAX($C$7,$K81)+1))</f>
        <v/>
      </c>
      <c r="N81" s="9"/>
      <c r="O81" s="9"/>
      <c r="P81" s="9"/>
      <c r="Q81" s="9"/>
      <c r="R81" s="9"/>
      <c r="S81" s="10" t="str">
        <f t="shared" si="2"/>
        <v/>
      </c>
      <c r="T81" s="10" t="str">
        <f>IF($A81="","",ROUND($S81*$J81*($M81/($C$8-$C$7+1)),2))</f>
        <v/>
      </c>
      <c r="U81" s="10" t="str">
        <f>IF($A81="","",IFERROR($T81/(($C$9*$J81)*($M81/($C$8-$C$7+1))),""))</f>
        <v/>
      </c>
      <c r="V81" s="5"/>
    </row>
    <row r="82" spans="1:22" ht="21" customHeight="1">
      <c r="A82" s="5"/>
      <c r="B82" s="5"/>
      <c r="C82" s="5"/>
      <c r="D82" s="5"/>
      <c r="E82" s="5"/>
      <c r="F82" s="5"/>
      <c r="G82" s="5"/>
      <c r="H82" s="5"/>
      <c r="I82" s="5"/>
      <c r="J82" s="6"/>
      <c r="K82" s="7"/>
      <c r="L82" s="7"/>
      <c r="M82" s="8" t="str">
        <f>IF($K82="","",MAX(0,MIN($C$8,IF($L82="",$C$8,$L82))-MAX($C$7,$K82)+1))</f>
        <v/>
      </c>
      <c r="N82" s="9"/>
      <c r="O82" s="9"/>
      <c r="P82" s="9"/>
      <c r="Q82" s="9"/>
      <c r="R82" s="9"/>
      <c r="S82" s="10" t="str">
        <f t="shared" si="2"/>
        <v/>
      </c>
      <c r="T82" s="10" t="str">
        <f>IF($A82="","",ROUND($S82*$J82*($M82/($C$8-$C$7+1)),2))</f>
        <v/>
      </c>
      <c r="U82" s="10" t="str">
        <f>IF($A82="","",IFERROR($T82/(($C$9*$J82)*($M82/($C$8-$C$7+1))),""))</f>
        <v/>
      </c>
      <c r="V82" s="5"/>
    </row>
    <row r="83" spans="1:22" ht="21" customHeight="1">
      <c r="A83" s="5"/>
      <c r="B83" s="5"/>
      <c r="C83" s="5"/>
      <c r="D83" s="5"/>
      <c r="E83" s="5"/>
      <c r="F83" s="5"/>
      <c r="G83" s="5"/>
      <c r="H83" s="5"/>
      <c r="I83" s="5"/>
      <c r="J83" s="6"/>
      <c r="K83" s="7"/>
      <c r="L83" s="7"/>
      <c r="M83" s="8" t="str">
        <f>IF($K83="","",MAX(0,MIN($C$8,IF($L83="",$C$8,$L83))-MAX($C$7,$K83)+1))</f>
        <v/>
      </c>
      <c r="N83" s="9"/>
      <c r="O83" s="9"/>
      <c r="P83" s="9"/>
      <c r="Q83" s="9"/>
      <c r="R83" s="9"/>
      <c r="S83" s="10" t="str">
        <f t="shared" si="2"/>
        <v/>
      </c>
      <c r="T83" s="10" t="str">
        <f>IF($A83="","",ROUND($S83*$J83*($M83/($C$8-$C$7+1)),2))</f>
        <v/>
      </c>
      <c r="U83" s="10" t="str">
        <f>IF($A83="","",IFERROR($T83/(($C$9*$J83)*($M83/($C$8-$C$7+1))),""))</f>
        <v/>
      </c>
      <c r="V83" s="5"/>
    </row>
    <row r="84" spans="1:22" ht="21" customHeight="1">
      <c r="A84" s="5"/>
      <c r="B84" s="5"/>
      <c r="C84" s="5"/>
      <c r="D84" s="5"/>
      <c r="E84" s="5"/>
      <c r="F84" s="5"/>
      <c r="G84" s="5"/>
      <c r="H84" s="5"/>
      <c r="I84" s="5"/>
      <c r="J84" s="6"/>
      <c r="K84" s="7"/>
      <c r="L84" s="7"/>
      <c r="M84" s="8" t="str">
        <f>IF($K84="","",MAX(0,MIN($C$8,IF($L84="",$C$8,$L84))-MAX($C$7,$K84)+1))</f>
        <v/>
      </c>
      <c r="N84" s="9"/>
      <c r="O84" s="9"/>
      <c r="P84" s="9"/>
      <c r="Q84" s="9"/>
      <c r="R84" s="9"/>
      <c r="S84" s="10" t="str">
        <f t="shared" si="2"/>
        <v/>
      </c>
      <c r="T84" s="10" t="str">
        <f>IF($A84="","",ROUND($S84*$J84*($M84/($C$8-$C$7+1)),2))</f>
        <v/>
      </c>
      <c r="U84" s="10" t="str">
        <f>IF($A84="","",IFERROR($T84/(($C$9*$J84)*($M84/($C$8-$C$7+1))),""))</f>
        <v/>
      </c>
      <c r="V84" s="5"/>
    </row>
    <row r="85" spans="1:22" ht="21" customHeight="1">
      <c r="A85" s="5"/>
      <c r="B85" s="5"/>
      <c r="C85" s="5"/>
      <c r="D85" s="5"/>
      <c r="E85" s="5"/>
      <c r="F85" s="5"/>
      <c r="G85" s="5"/>
      <c r="H85" s="5"/>
      <c r="I85" s="5"/>
      <c r="J85" s="6"/>
      <c r="K85" s="7"/>
      <c r="L85" s="7"/>
      <c r="M85" s="8" t="str">
        <f>IF($K85="","",MAX(0,MIN($C$8,IF($L85="",$C$8,$L85))-MAX($C$7,$K85)+1))</f>
        <v/>
      </c>
      <c r="N85" s="9"/>
      <c r="O85" s="9"/>
      <c r="P85" s="9"/>
      <c r="Q85" s="9"/>
      <c r="R85" s="9"/>
      <c r="S85" s="10" t="str">
        <f t="shared" si="2"/>
        <v/>
      </c>
      <c r="T85" s="10" t="str">
        <f>IF($A85="","",ROUND($S85*$J85*($M85/($C$8-$C$7+1)),2))</f>
        <v/>
      </c>
      <c r="U85" s="10" t="str">
        <f>IF($A85="","",IFERROR($T85/(($C$9*$J85)*($M85/($C$8-$C$7+1))),""))</f>
        <v/>
      </c>
      <c r="V85" s="5"/>
    </row>
    <row r="86" spans="1:22" ht="21" customHeight="1">
      <c r="A86" s="5"/>
      <c r="B86" s="5"/>
      <c r="C86" s="5"/>
      <c r="D86" s="5"/>
      <c r="E86" s="5"/>
      <c r="F86" s="5"/>
      <c r="G86" s="5"/>
      <c r="H86" s="5"/>
      <c r="I86" s="5"/>
      <c r="J86" s="6"/>
      <c r="K86" s="7"/>
      <c r="L86" s="7"/>
      <c r="M86" s="8" t="str">
        <f>IF($K86="","",MAX(0,MIN($C$8,IF($L86="",$C$8,$L86))-MAX($C$7,$K86)+1))</f>
        <v/>
      </c>
      <c r="N86" s="9"/>
      <c r="O86" s="9"/>
      <c r="P86" s="9"/>
      <c r="Q86" s="9"/>
      <c r="R86" s="9"/>
      <c r="S86" s="10" t="str">
        <f t="shared" si="2"/>
        <v/>
      </c>
      <c r="T86" s="10" t="str">
        <f>IF($A86="","",ROUND($S86*$J86*($M86/($C$8-$C$7+1)),2))</f>
        <v/>
      </c>
      <c r="U86" s="10" t="str">
        <f>IF($A86="","",IFERROR($T86/(($C$9*$J86)*($M86/($C$8-$C$7+1))),""))</f>
        <v/>
      </c>
      <c r="V86" s="5"/>
    </row>
    <row r="87" spans="1:22" ht="21" customHeight="1">
      <c r="A87" s="5"/>
      <c r="B87" s="5"/>
      <c r="C87" s="5"/>
      <c r="D87" s="5"/>
      <c r="E87" s="5"/>
      <c r="F87" s="5"/>
      <c r="G87" s="5"/>
      <c r="H87" s="5"/>
      <c r="I87" s="5"/>
      <c r="J87" s="6"/>
      <c r="K87" s="7"/>
      <c r="L87" s="7"/>
      <c r="M87" s="8" t="str">
        <f>IF($K87="","",MAX(0,MIN($C$8,IF($L87="",$C$8,$L87))-MAX($C$7,$K87)+1))</f>
        <v/>
      </c>
      <c r="N87" s="9"/>
      <c r="O87" s="9"/>
      <c r="P87" s="9"/>
      <c r="Q87" s="9"/>
      <c r="R87" s="9"/>
      <c r="S87" s="10" t="str">
        <f t="shared" si="2"/>
        <v/>
      </c>
      <c r="T87" s="10" t="str">
        <f>IF($A87="","",ROUND($S87*$J87*($M87/($C$8-$C$7+1)),2))</f>
        <v/>
      </c>
      <c r="U87" s="10" t="str">
        <f>IF($A87="","",IFERROR($T87/(($C$9*$J87)*($M87/($C$8-$C$7+1))),""))</f>
        <v/>
      </c>
      <c r="V87" s="5"/>
    </row>
    <row r="88" spans="1:22" ht="21" customHeight="1">
      <c r="A88" s="5"/>
      <c r="B88" s="5"/>
      <c r="C88" s="5"/>
      <c r="D88" s="5"/>
      <c r="E88" s="5"/>
      <c r="F88" s="5"/>
      <c r="G88" s="5"/>
      <c r="H88" s="5"/>
      <c r="I88" s="5"/>
      <c r="J88" s="6"/>
      <c r="K88" s="7"/>
      <c r="L88" s="7"/>
      <c r="M88" s="8" t="str">
        <f>IF($K88="","",MAX(0,MIN($C$8,IF($L88="",$C$8,$L88))-MAX($C$7,$K88)+1))</f>
        <v/>
      </c>
      <c r="N88" s="9"/>
      <c r="O88" s="9"/>
      <c r="P88" s="9"/>
      <c r="Q88" s="9"/>
      <c r="R88" s="9"/>
      <c r="S88" s="10" t="str">
        <f t="shared" si="2"/>
        <v/>
      </c>
      <c r="T88" s="10" t="str">
        <f>IF($A88="","",ROUND($S88*$J88*($M88/($C$8-$C$7+1)),2))</f>
        <v/>
      </c>
      <c r="U88" s="10" t="str">
        <f>IF($A88="","",IFERROR($T88/(($C$9*$J88)*($M88/($C$8-$C$7+1))),""))</f>
        <v/>
      </c>
      <c r="V88" s="5"/>
    </row>
    <row r="89" spans="1:22" ht="21" customHeight="1">
      <c r="A89" s="5"/>
      <c r="B89" s="5"/>
      <c r="C89" s="5"/>
      <c r="D89" s="5"/>
      <c r="E89" s="5"/>
      <c r="F89" s="5"/>
      <c r="G89" s="5"/>
      <c r="H89" s="5"/>
      <c r="I89" s="5"/>
      <c r="J89" s="6"/>
      <c r="K89" s="7"/>
      <c r="L89" s="7"/>
      <c r="M89" s="8" t="str">
        <f>IF($K89="","",MAX(0,MIN($C$8,IF($L89="",$C$8,$L89))-MAX($C$7,$K89)+1))</f>
        <v/>
      </c>
      <c r="N89" s="9"/>
      <c r="O89" s="9"/>
      <c r="P89" s="9"/>
      <c r="Q89" s="9"/>
      <c r="R89" s="9"/>
      <c r="S89" s="10" t="str">
        <f t="shared" si="2"/>
        <v/>
      </c>
      <c r="T89" s="10" t="str">
        <f>IF($A89="","",ROUND($S89*$J89*($M89/($C$8-$C$7+1)),2))</f>
        <v/>
      </c>
      <c r="U89" s="10" t="str">
        <f>IF($A89="","",IFERROR($T89/(($C$9*$J89)*($M89/($C$8-$C$7+1))),""))</f>
        <v/>
      </c>
      <c r="V89" s="5"/>
    </row>
    <row r="90" spans="1:22" ht="21" customHeight="1">
      <c r="A90" s="5"/>
      <c r="B90" s="5"/>
      <c r="C90" s="5"/>
      <c r="D90" s="5"/>
      <c r="E90" s="5"/>
      <c r="F90" s="5"/>
      <c r="G90" s="5"/>
      <c r="H90" s="5"/>
      <c r="I90" s="5"/>
      <c r="J90" s="6"/>
      <c r="K90" s="7"/>
      <c r="L90" s="7"/>
      <c r="M90" s="8" t="str">
        <f>IF($K90="","",MAX(0,MIN($C$8,IF($L90="",$C$8,$L90))-MAX($C$7,$K90)+1))</f>
        <v/>
      </c>
      <c r="N90" s="9"/>
      <c r="O90" s="9"/>
      <c r="P90" s="9"/>
      <c r="Q90" s="9"/>
      <c r="R90" s="9"/>
      <c r="S90" s="10" t="str">
        <f t="shared" si="2"/>
        <v/>
      </c>
      <c r="T90" s="10" t="str">
        <f>IF($A90="","",ROUND($S90*$J90*($M90/($C$8-$C$7+1)),2))</f>
        <v/>
      </c>
      <c r="U90" s="10" t="str">
        <f>IF($A90="","",IFERROR($T90/(($C$9*$J90)*($M90/($C$8-$C$7+1))),""))</f>
        <v/>
      </c>
      <c r="V90" s="5"/>
    </row>
    <row r="91" spans="1:22" ht="21" customHeight="1">
      <c r="A91" s="5"/>
      <c r="B91" s="5"/>
      <c r="C91" s="5"/>
      <c r="D91" s="5"/>
      <c r="E91" s="5"/>
      <c r="F91" s="5"/>
      <c r="G91" s="5"/>
      <c r="H91" s="5"/>
      <c r="I91" s="5"/>
      <c r="J91" s="6"/>
      <c r="K91" s="7"/>
      <c r="L91" s="7"/>
      <c r="M91" s="8" t="str">
        <f>IF($K91="","",MAX(0,MIN($C$8,IF($L91="",$C$8,$L91))-MAX($C$7,$K91)+1))</f>
        <v/>
      </c>
      <c r="N91" s="9"/>
      <c r="O91" s="9"/>
      <c r="P91" s="9"/>
      <c r="Q91" s="9"/>
      <c r="R91" s="9"/>
      <c r="S91" s="10" t="str">
        <f t="shared" si="2"/>
        <v/>
      </c>
      <c r="T91" s="10" t="str">
        <f>IF($A91="","",ROUND($S91*$J91*($M91/($C$8-$C$7+1)),2))</f>
        <v/>
      </c>
      <c r="U91" s="10" t="str">
        <f>IF($A91="","",IFERROR($T91/(($C$9*$J91)*($M91/($C$8-$C$7+1))),""))</f>
        <v/>
      </c>
      <c r="V91" s="5"/>
    </row>
    <row r="92" spans="1:22" ht="21" customHeight="1">
      <c r="A92" s="5"/>
      <c r="B92" s="5"/>
      <c r="C92" s="5"/>
      <c r="D92" s="5"/>
      <c r="E92" s="5"/>
      <c r="F92" s="5"/>
      <c r="G92" s="5"/>
      <c r="H92" s="5"/>
      <c r="I92" s="5"/>
      <c r="J92" s="6"/>
      <c r="K92" s="7"/>
      <c r="L92" s="7"/>
      <c r="M92" s="8" t="str">
        <f>IF($K92="","",MAX(0,MIN($C$8,IF($L92="",$C$8,$L92))-MAX($C$7,$K92)+1))</f>
        <v/>
      </c>
      <c r="N92" s="9"/>
      <c r="O92" s="9"/>
      <c r="P92" s="9"/>
      <c r="Q92" s="9"/>
      <c r="R92" s="9"/>
      <c r="S92" s="10" t="str">
        <f t="shared" si="2"/>
        <v/>
      </c>
      <c r="T92" s="10" t="str">
        <f>IF($A92="","",ROUND($S92*$J92*($M92/($C$8-$C$7+1)),2))</f>
        <v/>
      </c>
      <c r="U92" s="10" t="str">
        <f>IF($A92="","",IFERROR($T92/(($C$9*$J92)*($M92/($C$8-$C$7+1))),""))</f>
        <v/>
      </c>
      <c r="V92" s="5"/>
    </row>
    <row r="93" spans="1:22" ht="21" customHeight="1">
      <c r="A93" s="5"/>
      <c r="B93" s="5"/>
      <c r="C93" s="5"/>
      <c r="D93" s="5"/>
      <c r="E93" s="5"/>
      <c r="F93" s="5"/>
      <c r="G93" s="5"/>
      <c r="H93" s="5"/>
      <c r="I93" s="5"/>
      <c r="J93" s="6"/>
      <c r="K93" s="7"/>
      <c r="L93" s="7"/>
      <c r="M93" s="8" t="str">
        <f>IF($K93="","",MAX(0,MIN($C$8,IF($L93="",$C$8,$L93))-MAX($C$7,$K93)+1))</f>
        <v/>
      </c>
      <c r="N93" s="9"/>
      <c r="O93" s="9"/>
      <c r="P93" s="9"/>
      <c r="Q93" s="9"/>
      <c r="R93" s="9"/>
      <c r="S93" s="10" t="str">
        <f t="shared" si="2"/>
        <v/>
      </c>
      <c r="T93" s="10" t="str">
        <f>IF($A93="","",ROUND($S93*$J93*($M93/($C$8-$C$7+1)),2))</f>
        <v/>
      </c>
      <c r="U93" s="10" t="str">
        <f>IF($A93="","",IFERROR($T93/(($C$9*$J93)*($M93/($C$8-$C$7+1))),""))</f>
        <v/>
      </c>
      <c r="V93" s="5"/>
    </row>
    <row r="94" spans="1:22" ht="21" customHeight="1">
      <c r="A94" s="5"/>
      <c r="B94" s="5"/>
      <c r="C94" s="5"/>
      <c r="D94" s="5"/>
      <c r="E94" s="5"/>
      <c r="F94" s="5"/>
      <c r="G94" s="5"/>
      <c r="H94" s="5"/>
      <c r="I94" s="5"/>
      <c r="J94" s="6"/>
      <c r="K94" s="7"/>
      <c r="L94" s="7"/>
      <c r="M94" s="8" t="str">
        <f>IF($K94="","",MAX(0,MIN($C$8,IF($L94="",$C$8,$L94))-MAX($C$7,$K94)+1))</f>
        <v/>
      </c>
      <c r="N94" s="9"/>
      <c r="O94" s="9"/>
      <c r="P94" s="9"/>
      <c r="Q94" s="9"/>
      <c r="R94" s="9"/>
      <c r="S94" s="10" t="str">
        <f t="shared" si="2"/>
        <v/>
      </c>
      <c r="T94" s="10" t="str">
        <f>IF($A94="","",ROUND($S94*$J94*($M94/($C$8-$C$7+1)),2))</f>
        <v/>
      </c>
      <c r="U94" s="10" t="str">
        <f>IF($A94="","",IFERROR($T94/(($C$9*$J94)*($M94/($C$8-$C$7+1))),""))</f>
        <v/>
      </c>
      <c r="V94" s="5"/>
    </row>
    <row r="95" spans="1:22" ht="21" customHeight="1">
      <c r="A95" s="5"/>
      <c r="B95" s="5"/>
      <c r="C95" s="5"/>
      <c r="D95" s="5"/>
      <c r="E95" s="5"/>
      <c r="F95" s="5"/>
      <c r="G95" s="5"/>
      <c r="H95" s="5"/>
      <c r="I95" s="5"/>
      <c r="J95" s="6"/>
      <c r="K95" s="7"/>
      <c r="L95" s="7"/>
      <c r="M95" s="8" t="str">
        <f>IF($K95="","",MAX(0,MIN($C$8,IF($L95="",$C$8,$L95))-MAX($C$7,$K95)+1))</f>
        <v/>
      </c>
      <c r="N95" s="9"/>
      <c r="O95" s="9"/>
      <c r="P95" s="9"/>
      <c r="Q95" s="9"/>
      <c r="R95" s="9"/>
      <c r="S95" s="10" t="str">
        <f t="shared" si="2"/>
        <v/>
      </c>
      <c r="T95" s="10" t="str">
        <f>IF($A95="","",ROUND($S95*$J95*($M95/($C$8-$C$7+1)),2))</f>
        <v/>
      </c>
      <c r="U95" s="10" t="str">
        <f>IF($A95="","",IFERROR($T95/(($C$9*$J95)*($M95/($C$8-$C$7+1))),""))</f>
        <v/>
      </c>
      <c r="V95" s="5"/>
    </row>
    <row r="96" spans="1:22" ht="21" customHeight="1">
      <c r="A96" s="5"/>
      <c r="B96" s="5"/>
      <c r="C96" s="5"/>
      <c r="D96" s="5"/>
      <c r="E96" s="5"/>
      <c r="F96" s="5"/>
      <c r="G96" s="5"/>
      <c r="H96" s="5"/>
      <c r="I96" s="5"/>
      <c r="J96" s="6"/>
      <c r="K96" s="7"/>
      <c r="L96" s="7"/>
      <c r="M96" s="8" t="str">
        <f>IF($K96="","",MAX(0,MIN($C$8,IF($L96="",$C$8,$L96))-MAX($C$7,$K96)+1))</f>
        <v/>
      </c>
      <c r="N96" s="9"/>
      <c r="O96" s="9"/>
      <c r="P96" s="9"/>
      <c r="Q96" s="9"/>
      <c r="R96" s="9"/>
      <c r="S96" s="10" t="str">
        <f t="shared" si="2"/>
        <v/>
      </c>
      <c r="T96" s="10" t="str">
        <f>IF($A96="","",ROUND($S96*$J96*($M96/($C$8-$C$7+1)),2))</f>
        <v/>
      </c>
      <c r="U96" s="10" t="str">
        <f>IF($A96="","",IFERROR($T96/(($C$9*$J96)*($M96/($C$8-$C$7+1))),""))</f>
        <v/>
      </c>
      <c r="V96" s="5"/>
    </row>
    <row r="97" spans="1:22" ht="21" customHeight="1">
      <c r="A97" s="5"/>
      <c r="B97" s="5"/>
      <c r="C97" s="5"/>
      <c r="D97" s="5"/>
      <c r="E97" s="5"/>
      <c r="F97" s="5"/>
      <c r="G97" s="5"/>
      <c r="H97" s="5"/>
      <c r="I97" s="5"/>
      <c r="J97" s="6"/>
      <c r="K97" s="7"/>
      <c r="L97" s="7"/>
      <c r="M97" s="8" t="str">
        <f>IF($K97="","",MAX(0,MIN($C$8,IF($L97="",$C$8,$L97))-MAX($C$7,$K97)+1))</f>
        <v/>
      </c>
      <c r="N97" s="9"/>
      <c r="O97" s="9"/>
      <c r="P97" s="9"/>
      <c r="Q97" s="9"/>
      <c r="R97" s="9"/>
      <c r="S97" s="10" t="str">
        <f t="shared" si="2"/>
        <v/>
      </c>
      <c r="T97" s="10" t="str">
        <f>IF($A97="","",ROUND($S97*$J97*($M97/($C$8-$C$7+1)),2))</f>
        <v/>
      </c>
      <c r="U97" s="10" t="str">
        <f>IF($A97="","",IFERROR($T97/(($C$9*$J97)*($M97/($C$8-$C$7+1))),""))</f>
        <v/>
      </c>
      <c r="V97" s="5"/>
    </row>
    <row r="98" spans="1:22" ht="21" customHeight="1">
      <c r="A98" s="5"/>
      <c r="B98" s="5"/>
      <c r="C98" s="5"/>
      <c r="D98" s="5"/>
      <c r="E98" s="5"/>
      <c r="F98" s="5"/>
      <c r="G98" s="5"/>
      <c r="H98" s="5"/>
      <c r="I98" s="5"/>
      <c r="J98" s="6"/>
      <c r="K98" s="7"/>
      <c r="L98" s="7"/>
      <c r="M98" s="8" t="str">
        <f>IF($K98="","",MAX(0,MIN($C$8,IF($L98="",$C$8,$L98))-MAX($C$7,$K98)+1))</f>
        <v/>
      </c>
      <c r="N98" s="9"/>
      <c r="O98" s="9"/>
      <c r="P98" s="9"/>
      <c r="Q98" s="9"/>
      <c r="R98" s="9"/>
      <c r="S98" s="10" t="str">
        <f t="shared" si="2"/>
        <v/>
      </c>
      <c r="T98" s="10" t="str">
        <f>IF($A98="","",ROUND($S98*$J98*($M98/($C$8-$C$7+1)),2))</f>
        <v/>
      </c>
      <c r="U98" s="10" t="str">
        <f>IF($A98="","",IFERROR($T98/(($C$9*$J98)*($M98/($C$8-$C$7+1))),""))</f>
        <v/>
      </c>
      <c r="V98" s="5"/>
    </row>
    <row r="99" spans="1:22" ht="21" customHeight="1">
      <c r="A99" s="5"/>
      <c r="B99" s="5"/>
      <c r="C99" s="5"/>
      <c r="D99" s="5"/>
      <c r="E99" s="5"/>
      <c r="F99" s="5"/>
      <c r="G99" s="5"/>
      <c r="H99" s="5"/>
      <c r="I99" s="5"/>
      <c r="J99" s="6"/>
      <c r="K99" s="7"/>
      <c r="L99" s="7"/>
      <c r="M99" s="8" t="str">
        <f>IF($K99="","",MAX(0,MIN($C$8,IF($L99="",$C$8,$L99))-MAX($C$7,$K99)+1))</f>
        <v/>
      </c>
      <c r="N99" s="9"/>
      <c r="O99" s="9"/>
      <c r="P99" s="9"/>
      <c r="Q99" s="9"/>
      <c r="R99" s="9"/>
      <c r="S99" s="10" t="str">
        <f t="shared" si="2"/>
        <v/>
      </c>
      <c r="T99" s="10" t="str">
        <f>IF($A99="","",ROUND($S99*$J99*($M99/($C$8-$C$7+1)),2))</f>
        <v/>
      </c>
      <c r="U99" s="10" t="str">
        <f>IF($A99="","",IFERROR($T99/(($C$9*$J99)*($M99/($C$8-$C$7+1))),""))</f>
        <v/>
      </c>
      <c r="V99" s="5"/>
    </row>
    <row r="100" spans="1:22" ht="21" customHeight="1">
      <c r="A100" s="5"/>
      <c r="B100" s="5"/>
      <c r="C100" s="5"/>
      <c r="D100" s="5"/>
      <c r="E100" s="5"/>
      <c r="F100" s="5"/>
      <c r="G100" s="5"/>
      <c r="H100" s="5"/>
      <c r="I100" s="5"/>
      <c r="J100" s="6"/>
      <c r="K100" s="7"/>
      <c r="L100" s="7"/>
      <c r="M100" s="8" t="str">
        <f>IF($K100="","",MAX(0,MIN($C$8,IF($L100="",$C$8,$L100))-MAX($C$7,$K100)+1))</f>
        <v/>
      </c>
      <c r="N100" s="9"/>
      <c r="O100" s="9"/>
      <c r="P100" s="9"/>
      <c r="Q100" s="9"/>
      <c r="R100" s="9"/>
      <c r="S100" s="10" t="str">
        <f t="shared" si="2"/>
        <v/>
      </c>
      <c r="T100" s="10" t="str">
        <f>IF($A100="","",ROUND($S100*$J100*($M100/($C$8-$C$7+1)),2))</f>
        <v/>
      </c>
      <c r="U100" s="10" t="str">
        <f>IF($A100="","",IFERROR($T100/(($C$9*$J100)*($M100/($C$8-$C$7+1))),""))</f>
        <v/>
      </c>
      <c r="V100" s="5"/>
    </row>
    <row r="101" spans="1:22" ht="21" customHeight="1">
      <c r="A101" s="5"/>
      <c r="B101" s="5"/>
      <c r="C101" s="5"/>
      <c r="D101" s="5"/>
      <c r="E101" s="5"/>
      <c r="F101" s="5"/>
      <c r="G101" s="5"/>
      <c r="H101" s="5"/>
      <c r="I101" s="5"/>
      <c r="J101" s="6"/>
      <c r="K101" s="7"/>
      <c r="L101" s="7"/>
      <c r="M101" s="8" t="str">
        <f>IF($K101="","",MAX(0,MIN($C$8,IF($L101="",$C$8,$L101))-MAX($C$7,$K101)+1))</f>
        <v/>
      </c>
      <c r="N101" s="9"/>
      <c r="O101" s="9"/>
      <c r="P101" s="9"/>
      <c r="Q101" s="9"/>
      <c r="R101" s="9"/>
      <c r="S101" s="10" t="str">
        <f t="shared" si="2"/>
        <v/>
      </c>
      <c r="T101" s="10" t="str">
        <f>IF($A101="","",ROUND($S101*$J101*($M101/($C$8-$C$7+1)),2))</f>
        <v/>
      </c>
      <c r="U101" s="10" t="str">
        <f>IF($A101="","",IFERROR($T101/(($C$9*$J101)*($M101/($C$8-$C$7+1))),""))</f>
        <v/>
      </c>
      <c r="V101" s="5"/>
    </row>
    <row r="102" spans="1:22" ht="21" customHeight="1">
      <c r="A102" s="5"/>
      <c r="B102" s="5"/>
      <c r="C102" s="5"/>
      <c r="D102" s="5"/>
      <c r="E102" s="5"/>
      <c r="F102" s="5"/>
      <c r="G102" s="5"/>
      <c r="H102" s="5"/>
      <c r="I102" s="5"/>
      <c r="J102" s="6"/>
      <c r="K102" s="7"/>
      <c r="L102" s="7"/>
      <c r="M102" s="8" t="str">
        <f>IF($K102="","",MAX(0,MIN($C$8,IF($L102="",$C$8,$L102))-MAX($C$7,$K102)+1))</f>
        <v/>
      </c>
      <c r="N102" s="9"/>
      <c r="O102" s="9"/>
      <c r="P102" s="9"/>
      <c r="Q102" s="9"/>
      <c r="R102" s="9"/>
      <c r="S102" s="10" t="str">
        <f t="shared" si="2"/>
        <v/>
      </c>
      <c r="T102" s="10" t="str">
        <f>IF($A102="","",ROUND($S102*$J102*($M102/($C$8-$C$7+1)),2))</f>
        <v/>
      </c>
      <c r="U102" s="10" t="str">
        <f>IF($A102="","",IFERROR($T102/(($C$9*$J102)*($M102/($C$8-$C$7+1))),""))</f>
        <v/>
      </c>
      <c r="V102" s="5"/>
    </row>
    <row r="103" spans="1:22" ht="21" customHeight="1">
      <c r="A103" s="5"/>
      <c r="B103" s="5"/>
      <c r="C103" s="5"/>
      <c r="D103" s="5"/>
      <c r="E103" s="5"/>
      <c r="F103" s="5"/>
      <c r="G103" s="5"/>
      <c r="H103" s="5"/>
      <c r="I103" s="5"/>
      <c r="J103" s="6"/>
      <c r="K103" s="7"/>
      <c r="L103" s="7"/>
      <c r="M103" s="8" t="str">
        <f>IF($K103="","",MAX(0,MIN($C$8,IF($L103="",$C$8,$L103))-MAX($C$7,$K103)+1))</f>
        <v/>
      </c>
      <c r="N103" s="9"/>
      <c r="O103" s="9"/>
      <c r="P103" s="9"/>
      <c r="Q103" s="9"/>
      <c r="R103" s="9"/>
      <c r="S103" s="10" t="str">
        <f t="shared" si="2"/>
        <v/>
      </c>
      <c r="T103" s="10" t="str">
        <f>IF($A103="","",ROUND($S103*$J103*($M103/($C$8-$C$7+1)),2))</f>
        <v/>
      </c>
      <c r="U103" s="10" t="str">
        <f>IF($A103="","",IFERROR($T103/(($C$9*$J103)*($M103/($C$8-$C$7+1))),""))</f>
        <v/>
      </c>
      <c r="V103" s="5"/>
    </row>
    <row r="104" spans="1:22" ht="21" customHeight="1">
      <c r="A104" s="5"/>
      <c r="B104" s="5"/>
      <c r="C104" s="5"/>
      <c r="D104" s="5"/>
      <c r="E104" s="5"/>
      <c r="F104" s="5"/>
      <c r="G104" s="5"/>
      <c r="H104" s="5"/>
      <c r="I104" s="5"/>
      <c r="J104" s="6"/>
      <c r="K104" s="7"/>
      <c r="L104" s="7"/>
      <c r="M104" s="8" t="str">
        <f>IF($K104="","",MAX(0,MIN($C$8,IF($L104="",$C$8,$L104))-MAX($C$7,$K104)+1))</f>
        <v/>
      </c>
      <c r="N104" s="9"/>
      <c r="O104" s="9"/>
      <c r="P104" s="9"/>
      <c r="Q104" s="9"/>
      <c r="R104" s="9"/>
      <c r="S104" s="10" t="str">
        <f t="shared" si="2"/>
        <v/>
      </c>
      <c r="T104" s="10" t="str">
        <f>IF($A104="","",ROUND($S104*$J104*($M104/($C$8-$C$7+1)),2))</f>
        <v/>
      </c>
      <c r="U104" s="10" t="str">
        <f>IF($A104="","",IFERROR($T104/(($C$9*$J104)*($M104/($C$8-$C$7+1))),""))</f>
        <v/>
      </c>
      <c r="V104" s="5"/>
    </row>
    <row r="105" spans="1:22" ht="21" customHeight="1">
      <c r="A105" s="5"/>
      <c r="B105" s="5"/>
      <c r="C105" s="5"/>
      <c r="D105" s="5"/>
      <c r="E105" s="5"/>
      <c r="F105" s="5"/>
      <c r="G105" s="5"/>
      <c r="H105" s="5"/>
      <c r="I105" s="5"/>
      <c r="J105" s="6"/>
      <c r="K105" s="7"/>
      <c r="L105" s="7"/>
      <c r="M105" s="8" t="str">
        <f>IF($K105="","",MAX(0,MIN($C$8,IF($L105="",$C$8,$L105))-MAX($C$7,$K105)+1))</f>
        <v/>
      </c>
      <c r="N105" s="9"/>
      <c r="O105" s="9"/>
      <c r="P105" s="9"/>
      <c r="Q105" s="9"/>
      <c r="R105" s="9"/>
      <c r="S105" s="10" t="str">
        <f t="shared" si="2"/>
        <v/>
      </c>
      <c r="T105" s="10" t="str">
        <f>IF($A105="","",ROUND($S105*$J105*($M105/($C$8-$C$7+1)),2))</f>
        <v/>
      </c>
      <c r="U105" s="10" t="str">
        <f>IF($A105="","",IFERROR($T105/(($C$9*$J105)*($M105/($C$8-$C$7+1))),""))</f>
        <v/>
      </c>
      <c r="V105" s="5"/>
    </row>
    <row r="106" spans="1:22" ht="21" customHeight="1">
      <c r="A106" s="5"/>
      <c r="B106" s="5"/>
      <c r="C106" s="5"/>
      <c r="D106" s="5"/>
      <c r="E106" s="5"/>
      <c r="F106" s="5"/>
      <c r="G106" s="5"/>
      <c r="H106" s="5"/>
      <c r="I106" s="5"/>
      <c r="J106" s="6"/>
      <c r="K106" s="7"/>
      <c r="L106" s="7"/>
      <c r="M106" s="8" t="str">
        <f>IF($K106="","",MAX(0,MIN($C$8,IF($L106="",$C$8,$L106))-MAX($C$7,$K106)+1))</f>
        <v/>
      </c>
      <c r="N106" s="9"/>
      <c r="O106" s="9"/>
      <c r="P106" s="9"/>
      <c r="Q106" s="9"/>
      <c r="R106" s="9"/>
      <c r="S106" s="10" t="str">
        <f t="shared" si="2"/>
        <v/>
      </c>
      <c r="T106" s="10" t="str">
        <f>IF($A106="","",ROUND($S106*$J106*($M106/($C$8-$C$7+1)),2))</f>
        <v/>
      </c>
      <c r="U106" s="10" t="str">
        <f>IF($A106="","",IFERROR($T106/(($C$9*$J106)*($M106/($C$8-$C$7+1))),""))</f>
        <v/>
      </c>
      <c r="V106" s="5"/>
    </row>
    <row r="107" spans="1:22" ht="21" customHeight="1">
      <c r="A107" s="5"/>
      <c r="B107" s="5"/>
      <c r="C107" s="5"/>
      <c r="D107" s="5"/>
      <c r="E107" s="5"/>
      <c r="F107" s="5"/>
      <c r="G107" s="5"/>
      <c r="H107" s="5"/>
      <c r="I107" s="5"/>
      <c r="J107" s="6"/>
      <c r="K107" s="7"/>
      <c r="L107" s="7"/>
      <c r="M107" s="8" t="str">
        <f>IF($K107="","",MAX(0,MIN($C$8,IF($L107="",$C$8,$L107))-MAX($C$7,$K107)+1))</f>
        <v/>
      </c>
      <c r="N107" s="9"/>
      <c r="O107" s="9"/>
      <c r="P107" s="9"/>
      <c r="Q107" s="9"/>
      <c r="R107" s="9"/>
      <c r="S107" s="10" t="str">
        <f t="shared" si="2"/>
        <v/>
      </c>
      <c r="T107" s="10" t="str">
        <f>IF($A107="","",ROUND($S107*$J107*($M107/($C$8-$C$7+1)),2))</f>
        <v/>
      </c>
      <c r="U107" s="10" t="str">
        <f>IF($A107="","",IFERROR($T107/(($C$9*$J107)*($M107/($C$8-$C$7+1))),""))</f>
        <v/>
      </c>
      <c r="V107" s="5"/>
    </row>
    <row r="108" spans="1:22" ht="21" customHeight="1">
      <c r="A108" s="5"/>
      <c r="B108" s="5"/>
      <c r="C108" s="5"/>
      <c r="D108" s="5"/>
      <c r="E108" s="5"/>
      <c r="F108" s="5"/>
      <c r="G108" s="5"/>
      <c r="H108" s="5"/>
      <c r="I108" s="5"/>
      <c r="J108" s="6"/>
      <c r="K108" s="7"/>
      <c r="L108" s="7"/>
      <c r="M108" s="8" t="str">
        <f>IF($K108="","",MAX(0,MIN($C$8,IF($L108="",$C$8,$L108))-MAX($C$7,$K108)+1))</f>
        <v/>
      </c>
      <c r="N108" s="9"/>
      <c r="O108" s="9"/>
      <c r="P108" s="9"/>
      <c r="Q108" s="9"/>
      <c r="R108" s="9"/>
      <c r="S108" s="10" t="str">
        <f t="shared" ref="S108:S139" si="3">IF($A108="","",SUM($N108:$R108))</f>
        <v/>
      </c>
      <c r="T108" s="10" t="str">
        <f>IF($A108="","",ROUND($S108*$J108*($M108/($C$8-$C$7+1)),2))</f>
        <v/>
      </c>
      <c r="U108" s="10" t="str">
        <f>IF($A108="","",IFERROR($T108/(($C$9*$J108)*($M108/($C$8-$C$7+1))),""))</f>
        <v/>
      </c>
      <c r="V108" s="5"/>
    </row>
    <row r="109" spans="1:22" ht="21" customHeight="1">
      <c r="A109" s="5"/>
      <c r="B109" s="5"/>
      <c r="C109" s="5"/>
      <c r="D109" s="5"/>
      <c r="E109" s="5"/>
      <c r="F109" s="5"/>
      <c r="G109" s="5"/>
      <c r="H109" s="5"/>
      <c r="I109" s="5"/>
      <c r="J109" s="6"/>
      <c r="K109" s="7"/>
      <c r="L109" s="7"/>
      <c r="M109" s="8" t="str">
        <f>IF($K109="","",MAX(0,MIN($C$8,IF($L109="",$C$8,$L109))-MAX($C$7,$K109)+1))</f>
        <v/>
      </c>
      <c r="N109" s="9"/>
      <c r="O109" s="9"/>
      <c r="P109" s="9"/>
      <c r="Q109" s="9"/>
      <c r="R109" s="9"/>
      <c r="S109" s="10" t="str">
        <f t="shared" si="3"/>
        <v/>
      </c>
      <c r="T109" s="10" t="str">
        <f>IF($A109="","",ROUND($S109*$J109*($M109/($C$8-$C$7+1)),2))</f>
        <v/>
      </c>
      <c r="U109" s="10" t="str">
        <f>IF($A109="","",IFERROR($T109/(($C$9*$J109)*($M109/($C$8-$C$7+1))),""))</f>
        <v/>
      </c>
      <c r="V109" s="5"/>
    </row>
    <row r="110" spans="1:22" ht="21" customHeight="1">
      <c r="A110" s="5"/>
      <c r="B110" s="5"/>
      <c r="C110" s="5"/>
      <c r="D110" s="5"/>
      <c r="E110" s="5"/>
      <c r="F110" s="5"/>
      <c r="G110" s="5"/>
      <c r="H110" s="5"/>
      <c r="I110" s="5"/>
      <c r="J110" s="6"/>
      <c r="K110" s="7"/>
      <c r="L110" s="7"/>
      <c r="M110" s="8" t="str">
        <f>IF($K110="","",MAX(0,MIN($C$8,IF($L110="",$C$8,$L110))-MAX($C$7,$K110)+1))</f>
        <v/>
      </c>
      <c r="N110" s="9"/>
      <c r="O110" s="9"/>
      <c r="P110" s="9"/>
      <c r="Q110" s="9"/>
      <c r="R110" s="9"/>
      <c r="S110" s="10" t="str">
        <f t="shared" si="3"/>
        <v/>
      </c>
      <c r="T110" s="10" t="str">
        <f>IF($A110="","",ROUND($S110*$J110*($M110/($C$8-$C$7+1)),2))</f>
        <v/>
      </c>
      <c r="U110" s="10" t="str">
        <f>IF($A110="","",IFERROR($T110/(($C$9*$J110)*($M110/($C$8-$C$7+1))),""))</f>
        <v/>
      </c>
      <c r="V110" s="5"/>
    </row>
    <row r="111" spans="1:22" ht="21" customHeight="1">
      <c r="A111" s="5"/>
      <c r="B111" s="5"/>
      <c r="C111" s="5"/>
      <c r="D111" s="5"/>
      <c r="E111" s="5"/>
      <c r="F111" s="5"/>
      <c r="G111" s="5"/>
      <c r="H111" s="5"/>
      <c r="I111" s="5"/>
      <c r="J111" s="6"/>
      <c r="K111" s="7"/>
      <c r="L111" s="7"/>
      <c r="M111" s="8" t="str">
        <f>IF($K111="","",MAX(0,MIN($C$8,IF($L111="",$C$8,$L111))-MAX($C$7,$K111)+1))</f>
        <v/>
      </c>
      <c r="N111" s="9"/>
      <c r="O111" s="9"/>
      <c r="P111" s="9"/>
      <c r="Q111" s="9"/>
      <c r="R111" s="9"/>
      <c r="S111" s="10" t="str">
        <f t="shared" si="3"/>
        <v/>
      </c>
      <c r="T111" s="10" t="str">
        <f>IF($A111="","",ROUND($S111*$J111*($M111/($C$8-$C$7+1)),2))</f>
        <v/>
      </c>
      <c r="U111" s="10" t="str">
        <f>IF($A111="","",IFERROR($T111/(($C$9*$J111)*($M111/($C$8-$C$7+1))),""))</f>
        <v/>
      </c>
      <c r="V111" s="5"/>
    </row>
    <row r="112" spans="1:22" ht="21" customHeight="1">
      <c r="A112" s="5"/>
      <c r="B112" s="5"/>
      <c r="C112" s="5"/>
      <c r="D112" s="5"/>
      <c r="E112" s="5"/>
      <c r="F112" s="5"/>
      <c r="G112" s="5"/>
      <c r="H112" s="5"/>
      <c r="I112" s="5"/>
      <c r="J112" s="6"/>
      <c r="K112" s="7"/>
      <c r="L112" s="7"/>
      <c r="M112" s="8" t="str">
        <f>IF($K112="","",MAX(0,MIN($C$8,IF($L112="",$C$8,$L112))-MAX($C$7,$K112)+1))</f>
        <v/>
      </c>
      <c r="N112" s="9"/>
      <c r="O112" s="9"/>
      <c r="P112" s="9"/>
      <c r="Q112" s="9"/>
      <c r="R112" s="9"/>
      <c r="S112" s="10" t="str">
        <f t="shared" si="3"/>
        <v/>
      </c>
      <c r="T112" s="10" t="str">
        <f>IF($A112="","",ROUND($S112*$J112*($M112/($C$8-$C$7+1)),2))</f>
        <v/>
      </c>
      <c r="U112" s="10" t="str">
        <f>IF($A112="","",IFERROR($T112/(($C$9*$J112)*($M112/($C$8-$C$7+1))),""))</f>
        <v/>
      </c>
      <c r="V112" s="5"/>
    </row>
    <row r="113" spans="1:22" ht="21" customHeight="1">
      <c r="A113" s="5"/>
      <c r="B113" s="5"/>
      <c r="C113" s="5"/>
      <c r="D113" s="5"/>
      <c r="E113" s="5"/>
      <c r="F113" s="5"/>
      <c r="G113" s="5"/>
      <c r="H113" s="5"/>
      <c r="I113" s="5"/>
      <c r="J113" s="6"/>
      <c r="K113" s="7"/>
      <c r="L113" s="7"/>
      <c r="M113" s="8" t="str">
        <f>IF($K113="","",MAX(0,MIN($C$8,IF($L113="",$C$8,$L113))-MAX($C$7,$K113)+1))</f>
        <v/>
      </c>
      <c r="N113" s="9"/>
      <c r="O113" s="9"/>
      <c r="P113" s="9"/>
      <c r="Q113" s="9"/>
      <c r="R113" s="9"/>
      <c r="S113" s="10" t="str">
        <f t="shared" si="3"/>
        <v/>
      </c>
      <c r="T113" s="10" t="str">
        <f>IF($A113="","",ROUND($S113*$J113*($M113/($C$8-$C$7+1)),2))</f>
        <v/>
      </c>
      <c r="U113" s="10" t="str">
        <f>IF($A113="","",IFERROR($T113/(($C$9*$J113)*($M113/($C$8-$C$7+1))),""))</f>
        <v/>
      </c>
      <c r="V113" s="5"/>
    </row>
    <row r="114" spans="1:22" ht="21" customHeight="1">
      <c r="A114" s="5"/>
      <c r="B114" s="5"/>
      <c r="C114" s="5"/>
      <c r="D114" s="5"/>
      <c r="E114" s="5"/>
      <c r="F114" s="5"/>
      <c r="G114" s="5"/>
      <c r="H114" s="5"/>
      <c r="I114" s="5"/>
      <c r="J114" s="6"/>
      <c r="K114" s="7"/>
      <c r="L114" s="7"/>
      <c r="M114" s="8" t="str">
        <f>IF($K114="","",MAX(0,MIN($C$8,IF($L114="",$C$8,$L114))-MAX($C$7,$K114)+1))</f>
        <v/>
      </c>
      <c r="N114" s="9"/>
      <c r="O114" s="9"/>
      <c r="P114" s="9"/>
      <c r="Q114" s="9"/>
      <c r="R114" s="9"/>
      <c r="S114" s="10" t="str">
        <f t="shared" si="3"/>
        <v/>
      </c>
      <c r="T114" s="10" t="str">
        <f>IF($A114="","",ROUND($S114*$J114*($M114/($C$8-$C$7+1)),2))</f>
        <v/>
      </c>
      <c r="U114" s="10" t="str">
        <f>IF($A114="","",IFERROR($T114/(($C$9*$J114)*($M114/($C$8-$C$7+1))),""))</f>
        <v/>
      </c>
      <c r="V114" s="5"/>
    </row>
    <row r="115" spans="1:22" ht="21" customHeight="1">
      <c r="A115" s="5"/>
      <c r="B115" s="5"/>
      <c r="C115" s="5"/>
      <c r="D115" s="5"/>
      <c r="E115" s="5"/>
      <c r="F115" s="5"/>
      <c r="G115" s="5"/>
      <c r="H115" s="5"/>
      <c r="I115" s="5"/>
      <c r="J115" s="6"/>
      <c r="K115" s="7"/>
      <c r="L115" s="7"/>
      <c r="M115" s="8" t="str">
        <f>IF($K115="","",MAX(0,MIN($C$8,IF($L115="",$C$8,$L115))-MAX($C$7,$K115)+1))</f>
        <v/>
      </c>
      <c r="N115" s="9"/>
      <c r="O115" s="9"/>
      <c r="P115" s="9"/>
      <c r="Q115" s="9"/>
      <c r="R115" s="9"/>
      <c r="S115" s="10" t="str">
        <f t="shared" si="3"/>
        <v/>
      </c>
      <c r="T115" s="10" t="str">
        <f>IF($A115="","",ROUND($S115*$J115*($M115/($C$8-$C$7+1)),2))</f>
        <v/>
      </c>
      <c r="U115" s="10" t="str">
        <f>IF($A115="","",IFERROR($T115/(($C$9*$J115)*($M115/($C$8-$C$7+1))),""))</f>
        <v/>
      </c>
      <c r="V115" s="5"/>
    </row>
    <row r="116" spans="1:22" ht="21" customHeight="1">
      <c r="A116" s="5"/>
      <c r="B116" s="5"/>
      <c r="C116" s="5"/>
      <c r="D116" s="5"/>
      <c r="E116" s="5"/>
      <c r="F116" s="5"/>
      <c r="G116" s="5"/>
      <c r="H116" s="5"/>
      <c r="I116" s="5"/>
      <c r="J116" s="6"/>
      <c r="K116" s="7"/>
      <c r="L116" s="7"/>
      <c r="M116" s="8" t="str">
        <f>IF($K116="","",MAX(0,MIN($C$8,IF($L116="",$C$8,$L116))-MAX($C$7,$K116)+1))</f>
        <v/>
      </c>
      <c r="N116" s="9"/>
      <c r="O116" s="9"/>
      <c r="P116" s="9"/>
      <c r="Q116" s="9"/>
      <c r="R116" s="9"/>
      <c r="S116" s="10" t="str">
        <f t="shared" si="3"/>
        <v/>
      </c>
      <c r="T116" s="10" t="str">
        <f>IF($A116="","",ROUND($S116*$J116*($M116/($C$8-$C$7+1)),2))</f>
        <v/>
      </c>
      <c r="U116" s="10" t="str">
        <f>IF($A116="","",IFERROR($T116/(($C$9*$J116)*($M116/($C$8-$C$7+1))),""))</f>
        <v/>
      </c>
      <c r="V116" s="5"/>
    </row>
    <row r="117" spans="1:22" ht="21" customHeight="1">
      <c r="A117" s="5"/>
      <c r="B117" s="5"/>
      <c r="C117" s="5"/>
      <c r="D117" s="5"/>
      <c r="E117" s="5"/>
      <c r="F117" s="5"/>
      <c r="G117" s="5"/>
      <c r="H117" s="5"/>
      <c r="I117" s="5"/>
      <c r="J117" s="6"/>
      <c r="K117" s="7"/>
      <c r="L117" s="7"/>
      <c r="M117" s="8" t="str">
        <f>IF($K117="","",MAX(0,MIN($C$8,IF($L117="",$C$8,$L117))-MAX($C$7,$K117)+1))</f>
        <v/>
      </c>
      <c r="N117" s="9"/>
      <c r="O117" s="9"/>
      <c r="P117" s="9"/>
      <c r="Q117" s="9"/>
      <c r="R117" s="9"/>
      <c r="S117" s="10" t="str">
        <f t="shared" si="3"/>
        <v/>
      </c>
      <c r="T117" s="10" t="str">
        <f>IF($A117="","",ROUND($S117*$J117*($M117/($C$8-$C$7+1)),2))</f>
        <v/>
      </c>
      <c r="U117" s="10" t="str">
        <f>IF($A117="","",IFERROR($T117/(($C$9*$J117)*($M117/($C$8-$C$7+1))),""))</f>
        <v/>
      </c>
      <c r="V117" s="5"/>
    </row>
    <row r="118" spans="1:22" ht="21" customHeight="1">
      <c r="A118" s="5"/>
      <c r="B118" s="5"/>
      <c r="C118" s="5"/>
      <c r="D118" s="5"/>
      <c r="E118" s="5"/>
      <c r="F118" s="5"/>
      <c r="G118" s="5"/>
      <c r="H118" s="5"/>
      <c r="I118" s="5"/>
      <c r="J118" s="6"/>
      <c r="K118" s="7"/>
      <c r="L118" s="7"/>
      <c r="M118" s="8" t="str">
        <f>IF($K118="","",MAX(0,MIN($C$8,IF($L118="",$C$8,$L118))-MAX($C$7,$K118)+1))</f>
        <v/>
      </c>
      <c r="N118" s="9"/>
      <c r="O118" s="9"/>
      <c r="P118" s="9"/>
      <c r="Q118" s="9"/>
      <c r="R118" s="9"/>
      <c r="S118" s="10" t="str">
        <f t="shared" si="3"/>
        <v/>
      </c>
      <c r="T118" s="10" t="str">
        <f>IF($A118="","",ROUND($S118*$J118*($M118/($C$8-$C$7+1)),2))</f>
        <v/>
      </c>
      <c r="U118" s="10" t="str">
        <f>IF($A118="","",IFERROR($T118/(($C$9*$J118)*($M118/($C$8-$C$7+1))),""))</f>
        <v/>
      </c>
      <c r="V118" s="5"/>
    </row>
    <row r="119" spans="1:22" ht="21" customHeight="1">
      <c r="A119" s="5"/>
      <c r="B119" s="5"/>
      <c r="C119" s="5"/>
      <c r="D119" s="5"/>
      <c r="E119" s="5"/>
      <c r="F119" s="5"/>
      <c r="G119" s="5"/>
      <c r="H119" s="5"/>
      <c r="I119" s="5"/>
      <c r="J119" s="6"/>
      <c r="K119" s="7"/>
      <c r="L119" s="7"/>
      <c r="M119" s="8" t="str">
        <f>IF($K119="","",MAX(0,MIN($C$8,IF($L119="",$C$8,$L119))-MAX($C$7,$K119)+1))</f>
        <v/>
      </c>
      <c r="N119" s="9"/>
      <c r="O119" s="9"/>
      <c r="P119" s="9"/>
      <c r="Q119" s="9"/>
      <c r="R119" s="9"/>
      <c r="S119" s="10" t="str">
        <f t="shared" si="3"/>
        <v/>
      </c>
      <c r="T119" s="10" t="str">
        <f>IF($A119="","",ROUND($S119*$J119*($M119/($C$8-$C$7+1)),2))</f>
        <v/>
      </c>
      <c r="U119" s="10" t="str">
        <f>IF($A119="","",IFERROR($T119/(($C$9*$J119)*($M119/($C$8-$C$7+1))),""))</f>
        <v/>
      </c>
      <c r="V119" s="5"/>
    </row>
    <row r="120" spans="1:22" ht="21" customHeight="1">
      <c r="A120" s="5"/>
      <c r="B120" s="5"/>
      <c r="C120" s="5"/>
      <c r="D120" s="5"/>
      <c r="E120" s="5"/>
      <c r="F120" s="5"/>
      <c r="G120" s="5"/>
      <c r="H120" s="5"/>
      <c r="I120" s="5"/>
      <c r="J120" s="6"/>
      <c r="K120" s="7"/>
      <c r="L120" s="7"/>
      <c r="M120" s="8" t="str">
        <f>IF($K120="","",MAX(0,MIN($C$8,IF($L120="",$C$8,$L120))-MAX($C$7,$K120)+1))</f>
        <v/>
      </c>
      <c r="N120" s="9"/>
      <c r="O120" s="9"/>
      <c r="P120" s="9"/>
      <c r="Q120" s="9"/>
      <c r="R120" s="9"/>
      <c r="S120" s="10" t="str">
        <f t="shared" si="3"/>
        <v/>
      </c>
      <c r="T120" s="10" t="str">
        <f>IF($A120="","",ROUND($S120*$J120*($M120/($C$8-$C$7+1)),2))</f>
        <v/>
      </c>
      <c r="U120" s="10" t="str">
        <f>IF($A120="","",IFERROR($T120/(($C$9*$J120)*($M120/($C$8-$C$7+1))),""))</f>
        <v/>
      </c>
      <c r="V120" s="5"/>
    </row>
    <row r="121" spans="1:22" ht="21" customHeight="1">
      <c r="A121" s="5"/>
      <c r="B121" s="5"/>
      <c r="C121" s="5"/>
      <c r="D121" s="5"/>
      <c r="E121" s="5"/>
      <c r="F121" s="5"/>
      <c r="G121" s="5"/>
      <c r="H121" s="5"/>
      <c r="I121" s="5"/>
      <c r="J121" s="6"/>
      <c r="K121" s="7"/>
      <c r="L121" s="7"/>
      <c r="M121" s="8" t="str">
        <f>IF($K121="","",MAX(0,MIN($C$8,IF($L121="",$C$8,$L121))-MAX($C$7,$K121)+1))</f>
        <v/>
      </c>
      <c r="N121" s="9"/>
      <c r="O121" s="9"/>
      <c r="P121" s="9"/>
      <c r="Q121" s="9"/>
      <c r="R121" s="9"/>
      <c r="S121" s="10" t="str">
        <f t="shared" si="3"/>
        <v/>
      </c>
      <c r="T121" s="10" t="str">
        <f>IF($A121="","",ROUND($S121*$J121*($M121/($C$8-$C$7+1)),2))</f>
        <v/>
      </c>
      <c r="U121" s="10" t="str">
        <f>IF($A121="","",IFERROR($T121/(($C$9*$J121)*($M121/($C$8-$C$7+1))),""))</f>
        <v/>
      </c>
      <c r="V121" s="5"/>
    </row>
    <row r="122" spans="1:22" ht="21" customHeight="1">
      <c r="A122" s="5"/>
      <c r="B122" s="5"/>
      <c r="C122" s="5"/>
      <c r="D122" s="5"/>
      <c r="E122" s="5"/>
      <c r="F122" s="5"/>
      <c r="G122" s="5"/>
      <c r="H122" s="5"/>
      <c r="I122" s="5"/>
      <c r="J122" s="6"/>
      <c r="K122" s="7"/>
      <c r="L122" s="7"/>
      <c r="M122" s="8" t="str">
        <f>IF($K122="","",MAX(0,MIN($C$8,IF($L122="",$C$8,$L122))-MAX($C$7,$K122)+1))</f>
        <v/>
      </c>
      <c r="N122" s="9"/>
      <c r="O122" s="9"/>
      <c r="P122" s="9"/>
      <c r="Q122" s="9"/>
      <c r="R122" s="9"/>
      <c r="S122" s="10" t="str">
        <f t="shared" si="3"/>
        <v/>
      </c>
      <c r="T122" s="10" t="str">
        <f>IF($A122="","",ROUND($S122*$J122*($M122/($C$8-$C$7+1)),2))</f>
        <v/>
      </c>
      <c r="U122" s="10" t="str">
        <f>IF($A122="","",IFERROR($T122/(($C$9*$J122)*($M122/($C$8-$C$7+1))),""))</f>
        <v/>
      </c>
      <c r="V122" s="5"/>
    </row>
    <row r="123" spans="1:22" ht="21" customHeight="1">
      <c r="A123" s="5"/>
      <c r="B123" s="5"/>
      <c r="C123" s="5"/>
      <c r="D123" s="5"/>
      <c r="E123" s="5"/>
      <c r="F123" s="5"/>
      <c r="G123" s="5"/>
      <c r="H123" s="5"/>
      <c r="I123" s="5"/>
      <c r="J123" s="6"/>
      <c r="K123" s="7"/>
      <c r="L123" s="7"/>
      <c r="M123" s="8" t="str">
        <f>IF($K123="","",MAX(0,MIN($C$8,IF($L123="",$C$8,$L123))-MAX($C$7,$K123)+1))</f>
        <v/>
      </c>
      <c r="N123" s="9"/>
      <c r="O123" s="9"/>
      <c r="P123" s="9"/>
      <c r="Q123" s="9"/>
      <c r="R123" s="9"/>
      <c r="S123" s="10" t="str">
        <f t="shared" si="3"/>
        <v/>
      </c>
      <c r="T123" s="10" t="str">
        <f>IF($A123="","",ROUND($S123*$J123*($M123/($C$8-$C$7+1)),2))</f>
        <v/>
      </c>
      <c r="U123" s="10" t="str">
        <f>IF($A123="","",IFERROR($T123/(($C$9*$J123)*($M123/($C$8-$C$7+1))),""))</f>
        <v/>
      </c>
      <c r="V123" s="5"/>
    </row>
    <row r="124" spans="1:22" ht="21" customHeight="1">
      <c r="A124" s="5"/>
      <c r="B124" s="5"/>
      <c r="C124" s="5"/>
      <c r="D124" s="5"/>
      <c r="E124" s="5"/>
      <c r="F124" s="5"/>
      <c r="G124" s="5"/>
      <c r="H124" s="5"/>
      <c r="I124" s="5"/>
      <c r="J124" s="6"/>
      <c r="K124" s="7"/>
      <c r="L124" s="7"/>
      <c r="M124" s="8" t="str">
        <f>IF($K124="","",MAX(0,MIN($C$8,IF($L124="",$C$8,$L124))-MAX($C$7,$K124)+1))</f>
        <v/>
      </c>
      <c r="N124" s="9"/>
      <c r="O124" s="9"/>
      <c r="P124" s="9"/>
      <c r="Q124" s="9"/>
      <c r="R124" s="9"/>
      <c r="S124" s="10" t="str">
        <f t="shared" si="3"/>
        <v/>
      </c>
      <c r="T124" s="10" t="str">
        <f>IF($A124="","",ROUND($S124*$J124*($M124/($C$8-$C$7+1)),2))</f>
        <v/>
      </c>
      <c r="U124" s="10" t="str">
        <f>IF($A124="","",IFERROR($T124/(($C$9*$J124)*($M124/($C$8-$C$7+1))),""))</f>
        <v/>
      </c>
      <c r="V124" s="5"/>
    </row>
    <row r="125" spans="1:22" ht="21" customHeight="1">
      <c r="A125" s="5"/>
      <c r="B125" s="5"/>
      <c r="C125" s="5"/>
      <c r="D125" s="5"/>
      <c r="E125" s="5"/>
      <c r="F125" s="5"/>
      <c r="G125" s="5"/>
      <c r="H125" s="5"/>
      <c r="I125" s="5"/>
      <c r="J125" s="6"/>
      <c r="K125" s="7"/>
      <c r="L125" s="7"/>
      <c r="M125" s="8" t="str">
        <f>IF($K125="","",MAX(0,MIN($C$8,IF($L125="",$C$8,$L125))-MAX($C$7,$K125)+1))</f>
        <v/>
      </c>
      <c r="N125" s="9"/>
      <c r="O125" s="9"/>
      <c r="P125" s="9"/>
      <c r="Q125" s="9"/>
      <c r="R125" s="9"/>
      <c r="S125" s="10" t="str">
        <f t="shared" si="3"/>
        <v/>
      </c>
      <c r="T125" s="10" t="str">
        <f>IF($A125="","",ROUND($S125*$J125*($M125/($C$8-$C$7+1)),2))</f>
        <v/>
      </c>
      <c r="U125" s="10" t="str">
        <f>IF($A125="","",IFERROR($T125/(($C$9*$J125)*($M125/($C$8-$C$7+1))),""))</f>
        <v/>
      </c>
      <c r="V125" s="5"/>
    </row>
    <row r="126" spans="1:22" ht="21" customHeight="1">
      <c r="A126" s="5"/>
      <c r="B126" s="5"/>
      <c r="C126" s="5"/>
      <c r="D126" s="5"/>
      <c r="E126" s="5"/>
      <c r="F126" s="5"/>
      <c r="G126" s="5"/>
      <c r="H126" s="5"/>
      <c r="I126" s="5"/>
      <c r="J126" s="6"/>
      <c r="K126" s="7"/>
      <c r="L126" s="7"/>
      <c r="M126" s="8" t="str">
        <f>IF($K126="","",MAX(0,MIN($C$8,IF($L126="",$C$8,$L126))-MAX($C$7,$K126)+1))</f>
        <v/>
      </c>
      <c r="N126" s="9"/>
      <c r="O126" s="9"/>
      <c r="P126" s="9"/>
      <c r="Q126" s="9"/>
      <c r="R126" s="9"/>
      <c r="S126" s="10" t="str">
        <f t="shared" si="3"/>
        <v/>
      </c>
      <c r="T126" s="10" t="str">
        <f>IF($A126="","",ROUND($S126*$J126*($M126/($C$8-$C$7+1)),2))</f>
        <v/>
      </c>
      <c r="U126" s="10" t="str">
        <f>IF($A126="","",IFERROR($T126/(($C$9*$J126)*($M126/($C$8-$C$7+1))),""))</f>
        <v/>
      </c>
      <c r="V126" s="5"/>
    </row>
    <row r="127" spans="1:22" ht="21" customHeight="1">
      <c r="A127" s="5"/>
      <c r="B127" s="5"/>
      <c r="C127" s="5"/>
      <c r="D127" s="5"/>
      <c r="E127" s="5"/>
      <c r="F127" s="5"/>
      <c r="G127" s="5"/>
      <c r="H127" s="5"/>
      <c r="I127" s="5"/>
      <c r="J127" s="6"/>
      <c r="K127" s="7"/>
      <c r="L127" s="7"/>
      <c r="M127" s="8" t="str">
        <f>IF($K127="","",MAX(0,MIN($C$8,IF($L127="",$C$8,$L127))-MAX($C$7,$K127)+1))</f>
        <v/>
      </c>
      <c r="N127" s="9"/>
      <c r="O127" s="9"/>
      <c r="P127" s="9"/>
      <c r="Q127" s="9"/>
      <c r="R127" s="9"/>
      <c r="S127" s="10" t="str">
        <f t="shared" si="3"/>
        <v/>
      </c>
      <c r="T127" s="10" t="str">
        <f>IF($A127="","",ROUND($S127*$J127*($M127/($C$8-$C$7+1)),2))</f>
        <v/>
      </c>
      <c r="U127" s="10" t="str">
        <f>IF($A127="","",IFERROR($T127/(($C$9*$J127)*($M127/($C$8-$C$7+1))),""))</f>
        <v/>
      </c>
      <c r="V127" s="5"/>
    </row>
    <row r="128" spans="1:22" ht="21" customHeight="1">
      <c r="A128" s="5"/>
      <c r="B128" s="5"/>
      <c r="C128" s="5"/>
      <c r="D128" s="5"/>
      <c r="E128" s="5"/>
      <c r="F128" s="5"/>
      <c r="G128" s="5"/>
      <c r="H128" s="5"/>
      <c r="I128" s="5"/>
      <c r="J128" s="6"/>
      <c r="K128" s="7"/>
      <c r="L128" s="7"/>
      <c r="M128" s="8" t="str">
        <f>IF($K128="","",MAX(0,MIN($C$8,IF($L128="",$C$8,$L128))-MAX($C$7,$K128)+1))</f>
        <v/>
      </c>
      <c r="N128" s="9"/>
      <c r="O128" s="9"/>
      <c r="P128" s="9"/>
      <c r="Q128" s="9"/>
      <c r="R128" s="9"/>
      <c r="S128" s="10" t="str">
        <f t="shared" si="3"/>
        <v/>
      </c>
      <c r="T128" s="10" t="str">
        <f>IF($A128="","",ROUND($S128*$J128*($M128/($C$8-$C$7+1)),2))</f>
        <v/>
      </c>
      <c r="U128" s="10" t="str">
        <f>IF($A128="","",IFERROR($T128/(($C$9*$J128)*($M128/($C$8-$C$7+1))),""))</f>
        <v/>
      </c>
      <c r="V128" s="5"/>
    </row>
    <row r="129" spans="1:22" ht="21" customHeight="1">
      <c r="A129" s="5"/>
      <c r="B129" s="5"/>
      <c r="C129" s="5"/>
      <c r="D129" s="5"/>
      <c r="E129" s="5"/>
      <c r="F129" s="5"/>
      <c r="G129" s="5"/>
      <c r="H129" s="5"/>
      <c r="I129" s="5"/>
      <c r="J129" s="6"/>
      <c r="K129" s="7"/>
      <c r="L129" s="7"/>
      <c r="M129" s="8" t="str">
        <f>IF($K129="","",MAX(0,MIN($C$8,IF($L129="",$C$8,$L129))-MAX($C$7,$K129)+1))</f>
        <v/>
      </c>
      <c r="N129" s="9"/>
      <c r="O129" s="9"/>
      <c r="P129" s="9"/>
      <c r="Q129" s="9"/>
      <c r="R129" s="9"/>
      <c r="S129" s="10" t="str">
        <f t="shared" si="3"/>
        <v/>
      </c>
      <c r="T129" s="10" t="str">
        <f>IF($A129="","",ROUND($S129*$J129*($M129/($C$8-$C$7+1)),2))</f>
        <v/>
      </c>
      <c r="U129" s="10" t="str">
        <f>IF($A129="","",IFERROR($T129/(($C$9*$J129)*($M129/($C$8-$C$7+1))),""))</f>
        <v/>
      </c>
      <c r="V129" s="5"/>
    </row>
    <row r="130" spans="1:22" ht="21" customHeight="1">
      <c r="A130" s="5"/>
      <c r="B130" s="5"/>
      <c r="C130" s="5"/>
      <c r="D130" s="5"/>
      <c r="E130" s="5"/>
      <c r="F130" s="5"/>
      <c r="G130" s="5"/>
      <c r="H130" s="5"/>
      <c r="I130" s="5"/>
      <c r="J130" s="6"/>
      <c r="K130" s="7"/>
      <c r="L130" s="7"/>
      <c r="M130" s="8" t="str">
        <f>IF($K130="","",MAX(0,MIN($C$8,IF($L130="",$C$8,$L130))-MAX($C$7,$K130)+1))</f>
        <v/>
      </c>
      <c r="N130" s="9"/>
      <c r="O130" s="9"/>
      <c r="P130" s="9"/>
      <c r="Q130" s="9"/>
      <c r="R130" s="9"/>
      <c r="S130" s="10" t="str">
        <f t="shared" si="3"/>
        <v/>
      </c>
      <c r="T130" s="10" t="str">
        <f>IF($A130="","",ROUND($S130*$J130*($M130/($C$8-$C$7+1)),2))</f>
        <v/>
      </c>
      <c r="U130" s="10" t="str">
        <f>IF($A130="","",IFERROR($T130/(($C$9*$J130)*($M130/($C$8-$C$7+1))),""))</f>
        <v/>
      </c>
      <c r="V130" s="5"/>
    </row>
    <row r="131" spans="1:22" ht="21" customHeight="1">
      <c r="A131" s="5"/>
      <c r="B131" s="5"/>
      <c r="C131" s="5"/>
      <c r="D131" s="5"/>
      <c r="E131" s="5"/>
      <c r="F131" s="5"/>
      <c r="G131" s="5"/>
      <c r="H131" s="5"/>
      <c r="I131" s="5"/>
      <c r="J131" s="6"/>
      <c r="K131" s="7"/>
      <c r="L131" s="7"/>
      <c r="M131" s="8" t="str">
        <f>IF($K131="","",MAX(0,MIN($C$8,IF($L131="",$C$8,$L131))-MAX($C$7,$K131)+1))</f>
        <v/>
      </c>
      <c r="N131" s="9"/>
      <c r="O131" s="9"/>
      <c r="P131" s="9"/>
      <c r="Q131" s="9"/>
      <c r="R131" s="9"/>
      <c r="S131" s="10" t="str">
        <f t="shared" si="3"/>
        <v/>
      </c>
      <c r="T131" s="10" t="str">
        <f>IF($A131="","",ROUND($S131*$J131*($M131/($C$8-$C$7+1)),2))</f>
        <v/>
      </c>
      <c r="U131" s="10" t="str">
        <f>IF($A131="","",IFERROR($T131/(($C$9*$J131)*($M131/($C$8-$C$7+1))),""))</f>
        <v/>
      </c>
      <c r="V131" s="5"/>
    </row>
    <row r="132" spans="1:22" ht="21" customHeight="1">
      <c r="A132" s="5"/>
      <c r="B132" s="5"/>
      <c r="C132" s="5"/>
      <c r="D132" s="5"/>
      <c r="E132" s="5"/>
      <c r="F132" s="5"/>
      <c r="G132" s="5"/>
      <c r="H132" s="5"/>
      <c r="I132" s="5"/>
      <c r="J132" s="6"/>
      <c r="K132" s="7"/>
      <c r="L132" s="7"/>
      <c r="M132" s="8" t="str">
        <f>IF($K132="","",MAX(0,MIN($C$8,IF($L132="",$C$8,$L132))-MAX($C$7,$K132)+1))</f>
        <v/>
      </c>
      <c r="N132" s="9"/>
      <c r="O132" s="9"/>
      <c r="P132" s="9"/>
      <c r="Q132" s="9"/>
      <c r="R132" s="9"/>
      <c r="S132" s="10" t="str">
        <f t="shared" si="3"/>
        <v/>
      </c>
      <c r="T132" s="10" t="str">
        <f>IF($A132="","",ROUND($S132*$J132*($M132/($C$8-$C$7+1)),2))</f>
        <v/>
      </c>
      <c r="U132" s="10" t="str">
        <f>IF($A132="","",IFERROR($T132/(($C$9*$J132)*($M132/($C$8-$C$7+1))),""))</f>
        <v/>
      </c>
      <c r="V132" s="5"/>
    </row>
    <row r="133" spans="1:22" ht="21" customHeight="1">
      <c r="A133" s="5"/>
      <c r="B133" s="5"/>
      <c r="C133" s="5"/>
      <c r="D133" s="5"/>
      <c r="E133" s="5"/>
      <c r="F133" s="5"/>
      <c r="G133" s="5"/>
      <c r="H133" s="5"/>
      <c r="I133" s="5"/>
      <c r="J133" s="6"/>
      <c r="K133" s="7"/>
      <c r="L133" s="7"/>
      <c r="M133" s="8" t="str">
        <f>IF($K133="","",MAX(0,MIN($C$8,IF($L133="",$C$8,$L133))-MAX($C$7,$K133)+1))</f>
        <v/>
      </c>
      <c r="N133" s="9"/>
      <c r="O133" s="9"/>
      <c r="P133" s="9"/>
      <c r="Q133" s="9"/>
      <c r="R133" s="9"/>
      <c r="S133" s="10" t="str">
        <f t="shared" si="3"/>
        <v/>
      </c>
      <c r="T133" s="10" t="str">
        <f>IF($A133="","",ROUND($S133*$J133*($M133/($C$8-$C$7+1)),2))</f>
        <v/>
      </c>
      <c r="U133" s="10" t="str">
        <f>IF($A133="","",IFERROR($T133/(($C$9*$J133)*($M133/($C$8-$C$7+1))),""))</f>
        <v/>
      </c>
      <c r="V133" s="5"/>
    </row>
    <row r="134" spans="1:22" ht="21" customHeight="1">
      <c r="A134" s="5"/>
      <c r="B134" s="5"/>
      <c r="C134" s="5"/>
      <c r="D134" s="5"/>
      <c r="E134" s="5"/>
      <c r="F134" s="5"/>
      <c r="G134" s="5"/>
      <c r="H134" s="5"/>
      <c r="I134" s="5"/>
      <c r="J134" s="6"/>
      <c r="K134" s="7"/>
      <c r="L134" s="7"/>
      <c r="M134" s="8" t="str">
        <f>IF($K134="","",MAX(0,MIN($C$8,IF($L134="",$C$8,$L134))-MAX($C$7,$K134)+1))</f>
        <v/>
      </c>
      <c r="N134" s="9"/>
      <c r="O134" s="9"/>
      <c r="P134" s="9"/>
      <c r="Q134" s="9"/>
      <c r="R134" s="9"/>
      <c r="S134" s="10" t="str">
        <f t="shared" si="3"/>
        <v/>
      </c>
      <c r="T134" s="10" t="str">
        <f>IF($A134="","",ROUND($S134*$J134*($M134/($C$8-$C$7+1)),2))</f>
        <v/>
      </c>
      <c r="U134" s="10" t="str">
        <f>IF($A134="","",IFERROR($T134/(($C$9*$J134)*($M134/($C$8-$C$7+1))),""))</f>
        <v/>
      </c>
      <c r="V134" s="5"/>
    </row>
    <row r="135" spans="1:22" ht="21" customHeight="1">
      <c r="A135" s="5"/>
      <c r="B135" s="5"/>
      <c r="C135" s="5"/>
      <c r="D135" s="5"/>
      <c r="E135" s="5"/>
      <c r="F135" s="5"/>
      <c r="G135" s="5"/>
      <c r="H135" s="5"/>
      <c r="I135" s="5"/>
      <c r="J135" s="6"/>
      <c r="K135" s="7"/>
      <c r="L135" s="7"/>
      <c r="M135" s="8" t="str">
        <f>IF($K135="","",MAX(0,MIN($C$8,IF($L135="",$C$8,$L135))-MAX($C$7,$K135)+1))</f>
        <v/>
      </c>
      <c r="N135" s="9"/>
      <c r="O135" s="9"/>
      <c r="P135" s="9"/>
      <c r="Q135" s="9"/>
      <c r="R135" s="9"/>
      <c r="S135" s="10" t="str">
        <f t="shared" si="3"/>
        <v/>
      </c>
      <c r="T135" s="10" t="str">
        <f>IF($A135="","",ROUND($S135*$J135*($M135/($C$8-$C$7+1)),2))</f>
        <v/>
      </c>
      <c r="U135" s="10" t="str">
        <f>IF($A135="","",IFERROR($T135/(($C$9*$J135)*($M135/($C$8-$C$7+1))),""))</f>
        <v/>
      </c>
      <c r="V135" s="5"/>
    </row>
    <row r="136" spans="1:22" ht="21" customHeight="1">
      <c r="A136" s="5"/>
      <c r="B136" s="5"/>
      <c r="C136" s="5"/>
      <c r="D136" s="5"/>
      <c r="E136" s="5"/>
      <c r="F136" s="5"/>
      <c r="G136" s="5"/>
      <c r="H136" s="5"/>
      <c r="I136" s="5"/>
      <c r="J136" s="6"/>
      <c r="K136" s="7"/>
      <c r="L136" s="7"/>
      <c r="M136" s="8" t="str">
        <f>IF($K136="","",MAX(0,MIN($C$8,IF($L136="",$C$8,$L136))-MAX($C$7,$K136)+1))</f>
        <v/>
      </c>
      <c r="N136" s="9"/>
      <c r="O136" s="9"/>
      <c r="P136" s="9"/>
      <c r="Q136" s="9"/>
      <c r="R136" s="9"/>
      <c r="S136" s="10" t="str">
        <f t="shared" si="3"/>
        <v/>
      </c>
      <c r="T136" s="10" t="str">
        <f>IF($A136="","",ROUND($S136*$J136*($M136/($C$8-$C$7+1)),2))</f>
        <v/>
      </c>
      <c r="U136" s="10" t="str">
        <f>IF($A136="","",IFERROR($T136/(($C$9*$J136)*($M136/($C$8-$C$7+1))),""))</f>
        <v/>
      </c>
      <c r="V136" s="5"/>
    </row>
    <row r="137" spans="1:22" ht="21" customHeight="1">
      <c r="A137" s="5"/>
      <c r="B137" s="5"/>
      <c r="C137" s="5"/>
      <c r="D137" s="5"/>
      <c r="E137" s="5"/>
      <c r="F137" s="5"/>
      <c r="G137" s="5"/>
      <c r="H137" s="5"/>
      <c r="I137" s="5"/>
      <c r="J137" s="6"/>
      <c r="K137" s="7"/>
      <c r="L137" s="7"/>
      <c r="M137" s="8" t="str">
        <f>IF($K137="","",MAX(0,MIN($C$8,IF($L137="",$C$8,$L137))-MAX($C$7,$K137)+1))</f>
        <v/>
      </c>
      <c r="N137" s="9"/>
      <c r="O137" s="9"/>
      <c r="P137" s="9"/>
      <c r="Q137" s="9"/>
      <c r="R137" s="9"/>
      <c r="S137" s="10" t="str">
        <f t="shared" si="3"/>
        <v/>
      </c>
      <c r="T137" s="10" t="str">
        <f>IF($A137="","",ROUND($S137*$J137*($M137/($C$8-$C$7+1)),2))</f>
        <v/>
      </c>
      <c r="U137" s="10" t="str">
        <f>IF($A137="","",IFERROR($T137/(($C$9*$J137)*($M137/($C$8-$C$7+1))),""))</f>
        <v/>
      </c>
      <c r="V137" s="5"/>
    </row>
    <row r="138" spans="1:22" ht="21" customHeight="1">
      <c r="A138" s="5"/>
      <c r="B138" s="5"/>
      <c r="C138" s="5"/>
      <c r="D138" s="5"/>
      <c r="E138" s="5"/>
      <c r="F138" s="5"/>
      <c r="G138" s="5"/>
      <c r="H138" s="5"/>
      <c r="I138" s="5"/>
      <c r="J138" s="6"/>
      <c r="K138" s="7"/>
      <c r="L138" s="7"/>
      <c r="M138" s="8" t="str">
        <f>IF($K138="","",MAX(0,MIN($C$8,IF($L138="",$C$8,$L138))-MAX($C$7,$K138)+1))</f>
        <v/>
      </c>
      <c r="N138" s="9"/>
      <c r="O138" s="9"/>
      <c r="P138" s="9"/>
      <c r="Q138" s="9"/>
      <c r="R138" s="9"/>
      <c r="S138" s="10" t="str">
        <f t="shared" si="3"/>
        <v/>
      </c>
      <c r="T138" s="10" t="str">
        <f>IF($A138="","",ROUND($S138*$J138*($M138/($C$8-$C$7+1)),2))</f>
        <v/>
      </c>
      <c r="U138" s="10" t="str">
        <f>IF($A138="","",IFERROR($T138/(($C$9*$J138)*($M138/($C$8-$C$7+1))),""))</f>
        <v/>
      </c>
      <c r="V138" s="5"/>
    </row>
    <row r="139" spans="1:22" ht="21" customHeight="1">
      <c r="A139" s="5"/>
      <c r="B139" s="5"/>
      <c r="C139" s="5"/>
      <c r="D139" s="5"/>
      <c r="E139" s="5"/>
      <c r="F139" s="5"/>
      <c r="G139" s="5"/>
      <c r="H139" s="5"/>
      <c r="I139" s="5"/>
      <c r="J139" s="6"/>
      <c r="K139" s="7"/>
      <c r="L139" s="7"/>
      <c r="M139" s="8" t="str">
        <f>IF($K139="","",MAX(0,MIN($C$8,IF($L139="",$C$8,$L139))-MAX($C$7,$K139)+1))</f>
        <v/>
      </c>
      <c r="N139" s="9"/>
      <c r="O139" s="9"/>
      <c r="P139" s="9"/>
      <c r="Q139" s="9"/>
      <c r="R139" s="9"/>
      <c r="S139" s="10" t="str">
        <f t="shared" si="3"/>
        <v/>
      </c>
      <c r="T139" s="10" t="str">
        <f>IF($A139="","",ROUND($S139*$J139*($M139/($C$8-$C$7+1)),2))</f>
        <v/>
      </c>
      <c r="U139" s="10" t="str">
        <f>IF($A139="","",IFERROR($T139/(($C$9*$J139)*($M139/($C$8-$C$7+1))),""))</f>
        <v/>
      </c>
      <c r="V139" s="5"/>
    </row>
    <row r="140" spans="1:22" ht="21" customHeight="1">
      <c r="A140" s="5"/>
      <c r="B140" s="5"/>
      <c r="C140" s="5"/>
      <c r="D140" s="5"/>
      <c r="E140" s="5"/>
      <c r="F140" s="5"/>
      <c r="G140" s="5"/>
      <c r="H140" s="5"/>
      <c r="I140" s="5"/>
      <c r="J140" s="6"/>
      <c r="K140" s="7"/>
      <c r="L140" s="7"/>
      <c r="M140" s="8" t="str">
        <f>IF($K140="","",MAX(0,MIN($C$8,IF($L140="",$C$8,$L140))-MAX($C$7,$K140)+1))</f>
        <v/>
      </c>
      <c r="N140" s="9"/>
      <c r="O140" s="9"/>
      <c r="P140" s="9"/>
      <c r="Q140" s="9"/>
      <c r="R140" s="9"/>
      <c r="S140" s="10" t="str">
        <f t="shared" ref="S140:S171" si="4">IF($A140="","",SUM($N140:$R140))</f>
        <v/>
      </c>
      <c r="T140" s="10" t="str">
        <f>IF($A140="","",ROUND($S140*$J140*($M140/($C$8-$C$7+1)),2))</f>
        <v/>
      </c>
      <c r="U140" s="10" t="str">
        <f>IF($A140="","",IFERROR($T140/(($C$9*$J140)*($M140/($C$8-$C$7+1))),""))</f>
        <v/>
      </c>
      <c r="V140" s="5"/>
    </row>
    <row r="141" spans="1:22" ht="21" customHeight="1">
      <c r="A141" s="5"/>
      <c r="B141" s="5"/>
      <c r="C141" s="5"/>
      <c r="D141" s="5"/>
      <c r="E141" s="5"/>
      <c r="F141" s="5"/>
      <c r="G141" s="5"/>
      <c r="H141" s="5"/>
      <c r="I141" s="5"/>
      <c r="J141" s="6"/>
      <c r="K141" s="7"/>
      <c r="L141" s="7"/>
      <c r="M141" s="8" t="str">
        <f>IF($K141="","",MAX(0,MIN($C$8,IF($L141="",$C$8,$L141))-MAX($C$7,$K141)+1))</f>
        <v/>
      </c>
      <c r="N141" s="9"/>
      <c r="O141" s="9"/>
      <c r="P141" s="9"/>
      <c r="Q141" s="9"/>
      <c r="R141" s="9"/>
      <c r="S141" s="10" t="str">
        <f t="shared" si="4"/>
        <v/>
      </c>
      <c r="T141" s="10" t="str">
        <f>IF($A141="","",ROUND($S141*$J141*($M141/($C$8-$C$7+1)),2))</f>
        <v/>
      </c>
      <c r="U141" s="10" t="str">
        <f>IF($A141="","",IFERROR($T141/(($C$9*$J141)*($M141/($C$8-$C$7+1))),""))</f>
        <v/>
      </c>
      <c r="V141" s="5"/>
    </row>
    <row r="142" spans="1:22" ht="21" customHeight="1">
      <c r="A142" s="5"/>
      <c r="B142" s="5"/>
      <c r="C142" s="5"/>
      <c r="D142" s="5"/>
      <c r="E142" s="5"/>
      <c r="F142" s="5"/>
      <c r="G142" s="5"/>
      <c r="H142" s="5"/>
      <c r="I142" s="5"/>
      <c r="J142" s="6"/>
      <c r="K142" s="7"/>
      <c r="L142" s="7"/>
      <c r="M142" s="8" t="str">
        <f>IF($K142="","",MAX(0,MIN($C$8,IF($L142="",$C$8,$L142))-MAX($C$7,$K142)+1))</f>
        <v/>
      </c>
      <c r="N142" s="9"/>
      <c r="O142" s="9"/>
      <c r="P142" s="9"/>
      <c r="Q142" s="9"/>
      <c r="R142" s="9"/>
      <c r="S142" s="10" t="str">
        <f t="shared" si="4"/>
        <v/>
      </c>
      <c r="T142" s="10" t="str">
        <f>IF($A142="","",ROUND($S142*$J142*($M142/($C$8-$C$7+1)),2))</f>
        <v/>
      </c>
      <c r="U142" s="10" t="str">
        <f>IF($A142="","",IFERROR($T142/(($C$9*$J142)*($M142/($C$8-$C$7+1))),""))</f>
        <v/>
      </c>
      <c r="V142" s="5"/>
    </row>
    <row r="143" spans="1:22" ht="21" customHeight="1">
      <c r="A143" s="5"/>
      <c r="B143" s="5"/>
      <c r="C143" s="5"/>
      <c r="D143" s="5"/>
      <c r="E143" s="5"/>
      <c r="F143" s="5"/>
      <c r="G143" s="5"/>
      <c r="H143" s="5"/>
      <c r="I143" s="5"/>
      <c r="J143" s="6"/>
      <c r="K143" s="7"/>
      <c r="L143" s="7"/>
      <c r="M143" s="8" t="str">
        <f>IF($K143="","",MAX(0,MIN($C$8,IF($L143="",$C$8,$L143))-MAX($C$7,$K143)+1))</f>
        <v/>
      </c>
      <c r="N143" s="9"/>
      <c r="O143" s="9"/>
      <c r="P143" s="9"/>
      <c r="Q143" s="9"/>
      <c r="R143" s="9"/>
      <c r="S143" s="10" t="str">
        <f t="shared" si="4"/>
        <v/>
      </c>
      <c r="T143" s="10" t="str">
        <f>IF($A143="","",ROUND($S143*$J143*($M143/($C$8-$C$7+1)),2))</f>
        <v/>
      </c>
      <c r="U143" s="10" t="str">
        <f>IF($A143="","",IFERROR($T143/(($C$9*$J143)*($M143/($C$8-$C$7+1))),""))</f>
        <v/>
      </c>
      <c r="V143" s="5"/>
    </row>
    <row r="144" spans="1:22" ht="21" customHeight="1">
      <c r="A144" s="5"/>
      <c r="B144" s="5"/>
      <c r="C144" s="5"/>
      <c r="D144" s="5"/>
      <c r="E144" s="5"/>
      <c r="F144" s="5"/>
      <c r="G144" s="5"/>
      <c r="H144" s="5"/>
      <c r="I144" s="5"/>
      <c r="J144" s="6"/>
      <c r="K144" s="7"/>
      <c r="L144" s="7"/>
      <c r="M144" s="8" t="str">
        <f>IF($K144="","",MAX(0,MIN($C$8,IF($L144="",$C$8,$L144))-MAX($C$7,$K144)+1))</f>
        <v/>
      </c>
      <c r="N144" s="9"/>
      <c r="O144" s="9"/>
      <c r="P144" s="9"/>
      <c r="Q144" s="9"/>
      <c r="R144" s="9"/>
      <c r="S144" s="10" t="str">
        <f t="shared" si="4"/>
        <v/>
      </c>
      <c r="T144" s="10" t="str">
        <f>IF($A144="","",ROUND($S144*$J144*($M144/($C$8-$C$7+1)),2))</f>
        <v/>
      </c>
      <c r="U144" s="10" t="str">
        <f>IF($A144="","",IFERROR($T144/(($C$9*$J144)*($M144/($C$8-$C$7+1))),""))</f>
        <v/>
      </c>
      <c r="V144" s="5"/>
    </row>
    <row r="145" spans="1:22" ht="21" customHeight="1">
      <c r="A145" s="5"/>
      <c r="B145" s="5"/>
      <c r="C145" s="5"/>
      <c r="D145" s="5"/>
      <c r="E145" s="5"/>
      <c r="F145" s="5"/>
      <c r="G145" s="5"/>
      <c r="H145" s="5"/>
      <c r="I145" s="5"/>
      <c r="J145" s="6"/>
      <c r="K145" s="7"/>
      <c r="L145" s="7"/>
      <c r="M145" s="8" t="str">
        <f>IF($K145="","",MAX(0,MIN($C$8,IF($L145="",$C$8,$L145))-MAX($C$7,$K145)+1))</f>
        <v/>
      </c>
      <c r="N145" s="9"/>
      <c r="O145" s="9"/>
      <c r="P145" s="9"/>
      <c r="Q145" s="9"/>
      <c r="R145" s="9"/>
      <c r="S145" s="10" t="str">
        <f t="shared" si="4"/>
        <v/>
      </c>
      <c r="T145" s="10" t="str">
        <f>IF($A145="","",ROUND($S145*$J145*($M145/($C$8-$C$7+1)),2))</f>
        <v/>
      </c>
      <c r="U145" s="10" t="str">
        <f>IF($A145="","",IFERROR($T145/(($C$9*$J145)*($M145/($C$8-$C$7+1))),""))</f>
        <v/>
      </c>
      <c r="V145" s="5"/>
    </row>
    <row r="146" spans="1:22" ht="21" customHeight="1">
      <c r="A146" s="5"/>
      <c r="B146" s="5"/>
      <c r="C146" s="5"/>
      <c r="D146" s="5"/>
      <c r="E146" s="5"/>
      <c r="F146" s="5"/>
      <c r="G146" s="5"/>
      <c r="H146" s="5"/>
      <c r="I146" s="5"/>
      <c r="J146" s="6"/>
      <c r="K146" s="7"/>
      <c r="L146" s="7"/>
      <c r="M146" s="8" t="str">
        <f>IF($K146="","",MAX(0,MIN($C$8,IF($L146="",$C$8,$L146))-MAX($C$7,$K146)+1))</f>
        <v/>
      </c>
      <c r="N146" s="9"/>
      <c r="O146" s="9"/>
      <c r="P146" s="9"/>
      <c r="Q146" s="9"/>
      <c r="R146" s="9"/>
      <c r="S146" s="10" t="str">
        <f t="shared" si="4"/>
        <v/>
      </c>
      <c r="T146" s="10" t="str">
        <f>IF($A146="","",ROUND($S146*$J146*($M146/($C$8-$C$7+1)),2))</f>
        <v/>
      </c>
      <c r="U146" s="10" t="str">
        <f>IF($A146="","",IFERROR($T146/(($C$9*$J146)*($M146/($C$8-$C$7+1))),""))</f>
        <v/>
      </c>
      <c r="V146" s="5"/>
    </row>
    <row r="147" spans="1:22" ht="21" customHeight="1">
      <c r="A147" s="5"/>
      <c r="B147" s="5"/>
      <c r="C147" s="5"/>
      <c r="D147" s="5"/>
      <c r="E147" s="5"/>
      <c r="F147" s="5"/>
      <c r="G147" s="5"/>
      <c r="H147" s="5"/>
      <c r="I147" s="5"/>
      <c r="J147" s="6"/>
      <c r="K147" s="7"/>
      <c r="L147" s="7"/>
      <c r="M147" s="8" t="str">
        <f>IF($K147="","",MAX(0,MIN($C$8,IF($L147="",$C$8,$L147))-MAX($C$7,$K147)+1))</f>
        <v/>
      </c>
      <c r="N147" s="9"/>
      <c r="O147" s="9"/>
      <c r="P147" s="9"/>
      <c r="Q147" s="9"/>
      <c r="R147" s="9"/>
      <c r="S147" s="10" t="str">
        <f t="shared" si="4"/>
        <v/>
      </c>
      <c r="T147" s="10" t="str">
        <f>IF($A147="","",ROUND($S147*$J147*($M147/($C$8-$C$7+1)),2))</f>
        <v/>
      </c>
      <c r="U147" s="10" t="str">
        <f>IF($A147="","",IFERROR($T147/(($C$9*$J147)*($M147/($C$8-$C$7+1))),""))</f>
        <v/>
      </c>
      <c r="V147" s="5"/>
    </row>
    <row r="148" spans="1:22" ht="21" customHeight="1">
      <c r="A148" s="5"/>
      <c r="B148" s="5"/>
      <c r="C148" s="5"/>
      <c r="D148" s="5"/>
      <c r="E148" s="5"/>
      <c r="F148" s="5"/>
      <c r="G148" s="5"/>
      <c r="H148" s="5"/>
      <c r="I148" s="5"/>
      <c r="J148" s="6"/>
      <c r="K148" s="7"/>
      <c r="L148" s="7"/>
      <c r="M148" s="8" t="str">
        <f>IF($K148="","",MAX(0,MIN($C$8,IF($L148="",$C$8,$L148))-MAX($C$7,$K148)+1))</f>
        <v/>
      </c>
      <c r="N148" s="9"/>
      <c r="O148" s="9"/>
      <c r="P148" s="9"/>
      <c r="Q148" s="9"/>
      <c r="R148" s="9"/>
      <c r="S148" s="10" t="str">
        <f t="shared" si="4"/>
        <v/>
      </c>
      <c r="T148" s="10" t="str">
        <f>IF($A148="","",ROUND($S148*$J148*($M148/($C$8-$C$7+1)),2))</f>
        <v/>
      </c>
      <c r="U148" s="10" t="str">
        <f>IF($A148="","",IFERROR($T148/(($C$9*$J148)*($M148/($C$8-$C$7+1))),""))</f>
        <v/>
      </c>
      <c r="V148" s="5"/>
    </row>
    <row r="149" spans="1:22" ht="21" customHeight="1">
      <c r="A149" s="5"/>
      <c r="B149" s="5"/>
      <c r="C149" s="5"/>
      <c r="D149" s="5"/>
      <c r="E149" s="5"/>
      <c r="F149" s="5"/>
      <c r="G149" s="5"/>
      <c r="H149" s="5"/>
      <c r="I149" s="5"/>
      <c r="J149" s="6"/>
      <c r="K149" s="7"/>
      <c r="L149" s="7"/>
      <c r="M149" s="8" t="str">
        <f>IF($K149="","",MAX(0,MIN($C$8,IF($L149="",$C$8,$L149))-MAX($C$7,$K149)+1))</f>
        <v/>
      </c>
      <c r="N149" s="9"/>
      <c r="O149" s="9"/>
      <c r="P149" s="9"/>
      <c r="Q149" s="9"/>
      <c r="R149" s="9"/>
      <c r="S149" s="10" t="str">
        <f t="shared" si="4"/>
        <v/>
      </c>
      <c r="T149" s="10" t="str">
        <f>IF($A149="","",ROUND($S149*$J149*($M149/($C$8-$C$7+1)),2))</f>
        <v/>
      </c>
      <c r="U149" s="10" t="str">
        <f>IF($A149="","",IFERROR($T149/(($C$9*$J149)*($M149/($C$8-$C$7+1))),""))</f>
        <v/>
      </c>
      <c r="V149" s="5"/>
    </row>
    <row r="150" spans="1:22" ht="21" customHeight="1">
      <c r="A150" s="5"/>
      <c r="B150" s="5"/>
      <c r="C150" s="5"/>
      <c r="D150" s="5"/>
      <c r="E150" s="5"/>
      <c r="F150" s="5"/>
      <c r="G150" s="5"/>
      <c r="H150" s="5"/>
      <c r="I150" s="5"/>
      <c r="J150" s="6"/>
      <c r="K150" s="7"/>
      <c r="L150" s="7"/>
      <c r="M150" s="8" t="str">
        <f>IF($K150="","",MAX(0,MIN($C$8,IF($L150="",$C$8,$L150))-MAX($C$7,$K150)+1))</f>
        <v/>
      </c>
      <c r="N150" s="9"/>
      <c r="O150" s="9"/>
      <c r="P150" s="9"/>
      <c r="Q150" s="9"/>
      <c r="R150" s="9"/>
      <c r="S150" s="10" t="str">
        <f t="shared" si="4"/>
        <v/>
      </c>
      <c r="T150" s="10" t="str">
        <f>IF($A150="","",ROUND($S150*$J150*($M150/($C$8-$C$7+1)),2))</f>
        <v/>
      </c>
      <c r="U150" s="10" t="str">
        <f>IF($A150="","",IFERROR($T150/(($C$9*$J150)*($M150/($C$8-$C$7+1))),""))</f>
        <v/>
      </c>
      <c r="V150" s="5"/>
    </row>
    <row r="151" spans="1:22" ht="21" customHeight="1">
      <c r="A151" s="5"/>
      <c r="B151" s="5"/>
      <c r="C151" s="5"/>
      <c r="D151" s="5"/>
      <c r="E151" s="5"/>
      <c r="F151" s="5"/>
      <c r="G151" s="5"/>
      <c r="H151" s="5"/>
      <c r="I151" s="5"/>
      <c r="J151" s="6"/>
      <c r="K151" s="7"/>
      <c r="L151" s="7"/>
      <c r="M151" s="8" t="str">
        <f>IF($K151="","",MAX(0,MIN($C$8,IF($L151="",$C$8,$L151))-MAX($C$7,$K151)+1))</f>
        <v/>
      </c>
      <c r="N151" s="9"/>
      <c r="O151" s="9"/>
      <c r="P151" s="9"/>
      <c r="Q151" s="9"/>
      <c r="R151" s="9"/>
      <c r="S151" s="10" t="str">
        <f t="shared" si="4"/>
        <v/>
      </c>
      <c r="T151" s="10" t="str">
        <f>IF($A151="","",ROUND($S151*$J151*($M151/($C$8-$C$7+1)),2))</f>
        <v/>
      </c>
      <c r="U151" s="10" t="str">
        <f>IF($A151="","",IFERROR($T151/(($C$9*$J151)*($M151/($C$8-$C$7+1))),""))</f>
        <v/>
      </c>
      <c r="V151" s="5"/>
    </row>
    <row r="152" spans="1:22" ht="21" customHeight="1">
      <c r="A152" s="5"/>
      <c r="B152" s="5"/>
      <c r="C152" s="5"/>
      <c r="D152" s="5"/>
      <c r="E152" s="5"/>
      <c r="F152" s="5"/>
      <c r="G152" s="5"/>
      <c r="H152" s="5"/>
      <c r="I152" s="5"/>
      <c r="J152" s="6"/>
      <c r="K152" s="7"/>
      <c r="L152" s="7"/>
      <c r="M152" s="8" t="str">
        <f>IF($K152="","",MAX(0,MIN($C$8,IF($L152="",$C$8,$L152))-MAX($C$7,$K152)+1))</f>
        <v/>
      </c>
      <c r="N152" s="9"/>
      <c r="O152" s="9"/>
      <c r="P152" s="9"/>
      <c r="Q152" s="9"/>
      <c r="R152" s="9"/>
      <c r="S152" s="10" t="str">
        <f t="shared" si="4"/>
        <v/>
      </c>
      <c r="T152" s="10" t="str">
        <f>IF($A152="","",ROUND($S152*$J152*($M152/($C$8-$C$7+1)),2))</f>
        <v/>
      </c>
      <c r="U152" s="10" t="str">
        <f>IF($A152="","",IFERROR($T152/(($C$9*$J152)*($M152/($C$8-$C$7+1))),""))</f>
        <v/>
      </c>
      <c r="V152" s="5"/>
    </row>
    <row r="153" spans="1:22" ht="21" customHeight="1">
      <c r="A153" s="5"/>
      <c r="B153" s="5"/>
      <c r="C153" s="5"/>
      <c r="D153" s="5"/>
      <c r="E153" s="5"/>
      <c r="F153" s="5"/>
      <c r="G153" s="5"/>
      <c r="H153" s="5"/>
      <c r="I153" s="5"/>
      <c r="J153" s="6"/>
      <c r="K153" s="7"/>
      <c r="L153" s="7"/>
      <c r="M153" s="8" t="str">
        <f>IF($K153="","",MAX(0,MIN($C$8,IF($L153="",$C$8,$L153))-MAX($C$7,$K153)+1))</f>
        <v/>
      </c>
      <c r="N153" s="9"/>
      <c r="O153" s="9"/>
      <c r="P153" s="9"/>
      <c r="Q153" s="9"/>
      <c r="R153" s="9"/>
      <c r="S153" s="10" t="str">
        <f t="shared" si="4"/>
        <v/>
      </c>
      <c r="T153" s="10" t="str">
        <f>IF($A153="","",ROUND($S153*$J153*($M153/($C$8-$C$7+1)),2))</f>
        <v/>
      </c>
      <c r="U153" s="10" t="str">
        <f>IF($A153="","",IFERROR($T153/(($C$9*$J153)*($M153/($C$8-$C$7+1))),""))</f>
        <v/>
      </c>
      <c r="V153" s="5"/>
    </row>
    <row r="154" spans="1:22" ht="21" customHeight="1">
      <c r="A154" s="5"/>
      <c r="B154" s="5"/>
      <c r="C154" s="5"/>
      <c r="D154" s="5"/>
      <c r="E154" s="5"/>
      <c r="F154" s="5"/>
      <c r="G154" s="5"/>
      <c r="H154" s="5"/>
      <c r="I154" s="5"/>
      <c r="J154" s="6"/>
      <c r="K154" s="7"/>
      <c r="L154" s="7"/>
      <c r="M154" s="8" t="str">
        <f>IF($K154="","",MAX(0,MIN($C$8,IF($L154="",$C$8,$L154))-MAX($C$7,$K154)+1))</f>
        <v/>
      </c>
      <c r="N154" s="9"/>
      <c r="O154" s="9"/>
      <c r="P154" s="9"/>
      <c r="Q154" s="9"/>
      <c r="R154" s="9"/>
      <c r="S154" s="10" t="str">
        <f t="shared" si="4"/>
        <v/>
      </c>
      <c r="T154" s="10" t="str">
        <f>IF($A154="","",ROUND($S154*$J154*($M154/($C$8-$C$7+1)),2))</f>
        <v/>
      </c>
      <c r="U154" s="10" t="str">
        <f>IF($A154="","",IFERROR($T154/(($C$9*$J154)*($M154/($C$8-$C$7+1))),""))</f>
        <v/>
      </c>
      <c r="V154" s="5"/>
    </row>
    <row r="155" spans="1:22" ht="21" customHeight="1">
      <c r="A155" s="5"/>
      <c r="B155" s="5"/>
      <c r="C155" s="5"/>
      <c r="D155" s="5"/>
      <c r="E155" s="5"/>
      <c r="F155" s="5"/>
      <c r="G155" s="5"/>
      <c r="H155" s="5"/>
      <c r="I155" s="5"/>
      <c r="J155" s="6"/>
      <c r="K155" s="7"/>
      <c r="L155" s="7"/>
      <c r="M155" s="8" t="str">
        <f>IF($K155="","",MAX(0,MIN($C$8,IF($L155="",$C$8,$L155))-MAX($C$7,$K155)+1))</f>
        <v/>
      </c>
      <c r="N155" s="9"/>
      <c r="O155" s="9"/>
      <c r="P155" s="9"/>
      <c r="Q155" s="9"/>
      <c r="R155" s="9"/>
      <c r="S155" s="10" t="str">
        <f t="shared" si="4"/>
        <v/>
      </c>
      <c r="T155" s="10" t="str">
        <f>IF($A155="","",ROUND($S155*$J155*($M155/($C$8-$C$7+1)),2))</f>
        <v/>
      </c>
      <c r="U155" s="10" t="str">
        <f>IF($A155="","",IFERROR($T155/(($C$9*$J155)*($M155/($C$8-$C$7+1))),""))</f>
        <v/>
      </c>
      <c r="V155" s="5"/>
    </row>
    <row r="156" spans="1:22" ht="21" customHeight="1">
      <c r="A156" s="5"/>
      <c r="B156" s="5"/>
      <c r="C156" s="5"/>
      <c r="D156" s="5"/>
      <c r="E156" s="5"/>
      <c r="F156" s="5"/>
      <c r="G156" s="5"/>
      <c r="H156" s="5"/>
      <c r="I156" s="5"/>
      <c r="J156" s="6"/>
      <c r="K156" s="7"/>
      <c r="L156" s="7"/>
      <c r="M156" s="8" t="str">
        <f>IF($K156="","",MAX(0,MIN($C$8,IF($L156="",$C$8,$L156))-MAX($C$7,$K156)+1))</f>
        <v/>
      </c>
      <c r="N156" s="9"/>
      <c r="O156" s="9"/>
      <c r="P156" s="9"/>
      <c r="Q156" s="9"/>
      <c r="R156" s="9"/>
      <c r="S156" s="10" t="str">
        <f t="shared" si="4"/>
        <v/>
      </c>
      <c r="T156" s="10" t="str">
        <f>IF($A156="","",ROUND($S156*$J156*($M156/($C$8-$C$7+1)),2))</f>
        <v/>
      </c>
      <c r="U156" s="10" t="str">
        <f>IF($A156="","",IFERROR($T156/(($C$9*$J156)*($M156/($C$8-$C$7+1))),""))</f>
        <v/>
      </c>
      <c r="V156" s="5"/>
    </row>
    <row r="157" spans="1:22" ht="21" customHeight="1">
      <c r="A157" s="5"/>
      <c r="B157" s="5"/>
      <c r="C157" s="5"/>
      <c r="D157" s="5"/>
      <c r="E157" s="5"/>
      <c r="F157" s="5"/>
      <c r="G157" s="5"/>
      <c r="H157" s="5"/>
      <c r="I157" s="5"/>
      <c r="J157" s="6"/>
      <c r="K157" s="7"/>
      <c r="L157" s="7"/>
      <c r="M157" s="8" t="str">
        <f>IF($K157="","",MAX(0,MIN($C$8,IF($L157="",$C$8,$L157))-MAX($C$7,$K157)+1))</f>
        <v/>
      </c>
      <c r="N157" s="9"/>
      <c r="O157" s="9"/>
      <c r="P157" s="9"/>
      <c r="Q157" s="9"/>
      <c r="R157" s="9"/>
      <c r="S157" s="10" t="str">
        <f t="shared" si="4"/>
        <v/>
      </c>
      <c r="T157" s="10" t="str">
        <f>IF($A157="","",ROUND($S157*$J157*($M157/($C$8-$C$7+1)),2))</f>
        <v/>
      </c>
      <c r="U157" s="10" t="str">
        <f>IF($A157="","",IFERROR($T157/(($C$9*$J157)*($M157/($C$8-$C$7+1))),""))</f>
        <v/>
      </c>
      <c r="V157" s="5"/>
    </row>
    <row r="158" spans="1:22" ht="21" customHeight="1">
      <c r="A158" s="5"/>
      <c r="B158" s="5"/>
      <c r="C158" s="5"/>
      <c r="D158" s="5"/>
      <c r="E158" s="5"/>
      <c r="F158" s="5"/>
      <c r="G158" s="5"/>
      <c r="H158" s="5"/>
      <c r="I158" s="5"/>
      <c r="J158" s="6"/>
      <c r="K158" s="7"/>
      <c r="L158" s="7"/>
      <c r="M158" s="8" t="str">
        <f>IF($K158="","",MAX(0,MIN($C$8,IF($L158="",$C$8,$L158))-MAX($C$7,$K158)+1))</f>
        <v/>
      </c>
      <c r="N158" s="9"/>
      <c r="O158" s="9"/>
      <c r="P158" s="9"/>
      <c r="Q158" s="9"/>
      <c r="R158" s="9"/>
      <c r="S158" s="10" t="str">
        <f t="shared" si="4"/>
        <v/>
      </c>
      <c r="T158" s="10" t="str">
        <f>IF($A158="","",ROUND($S158*$J158*($M158/($C$8-$C$7+1)),2))</f>
        <v/>
      </c>
      <c r="U158" s="10" t="str">
        <f>IF($A158="","",IFERROR($T158/(($C$9*$J158)*($M158/($C$8-$C$7+1))),""))</f>
        <v/>
      </c>
      <c r="V158" s="5"/>
    </row>
    <row r="159" spans="1:22" ht="21" customHeight="1">
      <c r="A159" s="5"/>
      <c r="B159" s="5"/>
      <c r="C159" s="5"/>
      <c r="D159" s="5"/>
      <c r="E159" s="5"/>
      <c r="F159" s="5"/>
      <c r="G159" s="5"/>
      <c r="H159" s="5"/>
      <c r="I159" s="5"/>
      <c r="J159" s="6"/>
      <c r="K159" s="7"/>
      <c r="L159" s="7"/>
      <c r="M159" s="8" t="str">
        <f>IF($K159="","",MAX(0,MIN($C$8,IF($L159="",$C$8,$L159))-MAX($C$7,$K159)+1))</f>
        <v/>
      </c>
      <c r="N159" s="9"/>
      <c r="O159" s="9"/>
      <c r="P159" s="9"/>
      <c r="Q159" s="9"/>
      <c r="R159" s="9"/>
      <c r="S159" s="10" t="str">
        <f t="shared" si="4"/>
        <v/>
      </c>
      <c r="T159" s="10" t="str">
        <f>IF($A159="","",ROUND($S159*$J159*($M159/($C$8-$C$7+1)),2))</f>
        <v/>
      </c>
      <c r="U159" s="10" t="str">
        <f>IF($A159="","",IFERROR($T159/(($C$9*$J159)*($M159/($C$8-$C$7+1))),""))</f>
        <v/>
      </c>
      <c r="V159" s="5"/>
    </row>
    <row r="160" spans="1:22" ht="21" customHeight="1">
      <c r="A160" s="5"/>
      <c r="B160" s="5"/>
      <c r="C160" s="5"/>
      <c r="D160" s="5"/>
      <c r="E160" s="5"/>
      <c r="F160" s="5"/>
      <c r="G160" s="5"/>
      <c r="H160" s="5"/>
      <c r="I160" s="5"/>
      <c r="J160" s="6"/>
      <c r="K160" s="7"/>
      <c r="L160" s="7"/>
      <c r="M160" s="8" t="str">
        <f>IF($K160="","",MAX(0,MIN($C$8,IF($L160="",$C$8,$L160))-MAX($C$7,$K160)+1))</f>
        <v/>
      </c>
      <c r="N160" s="9"/>
      <c r="O160" s="9"/>
      <c r="P160" s="9"/>
      <c r="Q160" s="9"/>
      <c r="R160" s="9"/>
      <c r="S160" s="10" t="str">
        <f t="shared" si="4"/>
        <v/>
      </c>
      <c r="T160" s="10" t="str">
        <f>IF($A160="","",ROUND($S160*$J160*($M160/($C$8-$C$7+1)),2))</f>
        <v/>
      </c>
      <c r="U160" s="10" t="str">
        <f>IF($A160="","",IFERROR($T160/(($C$9*$J160)*($M160/($C$8-$C$7+1))),""))</f>
        <v/>
      </c>
      <c r="V160" s="5"/>
    </row>
    <row r="161" spans="1:22" ht="21" customHeight="1">
      <c r="A161" s="5"/>
      <c r="B161" s="5"/>
      <c r="C161" s="5"/>
      <c r="D161" s="5"/>
      <c r="E161" s="5"/>
      <c r="F161" s="5"/>
      <c r="G161" s="5"/>
      <c r="H161" s="5"/>
      <c r="I161" s="5"/>
      <c r="J161" s="6"/>
      <c r="K161" s="7"/>
      <c r="L161" s="7"/>
      <c r="M161" s="8" t="str">
        <f>IF($K161="","",MAX(0,MIN($C$8,IF($L161="",$C$8,$L161))-MAX($C$7,$K161)+1))</f>
        <v/>
      </c>
      <c r="N161" s="9"/>
      <c r="O161" s="9"/>
      <c r="P161" s="9"/>
      <c r="Q161" s="9"/>
      <c r="R161" s="9"/>
      <c r="S161" s="10" t="str">
        <f t="shared" si="4"/>
        <v/>
      </c>
      <c r="T161" s="10" t="str">
        <f>IF($A161="","",ROUND($S161*$J161*($M161/($C$8-$C$7+1)),2))</f>
        <v/>
      </c>
      <c r="U161" s="10" t="str">
        <f>IF($A161="","",IFERROR($T161/(($C$9*$J161)*($M161/($C$8-$C$7+1))),""))</f>
        <v/>
      </c>
      <c r="V161" s="5"/>
    </row>
    <row r="162" spans="1:22" ht="21" customHeight="1">
      <c r="A162" s="5"/>
      <c r="B162" s="5"/>
      <c r="C162" s="5"/>
      <c r="D162" s="5"/>
      <c r="E162" s="5"/>
      <c r="F162" s="5"/>
      <c r="G162" s="5"/>
      <c r="H162" s="5"/>
      <c r="I162" s="5"/>
      <c r="J162" s="6"/>
      <c r="K162" s="7"/>
      <c r="L162" s="7"/>
      <c r="M162" s="8" t="str">
        <f>IF($K162="","",MAX(0,MIN($C$8,IF($L162="",$C$8,$L162))-MAX($C$7,$K162)+1))</f>
        <v/>
      </c>
      <c r="N162" s="9"/>
      <c r="O162" s="9"/>
      <c r="P162" s="9"/>
      <c r="Q162" s="9"/>
      <c r="R162" s="9"/>
      <c r="S162" s="10" t="str">
        <f t="shared" si="4"/>
        <v/>
      </c>
      <c r="T162" s="10" t="str">
        <f>IF($A162="","",ROUND($S162*$J162*($M162/($C$8-$C$7+1)),2))</f>
        <v/>
      </c>
      <c r="U162" s="10" t="str">
        <f>IF($A162="","",IFERROR($T162/(($C$9*$J162)*($M162/($C$8-$C$7+1))),""))</f>
        <v/>
      </c>
      <c r="V162" s="5"/>
    </row>
    <row r="163" spans="1:22" ht="21" customHeight="1">
      <c r="A163" s="5"/>
      <c r="B163" s="5"/>
      <c r="C163" s="5"/>
      <c r="D163" s="5"/>
      <c r="E163" s="5"/>
      <c r="F163" s="5"/>
      <c r="G163" s="5"/>
      <c r="H163" s="5"/>
      <c r="I163" s="5"/>
      <c r="J163" s="6"/>
      <c r="K163" s="7"/>
      <c r="L163" s="7"/>
      <c r="M163" s="8" t="str">
        <f>IF($K163="","",MAX(0,MIN($C$8,IF($L163="",$C$8,$L163))-MAX($C$7,$K163)+1))</f>
        <v/>
      </c>
      <c r="N163" s="9"/>
      <c r="O163" s="9"/>
      <c r="P163" s="9"/>
      <c r="Q163" s="9"/>
      <c r="R163" s="9"/>
      <c r="S163" s="10" t="str">
        <f t="shared" si="4"/>
        <v/>
      </c>
      <c r="T163" s="10" t="str">
        <f>IF($A163="","",ROUND($S163*$J163*($M163/($C$8-$C$7+1)),2))</f>
        <v/>
      </c>
      <c r="U163" s="10" t="str">
        <f>IF($A163="","",IFERROR($T163/(($C$9*$J163)*($M163/($C$8-$C$7+1))),""))</f>
        <v/>
      </c>
      <c r="V163" s="5"/>
    </row>
    <row r="164" spans="1:22" ht="21" customHeight="1">
      <c r="A164" s="5"/>
      <c r="B164" s="5"/>
      <c r="C164" s="5"/>
      <c r="D164" s="5"/>
      <c r="E164" s="5"/>
      <c r="F164" s="5"/>
      <c r="G164" s="5"/>
      <c r="H164" s="5"/>
      <c r="I164" s="5"/>
      <c r="J164" s="6"/>
      <c r="K164" s="7"/>
      <c r="L164" s="7"/>
      <c r="M164" s="8" t="str">
        <f>IF($K164="","",MAX(0,MIN($C$8,IF($L164="",$C$8,$L164))-MAX($C$7,$K164)+1))</f>
        <v/>
      </c>
      <c r="N164" s="9"/>
      <c r="O164" s="9"/>
      <c r="P164" s="9"/>
      <c r="Q164" s="9"/>
      <c r="R164" s="9"/>
      <c r="S164" s="10" t="str">
        <f t="shared" si="4"/>
        <v/>
      </c>
      <c r="T164" s="10" t="str">
        <f>IF($A164="","",ROUND($S164*$J164*($M164/($C$8-$C$7+1)),2))</f>
        <v/>
      </c>
      <c r="U164" s="10" t="str">
        <f>IF($A164="","",IFERROR($T164/(($C$9*$J164)*($M164/($C$8-$C$7+1))),""))</f>
        <v/>
      </c>
      <c r="V164" s="5"/>
    </row>
    <row r="165" spans="1:22" ht="21" customHeight="1">
      <c r="A165" s="5"/>
      <c r="B165" s="5"/>
      <c r="C165" s="5"/>
      <c r="D165" s="5"/>
      <c r="E165" s="5"/>
      <c r="F165" s="5"/>
      <c r="G165" s="5"/>
      <c r="H165" s="5"/>
      <c r="I165" s="5"/>
      <c r="J165" s="6"/>
      <c r="K165" s="7"/>
      <c r="L165" s="7"/>
      <c r="M165" s="8" t="str">
        <f>IF($K165="","",MAX(0,MIN($C$8,IF($L165="",$C$8,$L165))-MAX($C$7,$K165)+1))</f>
        <v/>
      </c>
      <c r="N165" s="9"/>
      <c r="O165" s="9"/>
      <c r="P165" s="9"/>
      <c r="Q165" s="9"/>
      <c r="R165" s="9"/>
      <c r="S165" s="10" t="str">
        <f t="shared" si="4"/>
        <v/>
      </c>
      <c r="T165" s="10" t="str">
        <f>IF($A165="","",ROUND($S165*$J165*($M165/($C$8-$C$7+1)),2))</f>
        <v/>
      </c>
      <c r="U165" s="10" t="str">
        <f>IF($A165="","",IFERROR($T165/(($C$9*$J165)*($M165/($C$8-$C$7+1))),""))</f>
        <v/>
      </c>
      <c r="V165" s="5"/>
    </row>
    <row r="166" spans="1:22" ht="21" customHeight="1">
      <c r="A166" s="5"/>
      <c r="B166" s="5"/>
      <c r="C166" s="5"/>
      <c r="D166" s="5"/>
      <c r="E166" s="5"/>
      <c r="F166" s="5"/>
      <c r="G166" s="5"/>
      <c r="H166" s="5"/>
      <c r="I166" s="5"/>
      <c r="J166" s="6"/>
      <c r="K166" s="7"/>
      <c r="L166" s="7"/>
      <c r="M166" s="8" t="str">
        <f>IF($K166="","",MAX(0,MIN($C$8,IF($L166="",$C$8,$L166))-MAX($C$7,$K166)+1))</f>
        <v/>
      </c>
      <c r="N166" s="9"/>
      <c r="O166" s="9"/>
      <c r="P166" s="9"/>
      <c r="Q166" s="9"/>
      <c r="R166" s="9"/>
      <c r="S166" s="10" t="str">
        <f t="shared" si="4"/>
        <v/>
      </c>
      <c r="T166" s="10" t="str">
        <f>IF($A166="","",ROUND($S166*$J166*($M166/($C$8-$C$7+1)),2))</f>
        <v/>
      </c>
      <c r="U166" s="10" t="str">
        <f>IF($A166="","",IFERROR($T166/(($C$9*$J166)*($M166/($C$8-$C$7+1))),""))</f>
        <v/>
      </c>
      <c r="V166" s="5"/>
    </row>
    <row r="167" spans="1:22" ht="21" customHeight="1">
      <c r="A167" s="5"/>
      <c r="B167" s="5"/>
      <c r="C167" s="5"/>
      <c r="D167" s="5"/>
      <c r="E167" s="5"/>
      <c r="F167" s="5"/>
      <c r="G167" s="5"/>
      <c r="H167" s="5"/>
      <c r="I167" s="5"/>
      <c r="J167" s="6"/>
      <c r="K167" s="7"/>
      <c r="L167" s="7"/>
      <c r="M167" s="8" t="str">
        <f>IF($K167="","",MAX(0,MIN($C$8,IF($L167="",$C$8,$L167))-MAX($C$7,$K167)+1))</f>
        <v/>
      </c>
      <c r="N167" s="9"/>
      <c r="O167" s="9"/>
      <c r="P167" s="9"/>
      <c r="Q167" s="9"/>
      <c r="R167" s="9"/>
      <c r="S167" s="10" t="str">
        <f t="shared" si="4"/>
        <v/>
      </c>
      <c r="T167" s="10" t="str">
        <f>IF($A167="","",ROUND($S167*$J167*($M167/($C$8-$C$7+1)),2))</f>
        <v/>
      </c>
      <c r="U167" s="10" t="str">
        <f>IF($A167="","",IFERROR($T167/(($C$9*$J167)*($M167/($C$8-$C$7+1))),""))</f>
        <v/>
      </c>
      <c r="V167" s="5"/>
    </row>
    <row r="168" spans="1:22" ht="21" customHeight="1">
      <c r="A168" s="5"/>
      <c r="B168" s="5"/>
      <c r="C168" s="5"/>
      <c r="D168" s="5"/>
      <c r="E168" s="5"/>
      <c r="F168" s="5"/>
      <c r="G168" s="5"/>
      <c r="H168" s="5"/>
      <c r="I168" s="5"/>
      <c r="J168" s="6"/>
      <c r="K168" s="7"/>
      <c r="L168" s="7"/>
      <c r="M168" s="8" t="str">
        <f>IF($K168="","",MAX(0,MIN($C$8,IF($L168="",$C$8,$L168))-MAX($C$7,$K168)+1))</f>
        <v/>
      </c>
      <c r="N168" s="9"/>
      <c r="O168" s="9"/>
      <c r="P168" s="9"/>
      <c r="Q168" s="9"/>
      <c r="R168" s="9"/>
      <c r="S168" s="10" t="str">
        <f t="shared" si="4"/>
        <v/>
      </c>
      <c r="T168" s="10" t="str">
        <f>IF($A168="","",ROUND($S168*$J168*($M168/($C$8-$C$7+1)),2))</f>
        <v/>
      </c>
      <c r="U168" s="10" t="str">
        <f>IF($A168="","",IFERROR($T168/(($C$9*$J168)*($M168/($C$8-$C$7+1))),""))</f>
        <v/>
      </c>
      <c r="V168" s="5"/>
    </row>
    <row r="169" spans="1:22" ht="21" customHeight="1">
      <c r="A169" s="5"/>
      <c r="B169" s="5"/>
      <c r="C169" s="5"/>
      <c r="D169" s="5"/>
      <c r="E169" s="5"/>
      <c r="F169" s="5"/>
      <c r="G169" s="5"/>
      <c r="H169" s="5"/>
      <c r="I169" s="5"/>
      <c r="J169" s="6"/>
      <c r="K169" s="7"/>
      <c r="L169" s="7"/>
      <c r="M169" s="8" t="str">
        <f>IF($K169="","",MAX(0,MIN($C$8,IF($L169="",$C$8,$L169))-MAX($C$7,$K169)+1))</f>
        <v/>
      </c>
      <c r="N169" s="9"/>
      <c r="O169" s="9"/>
      <c r="P169" s="9"/>
      <c r="Q169" s="9"/>
      <c r="R169" s="9"/>
      <c r="S169" s="10" t="str">
        <f t="shared" si="4"/>
        <v/>
      </c>
      <c r="T169" s="10" t="str">
        <f>IF($A169="","",ROUND($S169*$J169*($M169/($C$8-$C$7+1)),2))</f>
        <v/>
      </c>
      <c r="U169" s="10" t="str">
        <f>IF($A169="","",IFERROR($T169/(($C$9*$J169)*($M169/($C$8-$C$7+1))),""))</f>
        <v/>
      </c>
      <c r="V169" s="5"/>
    </row>
    <row r="170" spans="1:22" ht="21" customHeight="1">
      <c r="A170" s="5"/>
      <c r="B170" s="5"/>
      <c r="C170" s="5"/>
      <c r="D170" s="5"/>
      <c r="E170" s="5"/>
      <c r="F170" s="5"/>
      <c r="G170" s="5"/>
      <c r="H170" s="5"/>
      <c r="I170" s="5"/>
      <c r="J170" s="6"/>
      <c r="K170" s="7"/>
      <c r="L170" s="7"/>
      <c r="M170" s="8" t="str">
        <f>IF($K170="","",MAX(0,MIN($C$8,IF($L170="",$C$8,$L170))-MAX($C$7,$K170)+1))</f>
        <v/>
      </c>
      <c r="N170" s="9"/>
      <c r="O170" s="9"/>
      <c r="P170" s="9"/>
      <c r="Q170" s="9"/>
      <c r="R170" s="9"/>
      <c r="S170" s="10" t="str">
        <f t="shared" si="4"/>
        <v/>
      </c>
      <c r="T170" s="10" t="str">
        <f>IF($A170="","",ROUND($S170*$J170*($M170/($C$8-$C$7+1)),2))</f>
        <v/>
      </c>
      <c r="U170" s="10" t="str">
        <f>IF($A170="","",IFERROR($T170/(($C$9*$J170)*($M170/($C$8-$C$7+1))),""))</f>
        <v/>
      </c>
      <c r="V170" s="5"/>
    </row>
    <row r="171" spans="1:22" ht="21" customHeight="1">
      <c r="A171" s="5"/>
      <c r="B171" s="5"/>
      <c r="C171" s="5"/>
      <c r="D171" s="5"/>
      <c r="E171" s="5"/>
      <c r="F171" s="5"/>
      <c r="G171" s="5"/>
      <c r="H171" s="5"/>
      <c r="I171" s="5"/>
      <c r="J171" s="6"/>
      <c r="K171" s="7"/>
      <c r="L171" s="7"/>
      <c r="M171" s="8" t="str">
        <f>IF($K171="","",MAX(0,MIN($C$8,IF($L171="",$C$8,$L171))-MAX($C$7,$K171)+1))</f>
        <v/>
      </c>
      <c r="N171" s="9"/>
      <c r="O171" s="9"/>
      <c r="P171" s="9"/>
      <c r="Q171" s="9"/>
      <c r="R171" s="9"/>
      <c r="S171" s="10" t="str">
        <f t="shared" si="4"/>
        <v/>
      </c>
      <c r="T171" s="10" t="str">
        <f>IF($A171="","",ROUND($S171*$J171*($M171/($C$8-$C$7+1)),2))</f>
        <v/>
      </c>
      <c r="U171" s="10" t="str">
        <f>IF($A171="","",IFERROR($T171/(($C$9*$J171)*($M171/($C$8-$C$7+1))),""))</f>
        <v/>
      </c>
      <c r="V171" s="5"/>
    </row>
    <row r="172" spans="1:22" ht="21" customHeight="1">
      <c r="A172" s="5"/>
      <c r="B172" s="5"/>
      <c r="C172" s="5"/>
      <c r="D172" s="5"/>
      <c r="E172" s="5"/>
      <c r="F172" s="5"/>
      <c r="G172" s="5"/>
      <c r="H172" s="5"/>
      <c r="I172" s="5"/>
      <c r="J172" s="6"/>
      <c r="K172" s="7"/>
      <c r="L172" s="7"/>
      <c r="M172" s="8" t="str">
        <f>IF($K172="","",MAX(0,MIN($C$8,IF($L172="",$C$8,$L172))-MAX($C$7,$K172)+1))</f>
        <v/>
      </c>
      <c r="N172" s="9"/>
      <c r="O172" s="9"/>
      <c r="P172" s="9"/>
      <c r="Q172" s="9"/>
      <c r="R172" s="9"/>
      <c r="S172" s="10" t="str">
        <f t="shared" ref="S172:S203" si="5">IF($A172="","",SUM($N172:$R172))</f>
        <v/>
      </c>
      <c r="T172" s="10" t="str">
        <f>IF($A172="","",ROUND($S172*$J172*($M172/($C$8-$C$7+1)),2))</f>
        <v/>
      </c>
      <c r="U172" s="10" t="str">
        <f>IF($A172="","",IFERROR($T172/(($C$9*$J172)*($M172/($C$8-$C$7+1))),""))</f>
        <v/>
      </c>
      <c r="V172" s="5"/>
    </row>
    <row r="173" spans="1:22" ht="21" customHeight="1">
      <c r="A173" s="5"/>
      <c r="B173" s="5"/>
      <c r="C173" s="5"/>
      <c r="D173" s="5"/>
      <c r="E173" s="5"/>
      <c r="F173" s="5"/>
      <c r="G173" s="5"/>
      <c r="H173" s="5"/>
      <c r="I173" s="5"/>
      <c r="J173" s="6"/>
      <c r="K173" s="7"/>
      <c r="L173" s="7"/>
      <c r="M173" s="8" t="str">
        <f>IF($K173="","",MAX(0,MIN($C$8,IF($L173="",$C$8,$L173))-MAX($C$7,$K173)+1))</f>
        <v/>
      </c>
      <c r="N173" s="9"/>
      <c r="O173" s="9"/>
      <c r="P173" s="9"/>
      <c r="Q173" s="9"/>
      <c r="R173" s="9"/>
      <c r="S173" s="10" t="str">
        <f t="shared" si="5"/>
        <v/>
      </c>
      <c r="T173" s="10" t="str">
        <f>IF($A173="","",ROUND($S173*$J173*($M173/($C$8-$C$7+1)),2))</f>
        <v/>
      </c>
      <c r="U173" s="10" t="str">
        <f>IF($A173="","",IFERROR($T173/(($C$9*$J173)*($M173/($C$8-$C$7+1))),""))</f>
        <v/>
      </c>
      <c r="V173" s="5"/>
    </row>
    <row r="174" spans="1:22" ht="21" customHeight="1">
      <c r="A174" s="5"/>
      <c r="B174" s="5"/>
      <c r="C174" s="5"/>
      <c r="D174" s="5"/>
      <c r="E174" s="5"/>
      <c r="F174" s="5"/>
      <c r="G174" s="5"/>
      <c r="H174" s="5"/>
      <c r="I174" s="5"/>
      <c r="J174" s="6"/>
      <c r="K174" s="7"/>
      <c r="L174" s="7"/>
      <c r="M174" s="8" t="str">
        <f>IF($K174="","",MAX(0,MIN($C$8,IF($L174="",$C$8,$L174))-MAX($C$7,$K174)+1))</f>
        <v/>
      </c>
      <c r="N174" s="9"/>
      <c r="O174" s="9"/>
      <c r="P174" s="9"/>
      <c r="Q174" s="9"/>
      <c r="R174" s="9"/>
      <c r="S174" s="10" t="str">
        <f t="shared" si="5"/>
        <v/>
      </c>
      <c r="T174" s="10" t="str">
        <f>IF($A174="","",ROUND($S174*$J174*($M174/($C$8-$C$7+1)),2))</f>
        <v/>
      </c>
      <c r="U174" s="10" t="str">
        <f>IF($A174="","",IFERROR($T174/(($C$9*$J174)*($M174/($C$8-$C$7+1))),""))</f>
        <v/>
      </c>
      <c r="V174" s="5"/>
    </row>
    <row r="175" spans="1:22" ht="21" customHeight="1">
      <c r="A175" s="5"/>
      <c r="B175" s="5"/>
      <c r="C175" s="5"/>
      <c r="D175" s="5"/>
      <c r="E175" s="5"/>
      <c r="F175" s="5"/>
      <c r="G175" s="5"/>
      <c r="H175" s="5"/>
      <c r="I175" s="5"/>
      <c r="J175" s="6"/>
      <c r="K175" s="7"/>
      <c r="L175" s="7"/>
      <c r="M175" s="8" t="str">
        <f>IF($K175="","",MAX(0,MIN($C$8,IF($L175="",$C$8,$L175))-MAX($C$7,$K175)+1))</f>
        <v/>
      </c>
      <c r="N175" s="9"/>
      <c r="O175" s="9"/>
      <c r="P175" s="9"/>
      <c r="Q175" s="9"/>
      <c r="R175" s="9"/>
      <c r="S175" s="10" t="str">
        <f t="shared" si="5"/>
        <v/>
      </c>
      <c r="T175" s="10" t="str">
        <f>IF($A175="","",ROUND($S175*$J175*($M175/($C$8-$C$7+1)),2))</f>
        <v/>
      </c>
      <c r="U175" s="10" t="str">
        <f>IF($A175="","",IFERROR($T175/(($C$9*$J175)*($M175/($C$8-$C$7+1))),""))</f>
        <v/>
      </c>
      <c r="V175" s="5"/>
    </row>
    <row r="176" spans="1:22" ht="21" customHeight="1">
      <c r="A176" s="5"/>
      <c r="B176" s="5"/>
      <c r="C176" s="5"/>
      <c r="D176" s="5"/>
      <c r="E176" s="5"/>
      <c r="F176" s="5"/>
      <c r="G176" s="5"/>
      <c r="H176" s="5"/>
      <c r="I176" s="5"/>
      <c r="J176" s="6"/>
      <c r="K176" s="7"/>
      <c r="L176" s="7"/>
      <c r="M176" s="8" t="str">
        <f>IF($K176="","",MAX(0,MIN($C$8,IF($L176="",$C$8,$L176))-MAX($C$7,$K176)+1))</f>
        <v/>
      </c>
      <c r="N176" s="9"/>
      <c r="O176" s="9"/>
      <c r="P176" s="9"/>
      <c r="Q176" s="9"/>
      <c r="R176" s="9"/>
      <c r="S176" s="10" t="str">
        <f t="shared" si="5"/>
        <v/>
      </c>
      <c r="T176" s="10" t="str">
        <f>IF($A176="","",ROUND($S176*$J176*($M176/($C$8-$C$7+1)),2))</f>
        <v/>
      </c>
      <c r="U176" s="10" t="str">
        <f>IF($A176="","",IFERROR($T176/(($C$9*$J176)*($M176/($C$8-$C$7+1))),""))</f>
        <v/>
      </c>
      <c r="V176" s="5"/>
    </row>
    <row r="177" spans="1:22" ht="21" customHeight="1">
      <c r="A177" s="5"/>
      <c r="B177" s="5"/>
      <c r="C177" s="5"/>
      <c r="D177" s="5"/>
      <c r="E177" s="5"/>
      <c r="F177" s="5"/>
      <c r="G177" s="5"/>
      <c r="H177" s="5"/>
      <c r="I177" s="5"/>
      <c r="J177" s="6"/>
      <c r="K177" s="7"/>
      <c r="L177" s="7"/>
      <c r="M177" s="8" t="str">
        <f>IF($K177="","",MAX(0,MIN($C$8,IF($L177="",$C$8,$L177))-MAX($C$7,$K177)+1))</f>
        <v/>
      </c>
      <c r="N177" s="9"/>
      <c r="O177" s="9"/>
      <c r="P177" s="9"/>
      <c r="Q177" s="9"/>
      <c r="R177" s="9"/>
      <c r="S177" s="10" t="str">
        <f t="shared" si="5"/>
        <v/>
      </c>
      <c r="T177" s="10" t="str">
        <f>IF($A177="","",ROUND($S177*$J177*($M177/($C$8-$C$7+1)),2))</f>
        <v/>
      </c>
      <c r="U177" s="10" t="str">
        <f>IF($A177="","",IFERROR($T177/(($C$9*$J177)*($M177/($C$8-$C$7+1))),""))</f>
        <v/>
      </c>
      <c r="V177" s="5"/>
    </row>
    <row r="178" spans="1:22" ht="21" customHeight="1">
      <c r="A178" s="5"/>
      <c r="B178" s="5"/>
      <c r="C178" s="5"/>
      <c r="D178" s="5"/>
      <c r="E178" s="5"/>
      <c r="F178" s="5"/>
      <c r="G178" s="5"/>
      <c r="H178" s="5"/>
      <c r="I178" s="5"/>
      <c r="J178" s="6"/>
      <c r="K178" s="7"/>
      <c r="L178" s="7"/>
      <c r="M178" s="8" t="str">
        <f>IF($K178="","",MAX(0,MIN($C$8,IF($L178="",$C$8,$L178))-MAX($C$7,$K178)+1))</f>
        <v/>
      </c>
      <c r="N178" s="9"/>
      <c r="O178" s="9"/>
      <c r="P178" s="9"/>
      <c r="Q178" s="9"/>
      <c r="R178" s="9"/>
      <c r="S178" s="10" t="str">
        <f t="shared" si="5"/>
        <v/>
      </c>
      <c r="T178" s="10" t="str">
        <f>IF($A178="","",ROUND($S178*$J178*($M178/($C$8-$C$7+1)),2))</f>
        <v/>
      </c>
      <c r="U178" s="10" t="str">
        <f>IF($A178="","",IFERROR($T178/(($C$9*$J178)*($M178/($C$8-$C$7+1))),""))</f>
        <v/>
      </c>
      <c r="V178" s="5"/>
    </row>
    <row r="179" spans="1:22" ht="21" customHeight="1">
      <c r="A179" s="5"/>
      <c r="B179" s="5"/>
      <c r="C179" s="5"/>
      <c r="D179" s="5"/>
      <c r="E179" s="5"/>
      <c r="F179" s="5"/>
      <c r="G179" s="5"/>
      <c r="H179" s="5"/>
      <c r="I179" s="5"/>
      <c r="J179" s="6"/>
      <c r="K179" s="7"/>
      <c r="L179" s="7"/>
      <c r="M179" s="8" t="str">
        <f>IF($K179="","",MAX(0,MIN($C$8,IF($L179="",$C$8,$L179))-MAX($C$7,$K179)+1))</f>
        <v/>
      </c>
      <c r="N179" s="9"/>
      <c r="O179" s="9"/>
      <c r="P179" s="9"/>
      <c r="Q179" s="9"/>
      <c r="R179" s="9"/>
      <c r="S179" s="10" t="str">
        <f t="shared" si="5"/>
        <v/>
      </c>
      <c r="T179" s="10" t="str">
        <f>IF($A179="","",ROUND($S179*$J179*($M179/($C$8-$C$7+1)),2))</f>
        <v/>
      </c>
      <c r="U179" s="10" t="str">
        <f>IF($A179="","",IFERROR($T179/(($C$9*$J179)*($M179/($C$8-$C$7+1))),""))</f>
        <v/>
      </c>
      <c r="V179" s="5"/>
    </row>
    <row r="180" spans="1:22" ht="21" customHeight="1">
      <c r="A180" s="5"/>
      <c r="B180" s="5"/>
      <c r="C180" s="5"/>
      <c r="D180" s="5"/>
      <c r="E180" s="5"/>
      <c r="F180" s="5"/>
      <c r="G180" s="5"/>
      <c r="H180" s="5"/>
      <c r="I180" s="5"/>
      <c r="J180" s="6"/>
      <c r="K180" s="7"/>
      <c r="L180" s="7"/>
      <c r="M180" s="8" t="str">
        <f>IF($K180="","",MAX(0,MIN($C$8,IF($L180="",$C$8,$L180))-MAX($C$7,$K180)+1))</f>
        <v/>
      </c>
      <c r="N180" s="9"/>
      <c r="O180" s="9"/>
      <c r="P180" s="9"/>
      <c r="Q180" s="9"/>
      <c r="R180" s="9"/>
      <c r="S180" s="10" t="str">
        <f t="shared" si="5"/>
        <v/>
      </c>
      <c r="T180" s="10" t="str">
        <f>IF($A180="","",ROUND($S180*$J180*($M180/($C$8-$C$7+1)),2))</f>
        <v/>
      </c>
      <c r="U180" s="10" t="str">
        <f>IF($A180="","",IFERROR($T180/(($C$9*$J180)*($M180/($C$8-$C$7+1))),""))</f>
        <v/>
      </c>
      <c r="V180" s="5"/>
    </row>
    <row r="181" spans="1:22" ht="21" customHeight="1">
      <c r="A181" s="5"/>
      <c r="B181" s="5"/>
      <c r="C181" s="5"/>
      <c r="D181" s="5"/>
      <c r="E181" s="5"/>
      <c r="F181" s="5"/>
      <c r="G181" s="5"/>
      <c r="H181" s="5"/>
      <c r="I181" s="5"/>
      <c r="J181" s="6"/>
      <c r="K181" s="7"/>
      <c r="L181" s="7"/>
      <c r="M181" s="8" t="str">
        <f>IF($K181="","",MAX(0,MIN($C$8,IF($L181="",$C$8,$L181))-MAX($C$7,$K181)+1))</f>
        <v/>
      </c>
      <c r="N181" s="9"/>
      <c r="O181" s="9"/>
      <c r="P181" s="9"/>
      <c r="Q181" s="9"/>
      <c r="R181" s="9"/>
      <c r="S181" s="10" t="str">
        <f t="shared" si="5"/>
        <v/>
      </c>
      <c r="T181" s="10" t="str">
        <f>IF($A181="","",ROUND($S181*$J181*($M181/($C$8-$C$7+1)),2))</f>
        <v/>
      </c>
      <c r="U181" s="10" t="str">
        <f>IF($A181="","",IFERROR($T181/(($C$9*$J181)*($M181/($C$8-$C$7+1))),""))</f>
        <v/>
      </c>
      <c r="V181" s="5"/>
    </row>
    <row r="182" spans="1:22" ht="21" customHeight="1">
      <c r="A182" s="5"/>
      <c r="B182" s="5"/>
      <c r="C182" s="5"/>
      <c r="D182" s="5"/>
      <c r="E182" s="5"/>
      <c r="F182" s="5"/>
      <c r="G182" s="5"/>
      <c r="H182" s="5"/>
      <c r="I182" s="5"/>
      <c r="J182" s="6"/>
      <c r="K182" s="7"/>
      <c r="L182" s="7"/>
      <c r="M182" s="8" t="str">
        <f>IF($K182="","",MAX(0,MIN($C$8,IF($L182="",$C$8,$L182))-MAX($C$7,$K182)+1))</f>
        <v/>
      </c>
      <c r="N182" s="9"/>
      <c r="O182" s="9"/>
      <c r="P182" s="9"/>
      <c r="Q182" s="9"/>
      <c r="R182" s="9"/>
      <c r="S182" s="10" t="str">
        <f t="shared" si="5"/>
        <v/>
      </c>
      <c r="T182" s="10" t="str">
        <f>IF($A182="","",ROUND($S182*$J182*($M182/($C$8-$C$7+1)),2))</f>
        <v/>
      </c>
      <c r="U182" s="10" t="str">
        <f>IF($A182="","",IFERROR($T182/(($C$9*$J182)*($M182/($C$8-$C$7+1))),""))</f>
        <v/>
      </c>
      <c r="V182" s="5"/>
    </row>
    <row r="183" spans="1:22" ht="21" customHeight="1">
      <c r="A183" s="5"/>
      <c r="B183" s="5"/>
      <c r="C183" s="5"/>
      <c r="D183" s="5"/>
      <c r="E183" s="5"/>
      <c r="F183" s="5"/>
      <c r="G183" s="5"/>
      <c r="H183" s="5"/>
      <c r="I183" s="5"/>
      <c r="J183" s="6"/>
      <c r="K183" s="7"/>
      <c r="L183" s="7"/>
      <c r="M183" s="8" t="str">
        <f>IF($K183="","",MAX(0,MIN($C$8,IF($L183="",$C$8,$L183))-MAX($C$7,$K183)+1))</f>
        <v/>
      </c>
      <c r="N183" s="9"/>
      <c r="O183" s="9"/>
      <c r="P183" s="9"/>
      <c r="Q183" s="9"/>
      <c r="R183" s="9"/>
      <c r="S183" s="10" t="str">
        <f t="shared" si="5"/>
        <v/>
      </c>
      <c r="T183" s="10" t="str">
        <f>IF($A183="","",ROUND($S183*$J183*($M183/($C$8-$C$7+1)),2))</f>
        <v/>
      </c>
      <c r="U183" s="10" t="str">
        <f>IF($A183="","",IFERROR($T183/(($C$9*$J183)*($M183/($C$8-$C$7+1))),""))</f>
        <v/>
      </c>
      <c r="V183" s="5"/>
    </row>
    <row r="184" spans="1:22" ht="21" customHeight="1">
      <c r="A184" s="5"/>
      <c r="B184" s="5"/>
      <c r="C184" s="5"/>
      <c r="D184" s="5"/>
      <c r="E184" s="5"/>
      <c r="F184" s="5"/>
      <c r="G184" s="5"/>
      <c r="H184" s="5"/>
      <c r="I184" s="5"/>
      <c r="J184" s="6"/>
      <c r="K184" s="7"/>
      <c r="L184" s="7"/>
      <c r="M184" s="8" t="str">
        <f>IF($K184="","",MAX(0,MIN($C$8,IF($L184="",$C$8,$L184))-MAX($C$7,$K184)+1))</f>
        <v/>
      </c>
      <c r="N184" s="9"/>
      <c r="O184" s="9"/>
      <c r="P184" s="9"/>
      <c r="Q184" s="9"/>
      <c r="R184" s="9"/>
      <c r="S184" s="10" t="str">
        <f t="shared" si="5"/>
        <v/>
      </c>
      <c r="T184" s="10" t="str">
        <f>IF($A184="","",ROUND($S184*$J184*($M184/($C$8-$C$7+1)),2))</f>
        <v/>
      </c>
      <c r="U184" s="10" t="str">
        <f>IF($A184="","",IFERROR($T184/(($C$9*$J184)*($M184/($C$8-$C$7+1))),""))</f>
        <v/>
      </c>
      <c r="V184" s="5"/>
    </row>
    <row r="185" spans="1:22" ht="21" customHeight="1">
      <c r="A185" s="5"/>
      <c r="B185" s="5"/>
      <c r="C185" s="5"/>
      <c r="D185" s="5"/>
      <c r="E185" s="5"/>
      <c r="F185" s="5"/>
      <c r="G185" s="5"/>
      <c r="H185" s="5"/>
      <c r="I185" s="5"/>
      <c r="J185" s="6"/>
      <c r="K185" s="7"/>
      <c r="L185" s="7"/>
      <c r="M185" s="8" t="str">
        <f>IF($K185="","",MAX(0,MIN($C$8,IF($L185="",$C$8,$L185))-MAX($C$7,$K185)+1))</f>
        <v/>
      </c>
      <c r="N185" s="9"/>
      <c r="O185" s="9"/>
      <c r="P185" s="9"/>
      <c r="Q185" s="9"/>
      <c r="R185" s="9"/>
      <c r="S185" s="10" t="str">
        <f t="shared" si="5"/>
        <v/>
      </c>
      <c r="T185" s="10" t="str">
        <f>IF($A185="","",ROUND($S185*$J185*($M185/($C$8-$C$7+1)),2))</f>
        <v/>
      </c>
      <c r="U185" s="10" t="str">
        <f>IF($A185="","",IFERROR($T185/(($C$9*$J185)*($M185/($C$8-$C$7+1))),""))</f>
        <v/>
      </c>
      <c r="V185" s="5"/>
    </row>
    <row r="186" spans="1:22" ht="21" customHeight="1">
      <c r="A186" s="5"/>
      <c r="B186" s="5"/>
      <c r="C186" s="5"/>
      <c r="D186" s="5"/>
      <c r="E186" s="5"/>
      <c r="F186" s="5"/>
      <c r="G186" s="5"/>
      <c r="H186" s="5"/>
      <c r="I186" s="5"/>
      <c r="J186" s="6"/>
      <c r="K186" s="7"/>
      <c r="L186" s="7"/>
      <c r="M186" s="8" t="str">
        <f>IF($K186="","",MAX(0,MIN($C$8,IF($L186="",$C$8,$L186))-MAX($C$7,$K186)+1))</f>
        <v/>
      </c>
      <c r="N186" s="9"/>
      <c r="O186" s="9"/>
      <c r="P186" s="9"/>
      <c r="Q186" s="9"/>
      <c r="R186" s="9"/>
      <c r="S186" s="10" t="str">
        <f t="shared" si="5"/>
        <v/>
      </c>
      <c r="T186" s="10" t="str">
        <f>IF($A186="","",ROUND($S186*$J186*($M186/($C$8-$C$7+1)),2))</f>
        <v/>
      </c>
      <c r="U186" s="10" t="str">
        <f>IF($A186="","",IFERROR($T186/(($C$9*$J186)*($M186/($C$8-$C$7+1))),""))</f>
        <v/>
      </c>
      <c r="V186" s="5"/>
    </row>
    <row r="187" spans="1:22" ht="21" customHeight="1">
      <c r="A187" s="5"/>
      <c r="B187" s="5"/>
      <c r="C187" s="5"/>
      <c r="D187" s="5"/>
      <c r="E187" s="5"/>
      <c r="F187" s="5"/>
      <c r="G187" s="5"/>
      <c r="H187" s="5"/>
      <c r="I187" s="5"/>
      <c r="J187" s="6"/>
      <c r="K187" s="7"/>
      <c r="L187" s="7"/>
      <c r="M187" s="8" t="str">
        <f>IF($K187="","",MAX(0,MIN($C$8,IF($L187="",$C$8,$L187))-MAX($C$7,$K187)+1))</f>
        <v/>
      </c>
      <c r="N187" s="9"/>
      <c r="O187" s="9"/>
      <c r="P187" s="9"/>
      <c r="Q187" s="9"/>
      <c r="R187" s="9"/>
      <c r="S187" s="10" t="str">
        <f t="shared" si="5"/>
        <v/>
      </c>
      <c r="T187" s="10" t="str">
        <f>IF($A187="","",ROUND($S187*$J187*($M187/($C$8-$C$7+1)),2))</f>
        <v/>
      </c>
      <c r="U187" s="10" t="str">
        <f>IF($A187="","",IFERROR($T187/(($C$9*$J187)*($M187/($C$8-$C$7+1))),""))</f>
        <v/>
      </c>
      <c r="V187" s="5"/>
    </row>
    <row r="188" spans="1:22" ht="21" customHeight="1">
      <c r="A188" s="5"/>
      <c r="B188" s="5"/>
      <c r="C188" s="5"/>
      <c r="D188" s="5"/>
      <c r="E188" s="5"/>
      <c r="F188" s="5"/>
      <c r="G188" s="5"/>
      <c r="H188" s="5"/>
      <c r="I188" s="5"/>
      <c r="J188" s="6"/>
      <c r="K188" s="7"/>
      <c r="L188" s="7"/>
      <c r="M188" s="8" t="str">
        <f>IF($K188="","",MAX(0,MIN($C$8,IF($L188="",$C$8,$L188))-MAX($C$7,$K188)+1))</f>
        <v/>
      </c>
      <c r="N188" s="9"/>
      <c r="O188" s="9"/>
      <c r="P188" s="9"/>
      <c r="Q188" s="9"/>
      <c r="R188" s="9"/>
      <c r="S188" s="10" t="str">
        <f t="shared" si="5"/>
        <v/>
      </c>
      <c r="T188" s="10" t="str">
        <f>IF($A188="","",ROUND($S188*$J188*($M188/($C$8-$C$7+1)),2))</f>
        <v/>
      </c>
      <c r="U188" s="10" t="str">
        <f>IF($A188="","",IFERROR($T188/(($C$9*$J188)*($M188/($C$8-$C$7+1))),""))</f>
        <v/>
      </c>
      <c r="V188" s="5"/>
    </row>
    <row r="189" spans="1:22" ht="21" customHeight="1">
      <c r="A189" s="5"/>
      <c r="B189" s="5"/>
      <c r="C189" s="5"/>
      <c r="D189" s="5"/>
      <c r="E189" s="5"/>
      <c r="F189" s="5"/>
      <c r="G189" s="5"/>
      <c r="H189" s="5"/>
      <c r="I189" s="5"/>
      <c r="J189" s="6"/>
      <c r="K189" s="7"/>
      <c r="L189" s="7"/>
      <c r="M189" s="8" t="str">
        <f>IF($K189="","",MAX(0,MIN($C$8,IF($L189="",$C$8,$L189))-MAX($C$7,$K189)+1))</f>
        <v/>
      </c>
      <c r="N189" s="9"/>
      <c r="O189" s="9"/>
      <c r="P189" s="9"/>
      <c r="Q189" s="9"/>
      <c r="R189" s="9"/>
      <c r="S189" s="10" t="str">
        <f t="shared" si="5"/>
        <v/>
      </c>
      <c r="T189" s="10" t="str">
        <f>IF($A189="","",ROUND($S189*$J189*($M189/($C$8-$C$7+1)),2))</f>
        <v/>
      </c>
      <c r="U189" s="10" t="str">
        <f>IF($A189="","",IFERROR($T189/(($C$9*$J189)*($M189/($C$8-$C$7+1))),""))</f>
        <v/>
      </c>
      <c r="V189" s="5"/>
    </row>
    <row r="190" spans="1:22" ht="21" customHeight="1">
      <c r="A190" s="5"/>
      <c r="B190" s="5"/>
      <c r="C190" s="5"/>
      <c r="D190" s="5"/>
      <c r="E190" s="5"/>
      <c r="F190" s="5"/>
      <c r="G190" s="5"/>
      <c r="H190" s="5"/>
      <c r="I190" s="5"/>
      <c r="J190" s="6"/>
      <c r="K190" s="7"/>
      <c r="L190" s="7"/>
      <c r="M190" s="8" t="str">
        <f>IF($K190="","",MAX(0,MIN($C$8,IF($L190="",$C$8,$L190))-MAX($C$7,$K190)+1))</f>
        <v/>
      </c>
      <c r="N190" s="9"/>
      <c r="O190" s="9"/>
      <c r="P190" s="9"/>
      <c r="Q190" s="9"/>
      <c r="R190" s="9"/>
      <c r="S190" s="10" t="str">
        <f t="shared" si="5"/>
        <v/>
      </c>
      <c r="T190" s="10" t="str">
        <f>IF($A190="","",ROUND($S190*$J190*($M190/($C$8-$C$7+1)),2))</f>
        <v/>
      </c>
      <c r="U190" s="10" t="str">
        <f>IF($A190="","",IFERROR($T190/(($C$9*$J190)*($M190/($C$8-$C$7+1))),""))</f>
        <v/>
      </c>
      <c r="V190" s="5"/>
    </row>
    <row r="191" spans="1:22" ht="21" customHeight="1">
      <c r="A191" s="5"/>
      <c r="B191" s="5"/>
      <c r="C191" s="5"/>
      <c r="D191" s="5"/>
      <c r="E191" s="5"/>
      <c r="F191" s="5"/>
      <c r="G191" s="5"/>
      <c r="H191" s="5"/>
      <c r="I191" s="5"/>
      <c r="J191" s="6"/>
      <c r="K191" s="7"/>
      <c r="L191" s="7"/>
      <c r="M191" s="8" t="str">
        <f>IF($K191="","",MAX(0,MIN($C$8,IF($L191="",$C$8,$L191))-MAX($C$7,$K191)+1))</f>
        <v/>
      </c>
      <c r="N191" s="9"/>
      <c r="O191" s="9"/>
      <c r="P191" s="9"/>
      <c r="Q191" s="9"/>
      <c r="R191" s="9"/>
      <c r="S191" s="10" t="str">
        <f t="shared" si="5"/>
        <v/>
      </c>
      <c r="T191" s="10" t="str">
        <f>IF($A191="","",ROUND($S191*$J191*($M191/($C$8-$C$7+1)),2))</f>
        <v/>
      </c>
      <c r="U191" s="10" t="str">
        <f>IF($A191="","",IFERROR($T191/(($C$9*$J191)*($M191/($C$8-$C$7+1))),""))</f>
        <v/>
      </c>
      <c r="V191" s="5"/>
    </row>
    <row r="192" spans="1:22" ht="21" customHeight="1">
      <c r="A192" s="5"/>
      <c r="B192" s="5"/>
      <c r="C192" s="5"/>
      <c r="D192" s="5"/>
      <c r="E192" s="5"/>
      <c r="F192" s="5"/>
      <c r="G192" s="5"/>
      <c r="H192" s="5"/>
      <c r="I192" s="5"/>
      <c r="J192" s="6"/>
      <c r="K192" s="7"/>
      <c r="L192" s="7"/>
      <c r="M192" s="8" t="str">
        <f>IF($K192="","",MAX(0,MIN($C$8,IF($L192="",$C$8,$L192))-MAX($C$7,$K192)+1))</f>
        <v/>
      </c>
      <c r="N192" s="9"/>
      <c r="O192" s="9"/>
      <c r="P192" s="9"/>
      <c r="Q192" s="9"/>
      <c r="R192" s="9"/>
      <c r="S192" s="10" t="str">
        <f t="shared" si="5"/>
        <v/>
      </c>
      <c r="T192" s="10" t="str">
        <f>IF($A192="","",ROUND($S192*$J192*($M192/($C$8-$C$7+1)),2))</f>
        <v/>
      </c>
      <c r="U192" s="10" t="str">
        <f>IF($A192="","",IFERROR($T192/(($C$9*$J192)*($M192/($C$8-$C$7+1))),""))</f>
        <v/>
      </c>
      <c r="V192" s="5"/>
    </row>
    <row r="193" spans="1:22" ht="21" customHeight="1">
      <c r="A193" s="5"/>
      <c r="B193" s="5"/>
      <c r="C193" s="5"/>
      <c r="D193" s="5"/>
      <c r="E193" s="5"/>
      <c r="F193" s="5"/>
      <c r="G193" s="5"/>
      <c r="H193" s="5"/>
      <c r="I193" s="5"/>
      <c r="J193" s="6"/>
      <c r="K193" s="7"/>
      <c r="L193" s="7"/>
      <c r="M193" s="8" t="str">
        <f>IF($K193="","",MAX(0,MIN($C$8,IF($L193="",$C$8,$L193))-MAX($C$7,$K193)+1))</f>
        <v/>
      </c>
      <c r="N193" s="9"/>
      <c r="O193" s="9"/>
      <c r="P193" s="9"/>
      <c r="Q193" s="9"/>
      <c r="R193" s="9"/>
      <c r="S193" s="10" t="str">
        <f t="shared" si="5"/>
        <v/>
      </c>
      <c r="T193" s="10" t="str">
        <f>IF($A193="","",ROUND($S193*$J193*($M193/($C$8-$C$7+1)),2))</f>
        <v/>
      </c>
      <c r="U193" s="10" t="str">
        <f>IF($A193="","",IFERROR($T193/(($C$9*$J193)*($M193/($C$8-$C$7+1))),""))</f>
        <v/>
      </c>
      <c r="V193" s="5"/>
    </row>
    <row r="194" spans="1:22" ht="21" customHeight="1">
      <c r="A194" s="5"/>
      <c r="B194" s="5"/>
      <c r="C194" s="5"/>
      <c r="D194" s="5"/>
      <c r="E194" s="5"/>
      <c r="F194" s="5"/>
      <c r="G194" s="5"/>
      <c r="H194" s="5"/>
      <c r="I194" s="5"/>
      <c r="J194" s="6"/>
      <c r="K194" s="7"/>
      <c r="L194" s="7"/>
      <c r="M194" s="8" t="str">
        <f>IF($K194="","",MAX(0,MIN($C$8,IF($L194="",$C$8,$L194))-MAX($C$7,$K194)+1))</f>
        <v/>
      </c>
      <c r="N194" s="9"/>
      <c r="O194" s="9"/>
      <c r="P194" s="9"/>
      <c r="Q194" s="9"/>
      <c r="R194" s="9"/>
      <c r="S194" s="10" t="str">
        <f t="shared" si="5"/>
        <v/>
      </c>
      <c r="T194" s="10" t="str">
        <f>IF($A194="","",ROUND($S194*$J194*($M194/($C$8-$C$7+1)),2))</f>
        <v/>
      </c>
      <c r="U194" s="10" t="str">
        <f>IF($A194="","",IFERROR($T194/(($C$9*$J194)*($M194/($C$8-$C$7+1))),""))</f>
        <v/>
      </c>
      <c r="V194" s="5"/>
    </row>
    <row r="195" spans="1:22" ht="21" customHeight="1">
      <c r="A195" s="5"/>
      <c r="B195" s="5"/>
      <c r="C195" s="5"/>
      <c r="D195" s="5"/>
      <c r="E195" s="5"/>
      <c r="F195" s="5"/>
      <c r="G195" s="5"/>
      <c r="H195" s="5"/>
      <c r="I195" s="5"/>
      <c r="J195" s="6"/>
      <c r="K195" s="7"/>
      <c r="L195" s="7"/>
      <c r="M195" s="8" t="str">
        <f>IF($K195="","",MAX(0,MIN($C$8,IF($L195="",$C$8,$L195))-MAX($C$7,$K195)+1))</f>
        <v/>
      </c>
      <c r="N195" s="9"/>
      <c r="O195" s="9"/>
      <c r="P195" s="9"/>
      <c r="Q195" s="9"/>
      <c r="R195" s="9"/>
      <c r="S195" s="10" t="str">
        <f t="shared" si="5"/>
        <v/>
      </c>
      <c r="T195" s="10" t="str">
        <f>IF($A195="","",ROUND($S195*$J195*($M195/($C$8-$C$7+1)),2))</f>
        <v/>
      </c>
      <c r="U195" s="10" t="str">
        <f>IF($A195="","",IFERROR($T195/(($C$9*$J195)*($M195/($C$8-$C$7+1))),""))</f>
        <v/>
      </c>
      <c r="V195" s="5"/>
    </row>
    <row r="196" spans="1:22" ht="21" customHeight="1">
      <c r="A196" s="5"/>
      <c r="B196" s="5"/>
      <c r="C196" s="5"/>
      <c r="D196" s="5"/>
      <c r="E196" s="5"/>
      <c r="F196" s="5"/>
      <c r="G196" s="5"/>
      <c r="H196" s="5"/>
      <c r="I196" s="5"/>
      <c r="J196" s="6"/>
      <c r="K196" s="7"/>
      <c r="L196" s="7"/>
      <c r="M196" s="8" t="str">
        <f>IF($K196="","",MAX(0,MIN($C$8,IF($L196="",$C$8,$L196))-MAX($C$7,$K196)+1))</f>
        <v/>
      </c>
      <c r="N196" s="9"/>
      <c r="O196" s="9"/>
      <c r="P196" s="9"/>
      <c r="Q196" s="9"/>
      <c r="R196" s="9"/>
      <c r="S196" s="10" t="str">
        <f t="shared" si="5"/>
        <v/>
      </c>
      <c r="T196" s="10" t="str">
        <f>IF($A196="","",ROUND($S196*$J196*($M196/($C$8-$C$7+1)),2))</f>
        <v/>
      </c>
      <c r="U196" s="10" t="str">
        <f>IF($A196="","",IFERROR($T196/(($C$9*$J196)*($M196/($C$8-$C$7+1))),""))</f>
        <v/>
      </c>
      <c r="V196" s="5"/>
    </row>
    <row r="197" spans="1:22" ht="21" customHeight="1">
      <c r="A197" s="5"/>
      <c r="B197" s="5"/>
      <c r="C197" s="5"/>
      <c r="D197" s="5"/>
      <c r="E197" s="5"/>
      <c r="F197" s="5"/>
      <c r="G197" s="5"/>
      <c r="H197" s="5"/>
      <c r="I197" s="5"/>
      <c r="J197" s="6"/>
      <c r="K197" s="7"/>
      <c r="L197" s="7"/>
      <c r="M197" s="8" t="str">
        <f>IF($K197="","",MAX(0,MIN($C$8,IF($L197="",$C$8,$L197))-MAX($C$7,$K197)+1))</f>
        <v/>
      </c>
      <c r="N197" s="9"/>
      <c r="O197" s="9"/>
      <c r="P197" s="9"/>
      <c r="Q197" s="9"/>
      <c r="R197" s="9"/>
      <c r="S197" s="10" t="str">
        <f t="shared" si="5"/>
        <v/>
      </c>
      <c r="T197" s="10" t="str">
        <f>IF($A197="","",ROUND($S197*$J197*($M197/($C$8-$C$7+1)),2))</f>
        <v/>
      </c>
      <c r="U197" s="10" t="str">
        <f>IF($A197="","",IFERROR($T197/(($C$9*$J197)*($M197/($C$8-$C$7+1))),""))</f>
        <v/>
      </c>
      <c r="V197" s="5"/>
    </row>
    <row r="198" spans="1:22" ht="21" customHeight="1">
      <c r="A198" s="5"/>
      <c r="B198" s="5"/>
      <c r="C198" s="5"/>
      <c r="D198" s="5"/>
      <c r="E198" s="5"/>
      <c r="F198" s="5"/>
      <c r="G198" s="5"/>
      <c r="H198" s="5"/>
      <c r="I198" s="5"/>
      <c r="J198" s="6"/>
      <c r="K198" s="7"/>
      <c r="L198" s="7"/>
      <c r="M198" s="8" t="str">
        <f>IF($K198="","",MAX(0,MIN($C$8,IF($L198="",$C$8,$L198))-MAX($C$7,$K198)+1))</f>
        <v/>
      </c>
      <c r="N198" s="9"/>
      <c r="O198" s="9"/>
      <c r="P198" s="9"/>
      <c r="Q198" s="9"/>
      <c r="R198" s="9"/>
      <c r="S198" s="10" t="str">
        <f t="shared" si="5"/>
        <v/>
      </c>
      <c r="T198" s="10" t="str">
        <f>IF($A198="","",ROUND($S198*$J198*($M198/($C$8-$C$7+1)),2))</f>
        <v/>
      </c>
      <c r="U198" s="10" t="str">
        <f>IF($A198="","",IFERROR($T198/(($C$9*$J198)*($M198/($C$8-$C$7+1))),""))</f>
        <v/>
      </c>
      <c r="V198" s="5"/>
    </row>
    <row r="199" spans="1:22" ht="21" customHeight="1">
      <c r="A199" s="5"/>
      <c r="B199" s="5"/>
      <c r="C199" s="5"/>
      <c r="D199" s="5"/>
      <c r="E199" s="5"/>
      <c r="F199" s="5"/>
      <c r="G199" s="5"/>
      <c r="H199" s="5"/>
      <c r="I199" s="5"/>
      <c r="J199" s="6"/>
      <c r="K199" s="7"/>
      <c r="L199" s="7"/>
      <c r="M199" s="8" t="str">
        <f>IF($K199="","",MAX(0,MIN($C$8,IF($L199="",$C$8,$L199))-MAX($C$7,$K199)+1))</f>
        <v/>
      </c>
      <c r="N199" s="9"/>
      <c r="O199" s="9"/>
      <c r="P199" s="9"/>
      <c r="Q199" s="9"/>
      <c r="R199" s="9"/>
      <c r="S199" s="10" t="str">
        <f t="shared" si="5"/>
        <v/>
      </c>
      <c r="T199" s="10" t="str">
        <f>IF($A199="","",ROUND($S199*$J199*($M199/($C$8-$C$7+1)),2))</f>
        <v/>
      </c>
      <c r="U199" s="10" t="str">
        <f>IF($A199="","",IFERROR($T199/(($C$9*$J199)*($M199/($C$8-$C$7+1))),""))</f>
        <v/>
      </c>
      <c r="V199" s="5"/>
    </row>
    <row r="200" spans="1:22" ht="21" customHeight="1">
      <c r="A200" s="5"/>
      <c r="B200" s="5"/>
      <c r="C200" s="5"/>
      <c r="D200" s="5"/>
      <c r="E200" s="5"/>
      <c r="F200" s="5"/>
      <c r="G200" s="5"/>
      <c r="H200" s="5"/>
      <c r="I200" s="5"/>
      <c r="J200" s="6"/>
      <c r="K200" s="7"/>
      <c r="L200" s="7"/>
      <c r="M200" s="8" t="str">
        <f>IF($K200="","",MAX(0,MIN($C$8,IF($L200="",$C$8,$L200))-MAX($C$7,$K200)+1))</f>
        <v/>
      </c>
      <c r="N200" s="9"/>
      <c r="O200" s="9"/>
      <c r="P200" s="9"/>
      <c r="Q200" s="9"/>
      <c r="R200" s="9"/>
      <c r="S200" s="10" t="str">
        <f t="shared" si="5"/>
        <v/>
      </c>
      <c r="T200" s="10" t="str">
        <f>IF($A200="","",ROUND($S200*$J200*($M200/($C$8-$C$7+1)),2))</f>
        <v/>
      </c>
      <c r="U200" s="10" t="str">
        <f>IF($A200="","",IFERROR($T200/(($C$9*$J200)*($M200/($C$8-$C$7+1))),""))</f>
        <v/>
      </c>
      <c r="V200" s="5"/>
    </row>
    <row r="201" spans="1:22" ht="21" customHeight="1">
      <c r="A201" s="5"/>
      <c r="B201" s="5"/>
      <c r="C201" s="5"/>
      <c r="D201" s="5"/>
      <c r="E201" s="5"/>
      <c r="F201" s="5"/>
      <c r="G201" s="5"/>
      <c r="H201" s="5"/>
      <c r="I201" s="5"/>
      <c r="J201" s="6"/>
      <c r="K201" s="7"/>
      <c r="L201" s="7"/>
      <c r="M201" s="8" t="str">
        <f>IF($K201="","",MAX(0,MIN($C$8,IF($L201="",$C$8,$L201))-MAX($C$7,$K201)+1))</f>
        <v/>
      </c>
      <c r="N201" s="9"/>
      <c r="O201" s="9"/>
      <c r="P201" s="9"/>
      <c r="Q201" s="9"/>
      <c r="R201" s="9"/>
      <c r="S201" s="10" t="str">
        <f t="shared" si="5"/>
        <v/>
      </c>
      <c r="T201" s="10" t="str">
        <f>IF($A201="","",ROUND($S201*$J201*($M201/($C$8-$C$7+1)),2))</f>
        <v/>
      </c>
      <c r="U201" s="10" t="str">
        <f>IF($A201="","",IFERROR($T201/(($C$9*$J201)*($M201/($C$8-$C$7+1))),""))</f>
        <v/>
      </c>
      <c r="V201" s="5"/>
    </row>
    <row r="202" spans="1:22" ht="21" customHeight="1">
      <c r="A202" s="5"/>
      <c r="B202" s="5"/>
      <c r="C202" s="5"/>
      <c r="D202" s="5"/>
      <c r="E202" s="5"/>
      <c r="F202" s="5"/>
      <c r="G202" s="5"/>
      <c r="H202" s="5"/>
      <c r="I202" s="5"/>
      <c r="J202" s="6"/>
      <c r="K202" s="7"/>
      <c r="L202" s="7"/>
      <c r="M202" s="8" t="str">
        <f>IF($K202="","",MAX(0,MIN($C$8,IF($L202="",$C$8,$L202))-MAX($C$7,$K202)+1))</f>
        <v/>
      </c>
      <c r="N202" s="9"/>
      <c r="O202" s="9"/>
      <c r="P202" s="9"/>
      <c r="Q202" s="9"/>
      <c r="R202" s="9"/>
      <c r="S202" s="10" t="str">
        <f t="shared" si="5"/>
        <v/>
      </c>
      <c r="T202" s="10" t="str">
        <f>IF($A202="","",ROUND($S202*$J202*($M202/($C$8-$C$7+1)),2))</f>
        <v/>
      </c>
      <c r="U202" s="10" t="str">
        <f>IF($A202="","",IFERROR($T202/(($C$9*$J202)*($M202/($C$8-$C$7+1))),""))</f>
        <v/>
      </c>
      <c r="V202" s="5"/>
    </row>
    <row r="203" spans="1:22" ht="21" customHeight="1">
      <c r="A203" s="5"/>
      <c r="B203" s="5"/>
      <c r="C203" s="5"/>
      <c r="D203" s="5"/>
      <c r="E203" s="5"/>
      <c r="F203" s="5"/>
      <c r="G203" s="5"/>
      <c r="H203" s="5"/>
      <c r="I203" s="5"/>
      <c r="J203" s="6"/>
      <c r="K203" s="7"/>
      <c r="L203" s="7"/>
      <c r="M203" s="8" t="str">
        <f>IF($K203="","",MAX(0,MIN($C$8,IF($L203="",$C$8,$L203))-MAX($C$7,$K203)+1))</f>
        <v/>
      </c>
      <c r="N203" s="9"/>
      <c r="O203" s="9"/>
      <c r="P203" s="9"/>
      <c r="Q203" s="9"/>
      <c r="R203" s="9"/>
      <c r="S203" s="10" t="str">
        <f t="shared" si="5"/>
        <v/>
      </c>
      <c r="T203" s="10" t="str">
        <f>IF($A203="","",ROUND($S203*$J203*($M203/($C$8-$C$7+1)),2))</f>
        <v/>
      </c>
      <c r="U203" s="10" t="str">
        <f>IF($A203="","",IFERROR($T203/(($C$9*$J203)*($M203/($C$8-$C$7+1))),""))</f>
        <v/>
      </c>
      <c r="V203" s="5"/>
    </row>
    <row r="204" spans="1:22" ht="21" customHeight="1">
      <c r="A204" s="5"/>
      <c r="B204" s="5"/>
      <c r="C204" s="5"/>
      <c r="D204" s="5"/>
      <c r="E204" s="5"/>
      <c r="F204" s="5"/>
      <c r="G204" s="5"/>
      <c r="H204" s="5"/>
      <c r="I204" s="5"/>
      <c r="J204" s="6"/>
      <c r="K204" s="7"/>
      <c r="L204" s="7"/>
      <c r="M204" s="8" t="str">
        <f>IF($K204="","",MAX(0,MIN($C$8,IF($L204="",$C$8,$L204))-MAX($C$7,$K204)+1))</f>
        <v/>
      </c>
      <c r="N204" s="9"/>
      <c r="O204" s="9"/>
      <c r="P204" s="9"/>
      <c r="Q204" s="9"/>
      <c r="R204" s="9"/>
      <c r="S204" s="10" t="str">
        <f t="shared" ref="S204:S211" si="6">IF($A204="","",SUM($N204:$R204))</f>
        <v/>
      </c>
      <c r="T204" s="10" t="str">
        <f>IF($A204="","",ROUND($S204*$J204*($M204/($C$8-$C$7+1)),2))</f>
        <v/>
      </c>
      <c r="U204" s="10" t="str">
        <f>IF($A204="","",IFERROR($T204/(($C$9*$J204)*($M204/($C$8-$C$7+1))),""))</f>
        <v/>
      </c>
      <c r="V204" s="5"/>
    </row>
    <row r="205" spans="1:22" ht="21" customHeight="1">
      <c r="A205" s="5"/>
      <c r="B205" s="5"/>
      <c r="C205" s="5"/>
      <c r="D205" s="5"/>
      <c r="E205" s="5"/>
      <c r="F205" s="5"/>
      <c r="G205" s="5"/>
      <c r="H205" s="5"/>
      <c r="I205" s="5"/>
      <c r="J205" s="6"/>
      <c r="K205" s="7"/>
      <c r="L205" s="7"/>
      <c r="M205" s="8" t="str">
        <f>IF($K205="","",MAX(0,MIN($C$8,IF($L205="",$C$8,$L205))-MAX($C$7,$K205)+1))</f>
        <v/>
      </c>
      <c r="N205" s="9"/>
      <c r="O205" s="9"/>
      <c r="P205" s="9"/>
      <c r="Q205" s="9"/>
      <c r="R205" s="9"/>
      <c r="S205" s="10" t="str">
        <f t="shared" si="6"/>
        <v/>
      </c>
      <c r="T205" s="10" t="str">
        <f>IF($A205="","",ROUND($S205*$J205*($M205/($C$8-$C$7+1)),2))</f>
        <v/>
      </c>
      <c r="U205" s="10" t="str">
        <f>IF($A205="","",IFERROR($T205/(($C$9*$J205)*($M205/($C$8-$C$7+1))),""))</f>
        <v/>
      </c>
      <c r="V205" s="5"/>
    </row>
    <row r="206" spans="1:22" ht="21" customHeight="1">
      <c r="A206" s="5"/>
      <c r="B206" s="5"/>
      <c r="C206" s="5"/>
      <c r="D206" s="5"/>
      <c r="E206" s="5"/>
      <c r="F206" s="5"/>
      <c r="G206" s="5"/>
      <c r="H206" s="5"/>
      <c r="I206" s="5"/>
      <c r="J206" s="6"/>
      <c r="K206" s="7"/>
      <c r="L206" s="7"/>
      <c r="M206" s="8" t="str">
        <f>IF($K206="","",MAX(0,MIN($C$8,IF($L206="",$C$8,$L206))-MAX($C$7,$K206)+1))</f>
        <v/>
      </c>
      <c r="N206" s="9"/>
      <c r="O206" s="9"/>
      <c r="P206" s="9"/>
      <c r="Q206" s="9"/>
      <c r="R206" s="9"/>
      <c r="S206" s="10" t="str">
        <f t="shared" si="6"/>
        <v/>
      </c>
      <c r="T206" s="10" t="str">
        <f>IF($A206="","",ROUND($S206*$J206*($M206/($C$8-$C$7+1)),2))</f>
        <v/>
      </c>
      <c r="U206" s="10" t="str">
        <f>IF($A206="","",IFERROR($T206/(($C$9*$J206)*($M206/($C$8-$C$7+1))),""))</f>
        <v/>
      </c>
      <c r="V206" s="5"/>
    </row>
    <row r="207" spans="1:22" ht="21" customHeight="1">
      <c r="A207" s="5"/>
      <c r="B207" s="5"/>
      <c r="C207" s="5"/>
      <c r="D207" s="5"/>
      <c r="E207" s="5"/>
      <c r="F207" s="5"/>
      <c r="G207" s="5"/>
      <c r="H207" s="5"/>
      <c r="I207" s="5"/>
      <c r="J207" s="6"/>
      <c r="K207" s="7"/>
      <c r="L207" s="7"/>
      <c r="M207" s="8" t="str">
        <f>IF($K207="","",MAX(0,MIN($C$8,IF($L207="",$C$8,$L207))-MAX($C$7,$K207)+1))</f>
        <v/>
      </c>
      <c r="N207" s="9"/>
      <c r="O207" s="9"/>
      <c r="P207" s="9"/>
      <c r="Q207" s="9"/>
      <c r="R207" s="9"/>
      <c r="S207" s="10" t="str">
        <f t="shared" si="6"/>
        <v/>
      </c>
      <c r="T207" s="10" t="str">
        <f>IF($A207="","",ROUND($S207*$J207*($M207/($C$8-$C$7+1)),2))</f>
        <v/>
      </c>
      <c r="U207" s="10" t="str">
        <f>IF($A207="","",IFERROR($T207/(($C$9*$J207)*($M207/($C$8-$C$7+1))),""))</f>
        <v/>
      </c>
      <c r="V207" s="5"/>
    </row>
    <row r="208" spans="1:22" ht="21" customHeight="1">
      <c r="A208" s="5"/>
      <c r="B208" s="5"/>
      <c r="C208" s="5"/>
      <c r="D208" s="5"/>
      <c r="E208" s="5"/>
      <c r="F208" s="5"/>
      <c r="G208" s="5"/>
      <c r="H208" s="5"/>
      <c r="I208" s="5"/>
      <c r="J208" s="6"/>
      <c r="K208" s="7"/>
      <c r="L208" s="7"/>
      <c r="M208" s="8" t="str">
        <f>IF($K208="","",MAX(0,MIN($C$8,IF($L208="",$C$8,$L208))-MAX($C$7,$K208)+1))</f>
        <v/>
      </c>
      <c r="N208" s="9"/>
      <c r="O208" s="9"/>
      <c r="P208" s="9"/>
      <c r="Q208" s="9"/>
      <c r="R208" s="9"/>
      <c r="S208" s="10" t="str">
        <f t="shared" si="6"/>
        <v/>
      </c>
      <c r="T208" s="10" t="str">
        <f>IF($A208="","",ROUND($S208*$J208*($M208/($C$8-$C$7+1)),2))</f>
        <v/>
      </c>
      <c r="U208" s="10" t="str">
        <f>IF($A208="","",IFERROR($T208/(($C$9*$J208)*($M208/($C$8-$C$7+1))),""))</f>
        <v/>
      </c>
      <c r="V208" s="5"/>
    </row>
    <row r="209" spans="1:22" ht="21" customHeight="1">
      <c r="A209" s="5"/>
      <c r="B209" s="5"/>
      <c r="C209" s="5"/>
      <c r="D209" s="5"/>
      <c r="E209" s="5"/>
      <c r="F209" s="5"/>
      <c r="G209" s="5"/>
      <c r="H209" s="5"/>
      <c r="I209" s="5"/>
      <c r="J209" s="6"/>
      <c r="K209" s="7"/>
      <c r="L209" s="7"/>
      <c r="M209" s="8" t="str">
        <f>IF($K209="","",MAX(0,MIN($C$8,IF($L209="",$C$8,$L209))-MAX($C$7,$K209)+1))</f>
        <v/>
      </c>
      <c r="N209" s="9"/>
      <c r="O209" s="9"/>
      <c r="P209" s="9"/>
      <c r="Q209" s="9"/>
      <c r="R209" s="9"/>
      <c r="S209" s="10" t="str">
        <f t="shared" si="6"/>
        <v/>
      </c>
      <c r="T209" s="10" t="str">
        <f>IF($A209="","",ROUND($S209*$J209*($M209/($C$8-$C$7+1)),2))</f>
        <v/>
      </c>
      <c r="U209" s="10" t="str">
        <f>IF($A209="","",IFERROR($T209/(($C$9*$J209)*($M209/($C$8-$C$7+1))),""))</f>
        <v/>
      </c>
      <c r="V209" s="5"/>
    </row>
    <row r="210" spans="1:22" ht="21" customHeight="1">
      <c r="A210" s="5"/>
      <c r="B210" s="5"/>
      <c r="C210" s="5"/>
      <c r="D210" s="5"/>
      <c r="E210" s="5"/>
      <c r="F210" s="5"/>
      <c r="G210" s="5"/>
      <c r="H210" s="5"/>
      <c r="I210" s="5"/>
      <c r="J210" s="6"/>
      <c r="K210" s="7"/>
      <c r="L210" s="7"/>
      <c r="M210" s="8" t="str">
        <f>IF($K210="","",MAX(0,MIN($C$8,IF($L210="",$C$8,$L210))-MAX($C$7,$K210)+1))</f>
        <v/>
      </c>
      <c r="N210" s="9"/>
      <c r="O210" s="9"/>
      <c r="P210" s="9"/>
      <c r="Q210" s="9"/>
      <c r="R210" s="9"/>
      <c r="S210" s="10" t="str">
        <f t="shared" si="6"/>
        <v/>
      </c>
      <c r="T210" s="10" t="str">
        <f>IF($A210="","",ROUND($S210*$J210*($M210/($C$8-$C$7+1)),2))</f>
        <v/>
      </c>
      <c r="U210" s="10" t="str">
        <f>IF($A210="","",IFERROR($T210/(($C$9*$J210)*($M210/($C$8-$C$7+1))),""))</f>
        <v/>
      </c>
      <c r="V210" s="5"/>
    </row>
    <row r="211" spans="1:22" ht="21" customHeight="1">
      <c r="A211" s="5"/>
      <c r="B211" s="5"/>
      <c r="C211" s="5"/>
      <c r="D211" s="5"/>
      <c r="E211" s="5"/>
      <c r="F211" s="5"/>
      <c r="G211" s="5"/>
      <c r="H211" s="5"/>
      <c r="I211" s="5"/>
      <c r="J211" s="6"/>
      <c r="K211" s="7"/>
      <c r="L211" s="7"/>
      <c r="M211" s="8" t="str">
        <f>IF($K211="","",MAX(0,MIN($C$8,IF($L211="",$C$8,$L211))-MAX($C$7,$K211)+1))</f>
        <v/>
      </c>
      <c r="N211" s="9"/>
      <c r="O211" s="9"/>
      <c r="P211" s="9"/>
      <c r="Q211" s="9"/>
      <c r="R211" s="9"/>
      <c r="S211" s="10" t="str">
        <f t="shared" si="6"/>
        <v/>
      </c>
      <c r="T211" s="10" t="str">
        <f>IF($A211="","",ROUND($S211*$J211*($M211/($C$8-$C$7+1)),2))</f>
        <v/>
      </c>
      <c r="U211" s="10" t="str">
        <f>IF($A211="","",IFERROR($T211/(($C$9*$J211)*($M211/($C$8-$C$7+1))),""))</f>
        <v/>
      </c>
      <c r="V211" s="5"/>
    </row>
  </sheetData>
  <mergeCells count="15">
    <mergeCell ref="A1:V1"/>
    <mergeCell ref="A3:D3"/>
    <mergeCell ref="E4:I9"/>
    <mergeCell ref="C4:D4"/>
    <mergeCell ref="C5:D5"/>
    <mergeCell ref="C6:D6"/>
    <mergeCell ref="C7:D7"/>
    <mergeCell ref="C8:D8"/>
    <mergeCell ref="C9:D9"/>
    <mergeCell ref="A4:B4"/>
    <mergeCell ref="A5:B5"/>
    <mergeCell ref="A6:B6"/>
    <mergeCell ref="A7:B7"/>
    <mergeCell ref="A8:B8"/>
    <mergeCell ref="A9:B9"/>
  </mergeCells>
  <dataValidations count="2">
    <dataValidation showErrorMessage="1" errorTitle="Valor no válido" error="Usa uno de los valores de la lista." sqref="C12:I211" xr:uid="{00000000-0002-0000-0000-000000000000}"/>
    <dataValidation sqref="J12:J211 N12:R211" xr:uid="{00000000-0002-0000-0000-000007000000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2"/>
  <sheetViews>
    <sheetView showGridLines="0" workbookViewId="0"/>
  </sheetViews>
  <sheetFormatPr baseColWidth="10" defaultColWidth="8.796875" defaultRowHeight="13.8"/>
  <cols>
    <col min="1" max="1" width="26" customWidth="1"/>
    <col min="2" max="4" width="10" customWidth="1"/>
    <col min="5" max="6" width="15" customWidth="1"/>
    <col min="7" max="7" width="13" customWidth="1"/>
    <col min="8" max="9" width="15" customWidth="1"/>
    <col min="10" max="10" width="13" customWidth="1"/>
    <col min="11" max="12" width="14" customWidth="1"/>
    <col min="13" max="14" width="16" customWidth="1"/>
    <col min="15" max="16" width="14" customWidth="1"/>
    <col min="17" max="17" width="16" customWidth="1"/>
    <col min="18" max="18" width="48" customWidth="1"/>
    <col min="20" max="20" width="24" customWidth="1"/>
    <col min="21" max="22" width="15" customWidth="1"/>
    <col min="24" max="24" width="24" customWidth="1"/>
    <col min="25" max="25" width="14" customWidth="1"/>
  </cols>
  <sheetData>
    <row r="1" spans="1:25" ht="30" customHeight="1">
      <c r="A1" s="24" t="s">
        <v>134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3" spans="1:25" ht="15.6">
      <c r="A3" s="1" t="s">
        <v>1</v>
      </c>
      <c r="B3" s="21" t="str">
        <f>Datos!C4</f>
        <v>Tecnologías Atlas, S.L.</v>
      </c>
      <c r="D3" s="25" t="s">
        <v>135</v>
      </c>
      <c r="E3" s="25"/>
      <c r="F3" s="25"/>
      <c r="G3" s="25"/>
      <c r="H3" s="25"/>
    </row>
    <row r="4" spans="1:25">
      <c r="A4" s="1" t="s">
        <v>136</v>
      </c>
      <c r="B4" s="21">
        <f>Datos!C6</f>
        <v>2026</v>
      </c>
      <c r="D4" s="11" t="s">
        <v>137</v>
      </c>
      <c r="E4" s="11" t="s">
        <v>138</v>
      </c>
      <c r="F4" s="11" t="s">
        <v>139</v>
      </c>
      <c r="G4" s="11" t="s">
        <v>140</v>
      </c>
      <c r="H4" s="11" t="s">
        <v>141</v>
      </c>
    </row>
    <row r="5" spans="1:25">
      <c r="A5" s="1" t="s">
        <v>142</v>
      </c>
      <c r="B5" s="21" t="str">
        <f>TEXT(Datos!C7,"dd/mm/yyyy")&amp;" - "&amp;TEXT(Datos!C8,"dd/mm/yyyy")</f>
        <v>01/01/yyyy - 31/12/yyyy</v>
      </c>
      <c r="D5" s="14">
        <v>33972.857142857145</v>
      </c>
      <c r="E5" s="14">
        <v>38783.333333333336</v>
      </c>
      <c r="F5" s="15">
        <f>IFERROR((E5-D5)/E5,"")</f>
        <v>0.12403462459328381</v>
      </c>
      <c r="G5" s="16">
        <f>COUNTIF(Q14:Q22,"Revisar")</f>
        <v>1</v>
      </c>
      <c r="H5" s="14">
        <f>SUM(Datos!$T$12:$T$211)</f>
        <v>911279.24</v>
      </c>
    </row>
    <row r="6" spans="1:25">
      <c r="A6" s="1" t="s">
        <v>143</v>
      </c>
      <c r="B6" s="21">
        <f>COUNTIF(Datos!$C$12:$C$211,"Mujer")+COUNTIF(Datos!$C$12:$C$211,"Hombre")</f>
        <v>26</v>
      </c>
      <c r="D6" s="12" t="s">
        <v>144</v>
      </c>
      <c r="E6" s="12" t="s">
        <v>145</v>
      </c>
      <c r="F6" s="13" t="s">
        <v>146</v>
      </c>
      <c r="G6" s="12" t="s">
        <v>147</v>
      </c>
      <c r="H6" s="12" t="s">
        <v>148</v>
      </c>
    </row>
    <row r="7" spans="1:25">
      <c r="A7" s="1" t="s">
        <v>149</v>
      </c>
      <c r="B7" s="22">
        <v>0.25</v>
      </c>
      <c r="D7" s="14">
        <v>30525</v>
      </c>
      <c r="E7" s="14">
        <v>36575</v>
      </c>
      <c r="F7" s="15">
        <f>IFERROR((E7-D7)/E7,"")</f>
        <v>0.16541353383458646</v>
      </c>
      <c r="G7" s="16">
        <f>COUNTIF(Q14:Q22,"Sin comparativa")</f>
        <v>0</v>
      </c>
      <c r="H7" s="14">
        <v>20.564248060564147</v>
      </c>
    </row>
    <row r="8" spans="1:25">
      <c r="A8" s="1" t="s">
        <v>150</v>
      </c>
      <c r="B8" s="21">
        <f>Datos!C9</f>
        <v>1760</v>
      </c>
      <c r="D8" s="26" t="str">
        <f>IF(F5="","Sin datos",IF(ABS(F5)&gt;=$B$7,"Revisar la brecha media global","Sin alerta global según el umbral configurado"))</f>
        <v>Sin alerta global según el umbral configurado</v>
      </c>
      <c r="E8" s="26"/>
      <c r="F8" s="26"/>
      <c r="G8" s="26"/>
      <c r="H8" s="26"/>
    </row>
    <row r="11" spans="1:25" ht="15.6">
      <c r="A11" s="25" t="s">
        <v>151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25" ht="43.05" customHeight="1">
      <c r="A13" s="3" t="s">
        <v>15</v>
      </c>
      <c r="B13" s="3" t="s">
        <v>152</v>
      </c>
      <c r="C13" s="3" t="s">
        <v>153</v>
      </c>
      <c r="D13" s="3" t="s">
        <v>154</v>
      </c>
      <c r="E13" s="3" t="s">
        <v>137</v>
      </c>
      <c r="F13" s="3" t="s">
        <v>138</v>
      </c>
      <c r="G13" s="3" t="s">
        <v>139</v>
      </c>
      <c r="H13" s="3" t="s">
        <v>144</v>
      </c>
      <c r="I13" s="3" t="s">
        <v>145</v>
      </c>
      <c r="J13" s="3" t="s">
        <v>146</v>
      </c>
      <c r="K13" s="3" t="s">
        <v>155</v>
      </c>
      <c r="L13" s="3" t="s">
        <v>156</v>
      </c>
      <c r="M13" s="3" t="s">
        <v>157</v>
      </c>
      <c r="N13" s="3" t="s">
        <v>158</v>
      </c>
      <c r="O13" s="3" t="s">
        <v>159</v>
      </c>
      <c r="P13" s="3" t="s">
        <v>160</v>
      </c>
      <c r="Q13" s="3" t="s">
        <v>161</v>
      </c>
      <c r="R13" s="3" t="s">
        <v>162</v>
      </c>
      <c r="T13" s="20" t="s">
        <v>163</v>
      </c>
      <c r="U13" s="20" t="s">
        <v>137</v>
      </c>
      <c r="V13" s="20" t="s">
        <v>138</v>
      </c>
      <c r="W13" s="20"/>
      <c r="X13" s="20" t="s">
        <v>163</v>
      </c>
      <c r="Y13" s="20" t="s">
        <v>139</v>
      </c>
    </row>
    <row r="14" spans="1:25" ht="37.950000000000003" customHeight="1">
      <c r="A14" s="4" t="s">
        <v>33</v>
      </c>
      <c r="B14" s="4">
        <f>COUNTIF(Datos!$H$12:$H$211,$A14)</f>
        <v>2</v>
      </c>
      <c r="C14" s="4">
        <f>COUNTIFS(Datos!$H$12:$H$211,$A14,Datos!$C$12:$C$211,"Mujer")</f>
        <v>1</v>
      </c>
      <c r="D14" s="4">
        <f>COUNTIFS(Datos!$H$12:$H$211,$A14,Datos!$C$12:$C$211,"Hombre")</f>
        <v>1</v>
      </c>
      <c r="E14" s="17">
        <v>63000</v>
      </c>
      <c r="F14" s="17">
        <v>66100</v>
      </c>
      <c r="G14" s="18">
        <f t="shared" ref="G14:G22" si="0">IFERROR((F14-E14)/F14,"")</f>
        <v>4.6898638426626324E-2</v>
      </c>
      <c r="H14" s="17">
        <v>63000</v>
      </c>
      <c r="I14" s="17">
        <v>66100</v>
      </c>
      <c r="J14" s="18">
        <f t="shared" ref="J14:J22" si="1">IFERROR((I14-H14)/I14,"")</f>
        <v>4.6898638426626324E-2</v>
      </c>
      <c r="K14" s="17">
        <v>58000</v>
      </c>
      <c r="L14" s="17">
        <v>60000</v>
      </c>
      <c r="M14" s="17">
        <v>4200</v>
      </c>
      <c r="N14" s="17">
        <v>5200</v>
      </c>
      <c r="O14" s="17">
        <v>800</v>
      </c>
      <c r="P14" s="17">
        <v>900</v>
      </c>
      <c r="Q14" s="4" t="str">
        <f t="shared" ref="Q14:Q22" si="2">IF(B14=0,"",IF(OR(C14=0,D14=0),"Sin comparativa",IF(IFERROR(ABS(G14),0)&gt;=$B$7,"Revisar","OK")))</f>
        <v>OK</v>
      </c>
      <c r="R14" s="19" t="str">
        <f t="shared" ref="R14:R22" si="3">IF(Q14="Revisar","Brecha igual o superior al umbral configurado. Revisar causas objetivas y documentarlas.",IF(Q14="Sin comparativa","No hay personas de ambos sexos para comparar este puesto.",IF(Q14="OK","Sin alerta según el umbral configurado.","")))</f>
        <v>Sin alerta según el umbral configurado.</v>
      </c>
      <c r="T14" s="20" t="str">
        <f t="shared" ref="T14:T22" si="4">A14</f>
        <v>Dirección de área</v>
      </c>
      <c r="U14" s="20">
        <f t="shared" ref="U14:U22" si="5">E14</f>
        <v>63000</v>
      </c>
      <c r="V14" s="20">
        <f t="shared" ref="V14:V22" si="6">F14</f>
        <v>66100</v>
      </c>
      <c r="W14" s="20"/>
      <c r="X14" s="20" t="str">
        <f t="shared" ref="X14:X22" si="7">A14</f>
        <v>Dirección de área</v>
      </c>
      <c r="Y14" s="20">
        <f t="shared" ref="Y14:Y22" si="8">G14</f>
        <v>4.6898638426626324E-2</v>
      </c>
    </row>
    <row r="15" spans="1:25" ht="37.950000000000003" customHeight="1">
      <c r="A15" s="4" t="s">
        <v>45</v>
      </c>
      <c r="B15" s="4">
        <f>COUNTIF(Datos!$H$12:$H$211,$A15)</f>
        <v>4</v>
      </c>
      <c r="C15" s="4">
        <f>COUNTIFS(Datos!$H$12:$H$211,$A15,Datos!$C$12:$C$211,"Mujer")</f>
        <v>2</v>
      </c>
      <c r="D15" s="4">
        <f>COUNTIFS(Datos!$H$12:$H$211,$A15,Datos!$C$12:$C$211,"Hombre")</f>
        <v>2</v>
      </c>
      <c r="E15" s="17">
        <v>39550</v>
      </c>
      <c r="F15" s="17">
        <v>45675</v>
      </c>
      <c r="G15" s="18">
        <f t="shared" si="0"/>
        <v>0.13409961685823754</v>
      </c>
      <c r="H15" s="17">
        <v>39550</v>
      </c>
      <c r="I15" s="17">
        <v>45675</v>
      </c>
      <c r="J15" s="18">
        <f t="shared" si="1"/>
        <v>0.13409961685823754</v>
      </c>
      <c r="K15" s="17">
        <v>35000</v>
      </c>
      <c r="L15" s="17">
        <v>39750</v>
      </c>
      <c r="M15" s="17">
        <v>3850</v>
      </c>
      <c r="N15" s="17">
        <v>4900</v>
      </c>
      <c r="O15" s="17">
        <v>550</v>
      </c>
      <c r="P15" s="17">
        <v>700</v>
      </c>
      <c r="Q15" s="4" t="str">
        <f t="shared" si="2"/>
        <v>OK</v>
      </c>
      <c r="R15" s="19" t="str">
        <f t="shared" si="3"/>
        <v>Sin alerta según el umbral configurado.</v>
      </c>
      <c r="T15" s="20" t="str">
        <f t="shared" si="4"/>
        <v>Desarrollo de software</v>
      </c>
      <c r="U15" s="20">
        <f t="shared" si="5"/>
        <v>39550</v>
      </c>
      <c r="V15" s="20">
        <f t="shared" si="6"/>
        <v>45675</v>
      </c>
      <c r="W15" s="20"/>
      <c r="X15" s="20" t="str">
        <f t="shared" si="7"/>
        <v>Desarrollo de software</v>
      </c>
      <c r="Y15" s="20">
        <f t="shared" si="8"/>
        <v>0.13409961685823754</v>
      </c>
    </row>
    <row r="16" spans="1:25" ht="37.950000000000003" customHeight="1">
      <c r="A16" s="4" t="s">
        <v>60</v>
      </c>
      <c r="B16" s="4">
        <f>COUNTIF(Datos!$H$12:$H$211,$A16)</f>
        <v>2</v>
      </c>
      <c r="C16" s="4">
        <f>COUNTIFS(Datos!$H$12:$H$211,$A16,Datos!$C$12:$C$211,"Mujer")</f>
        <v>1</v>
      </c>
      <c r="D16" s="4">
        <f>COUNTIFS(Datos!$H$12:$H$211,$A16,Datos!$C$12:$C$211,"Hombre")</f>
        <v>1</v>
      </c>
      <c r="E16" s="17">
        <v>36700</v>
      </c>
      <c r="F16" s="17">
        <v>35850</v>
      </c>
      <c r="G16" s="18">
        <f t="shared" si="0"/>
        <v>-2.3709902370990237E-2</v>
      </c>
      <c r="H16" s="17">
        <v>36700</v>
      </c>
      <c r="I16" s="17">
        <v>35850</v>
      </c>
      <c r="J16" s="18">
        <f t="shared" si="1"/>
        <v>-2.3709902370990237E-2</v>
      </c>
      <c r="K16" s="17">
        <v>33000</v>
      </c>
      <c r="L16" s="17">
        <v>32500</v>
      </c>
      <c r="M16" s="17">
        <v>3300</v>
      </c>
      <c r="N16" s="17">
        <v>3000</v>
      </c>
      <c r="O16" s="17">
        <v>400</v>
      </c>
      <c r="P16" s="17">
        <v>350</v>
      </c>
      <c r="Q16" s="4" t="str">
        <f t="shared" si="2"/>
        <v>OK</v>
      </c>
      <c r="R16" s="19" t="str">
        <f t="shared" si="3"/>
        <v>Sin alerta según el umbral configurado.</v>
      </c>
      <c r="T16" s="20" t="str">
        <f t="shared" si="4"/>
        <v>Diseño UX/UI</v>
      </c>
      <c r="U16" s="20">
        <f t="shared" si="5"/>
        <v>36700</v>
      </c>
      <c r="V16" s="20">
        <f t="shared" si="6"/>
        <v>35850</v>
      </c>
      <c r="W16" s="20"/>
      <c r="X16" s="20" t="str">
        <f t="shared" si="7"/>
        <v>Diseño UX/UI</v>
      </c>
      <c r="Y16" s="20">
        <f t="shared" si="8"/>
        <v>-2.3709902370990237E-2</v>
      </c>
    </row>
    <row r="17" spans="1:25" ht="37.950000000000003" customHeight="1">
      <c r="A17" s="4" t="s">
        <v>69</v>
      </c>
      <c r="B17" s="4">
        <f>COUNTIF(Datos!$H$12:$H$211,$A17)</f>
        <v>3</v>
      </c>
      <c r="C17" s="4">
        <f>COUNTIFS(Datos!$H$12:$H$211,$A17,Datos!$C$12:$C$211,"Mujer")</f>
        <v>2</v>
      </c>
      <c r="D17" s="4">
        <f>COUNTIFS(Datos!$H$12:$H$211,$A17,Datos!$C$12:$C$211,"Hombre")</f>
        <v>1</v>
      </c>
      <c r="E17" s="17">
        <v>33550</v>
      </c>
      <c r="F17" s="17">
        <v>35800</v>
      </c>
      <c r="G17" s="18">
        <f t="shared" si="0"/>
        <v>6.2849162011173187E-2</v>
      </c>
      <c r="H17" s="17">
        <v>33550</v>
      </c>
      <c r="I17" s="17">
        <v>35800</v>
      </c>
      <c r="J17" s="18">
        <f t="shared" si="1"/>
        <v>6.2849162011173187E-2</v>
      </c>
      <c r="K17" s="17">
        <v>30500</v>
      </c>
      <c r="L17" s="17">
        <v>32000</v>
      </c>
      <c r="M17" s="17">
        <v>2600</v>
      </c>
      <c r="N17" s="17">
        <v>3300</v>
      </c>
      <c r="O17" s="17">
        <v>450</v>
      </c>
      <c r="P17" s="17">
        <v>500</v>
      </c>
      <c r="Q17" s="4" t="str">
        <f t="shared" si="2"/>
        <v>OK</v>
      </c>
      <c r="R17" s="19" t="str">
        <f t="shared" si="3"/>
        <v>Sin alerta según el umbral configurado.</v>
      </c>
      <c r="T17" s="20" t="str">
        <f t="shared" si="4"/>
        <v>Marketing digital</v>
      </c>
      <c r="U17" s="20">
        <f t="shared" si="5"/>
        <v>33550</v>
      </c>
      <c r="V17" s="20">
        <f t="shared" si="6"/>
        <v>35800</v>
      </c>
      <c r="W17" s="20"/>
      <c r="X17" s="20" t="str">
        <f t="shared" si="7"/>
        <v>Marketing digital</v>
      </c>
      <c r="Y17" s="20">
        <f t="shared" si="8"/>
        <v>6.2849162011173187E-2</v>
      </c>
    </row>
    <row r="18" spans="1:25" ht="37.950000000000003" customHeight="1">
      <c r="A18" s="4" t="s">
        <v>82</v>
      </c>
      <c r="B18" s="4">
        <f>COUNTIF(Datos!$H$12:$H$211,$A18)</f>
        <v>3</v>
      </c>
      <c r="C18" s="4">
        <f>COUNTIFS(Datos!$H$12:$H$211,$A18,Datos!$C$12:$C$211,"Mujer")</f>
        <v>2</v>
      </c>
      <c r="D18" s="4">
        <f>COUNTIFS(Datos!$H$12:$H$211,$A18,Datos!$C$12:$C$211,"Hombre")</f>
        <v>1</v>
      </c>
      <c r="E18" s="17">
        <v>26150</v>
      </c>
      <c r="F18" s="17">
        <v>28550</v>
      </c>
      <c r="G18" s="18">
        <f t="shared" si="0"/>
        <v>8.4063047285464099E-2</v>
      </c>
      <c r="H18" s="17">
        <v>26150</v>
      </c>
      <c r="I18" s="17">
        <v>28550</v>
      </c>
      <c r="J18" s="18">
        <f t="shared" si="1"/>
        <v>8.4063047285464099E-2</v>
      </c>
      <c r="K18" s="17">
        <v>24000</v>
      </c>
      <c r="L18" s="17">
        <v>26000</v>
      </c>
      <c r="M18" s="17">
        <v>1850</v>
      </c>
      <c r="N18" s="17">
        <v>2200</v>
      </c>
      <c r="O18" s="17">
        <v>300</v>
      </c>
      <c r="P18" s="17">
        <v>350</v>
      </c>
      <c r="Q18" s="4" t="str">
        <f t="shared" si="2"/>
        <v>OK</v>
      </c>
      <c r="R18" s="19" t="str">
        <f t="shared" si="3"/>
        <v>Sin alerta según el umbral configurado.</v>
      </c>
      <c r="T18" s="20" t="str">
        <f t="shared" si="4"/>
        <v>Administración y soporte</v>
      </c>
      <c r="U18" s="20">
        <f t="shared" si="5"/>
        <v>26150</v>
      </c>
      <c r="V18" s="20">
        <f t="shared" si="6"/>
        <v>28550</v>
      </c>
      <c r="W18" s="20"/>
      <c r="X18" s="20" t="str">
        <f t="shared" si="7"/>
        <v>Administración y soporte</v>
      </c>
      <c r="Y18" s="20">
        <f t="shared" si="8"/>
        <v>8.4063047285464099E-2</v>
      </c>
    </row>
    <row r="19" spans="1:25" ht="37.950000000000003" customHeight="1">
      <c r="A19" s="4" t="s">
        <v>92</v>
      </c>
      <c r="B19" s="4">
        <f>COUNTIF(Datos!$H$12:$H$211,$A19)</f>
        <v>3</v>
      </c>
      <c r="C19" s="4">
        <f>COUNTIFS(Datos!$H$12:$H$211,$A19,Datos!$C$12:$C$211,"Mujer")</f>
        <v>2</v>
      </c>
      <c r="D19" s="4">
        <f>COUNTIFS(Datos!$H$12:$H$211,$A19,Datos!$C$12:$C$211,"Hombre")</f>
        <v>1</v>
      </c>
      <c r="E19" s="17">
        <v>24575</v>
      </c>
      <c r="F19" s="17">
        <v>24050</v>
      </c>
      <c r="G19" s="18">
        <f t="shared" si="0"/>
        <v>-2.1829521829521831E-2</v>
      </c>
      <c r="H19" s="17">
        <v>24575</v>
      </c>
      <c r="I19" s="17">
        <v>24050</v>
      </c>
      <c r="J19" s="18">
        <f t="shared" si="1"/>
        <v>-2.1829521829521831E-2</v>
      </c>
      <c r="K19" s="17">
        <v>22750</v>
      </c>
      <c r="L19" s="17">
        <v>22300</v>
      </c>
      <c r="M19" s="17">
        <v>1575</v>
      </c>
      <c r="N19" s="17">
        <v>1500</v>
      </c>
      <c r="O19" s="17">
        <v>250</v>
      </c>
      <c r="P19" s="17">
        <v>250</v>
      </c>
      <c r="Q19" s="4" t="str">
        <f t="shared" si="2"/>
        <v>OK</v>
      </c>
      <c r="R19" s="19" t="str">
        <f t="shared" si="3"/>
        <v>Sin alerta según el umbral configurado.</v>
      </c>
      <c r="T19" s="20" t="str">
        <f t="shared" si="4"/>
        <v>Atención al cliente</v>
      </c>
      <c r="U19" s="20">
        <f t="shared" si="5"/>
        <v>24575</v>
      </c>
      <c r="V19" s="20">
        <f t="shared" si="6"/>
        <v>24050</v>
      </c>
      <c r="W19" s="20"/>
      <c r="X19" s="20" t="str">
        <f t="shared" si="7"/>
        <v>Atención al cliente</v>
      </c>
      <c r="Y19" s="20">
        <f t="shared" si="8"/>
        <v>-2.1829521829521831E-2</v>
      </c>
    </row>
    <row r="20" spans="1:25" ht="37.950000000000003" customHeight="1">
      <c r="A20" s="4" t="s">
        <v>105</v>
      </c>
      <c r="B20" s="4">
        <f>COUNTIF(Datos!$H$12:$H$211,$A20)</f>
        <v>4</v>
      </c>
      <c r="C20" s="4">
        <f>COUNTIFS(Datos!$H$12:$H$211,$A20,Datos!$C$12:$C$211,"Mujer")</f>
        <v>2</v>
      </c>
      <c r="D20" s="4">
        <f>COUNTIFS(Datos!$H$12:$H$211,$A20,Datos!$C$12:$C$211,"Hombre")</f>
        <v>2</v>
      </c>
      <c r="E20" s="17">
        <v>26485</v>
      </c>
      <c r="F20" s="17">
        <v>28325</v>
      </c>
      <c r="G20" s="18">
        <f t="shared" si="0"/>
        <v>6.4960282436010597E-2</v>
      </c>
      <c r="H20" s="17">
        <v>26485</v>
      </c>
      <c r="I20" s="17">
        <v>28325</v>
      </c>
      <c r="J20" s="18">
        <f t="shared" si="1"/>
        <v>6.4960282436010597E-2</v>
      </c>
      <c r="K20" s="17">
        <v>23900</v>
      </c>
      <c r="L20" s="17">
        <v>25150</v>
      </c>
      <c r="M20" s="17">
        <v>1875</v>
      </c>
      <c r="N20" s="17">
        <v>2150</v>
      </c>
      <c r="O20" s="17">
        <v>420</v>
      </c>
      <c r="P20" s="17">
        <v>475</v>
      </c>
      <c r="Q20" s="4" t="str">
        <f t="shared" si="2"/>
        <v>OK</v>
      </c>
      <c r="R20" s="19" t="str">
        <f t="shared" si="3"/>
        <v>Sin alerta según el umbral configurado.</v>
      </c>
      <c r="T20" s="20" t="str">
        <f t="shared" si="4"/>
        <v>Operaciones logísticas</v>
      </c>
      <c r="U20" s="20">
        <f t="shared" si="5"/>
        <v>26485</v>
      </c>
      <c r="V20" s="20">
        <f t="shared" si="6"/>
        <v>28325</v>
      </c>
      <c r="W20" s="20"/>
      <c r="X20" s="20" t="str">
        <f t="shared" si="7"/>
        <v>Operaciones logísticas</v>
      </c>
      <c r="Y20" s="20">
        <f t="shared" si="8"/>
        <v>6.4960282436010597E-2</v>
      </c>
    </row>
    <row r="21" spans="1:25" ht="37.950000000000003" customHeight="1">
      <c r="A21" s="4" t="s">
        <v>116</v>
      </c>
      <c r="B21" s="4">
        <f>COUNTIF(Datos!$H$12:$H$211,$A21)</f>
        <v>2</v>
      </c>
      <c r="C21" s="4">
        <f>COUNTIFS(Datos!$H$12:$H$211,$A21,Datos!$C$12:$C$211,"Mujer")</f>
        <v>1</v>
      </c>
      <c r="D21" s="4">
        <f>COUNTIFS(Datos!$H$12:$H$211,$A21,Datos!$C$12:$C$211,"Hombre")</f>
        <v>1</v>
      </c>
      <c r="E21" s="17">
        <v>47200</v>
      </c>
      <c r="F21" s="17">
        <v>50000</v>
      </c>
      <c r="G21" s="18">
        <f t="shared" si="0"/>
        <v>5.6000000000000001E-2</v>
      </c>
      <c r="H21" s="17">
        <v>47200</v>
      </c>
      <c r="I21" s="17">
        <v>50000</v>
      </c>
      <c r="J21" s="18">
        <f t="shared" si="1"/>
        <v>5.6000000000000001E-2</v>
      </c>
      <c r="K21" s="17">
        <v>42000</v>
      </c>
      <c r="L21" s="17">
        <v>44000</v>
      </c>
      <c r="M21" s="17">
        <v>4500</v>
      </c>
      <c r="N21" s="17">
        <v>5200</v>
      </c>
      <c r="O21" s="17">
        <v>700</v>
      </c>
      <c r="P21" s="17">
        <v>800</v>
      </c>
      <c r="Q21" s="4" t="str">
        <f t="shared" si="2"/>
        <v>OK</v>
      </c>
      <c r="R21" s="19" t="str">
        <f t="shared" si="3"/>
        <v>Sin alerta según el umbral configurado.</v>
      </c>
      <c r="T21" s="20" t="str">
        <f t="shared" si="4"/>
        <v>Producto</v>
      </c>
      <c r="U21" s="20">
        <f t="shared" si="5"/>
        <v>47200</v>
      </c>
      <c r="V21" s="20">
        <f t="shared" si="6"/>
        <v>50000</v>
      </c>
      <c r="W21" s="20"/>
      <c r="X21" s="20" t="str">
        <f t="shared" si="7"/>
        <v>Producto</v>
      </c>
      <c r="Y21" s="20">
        <f t="shared" si="8"/>
        <v>5.6000000000000001E-2</v>
      </c>
    </row>
    <row r="22" spans="1:25" ht="37.950000000000003" customHeight="1">
      <c r="A22" s="4" t="s">
        <v>127</v>
      </c>
      <c r="B22" s="4">
        <f>COUNTIF(Datos!$H$12:$H$211,$A22)</f>
        <v>3</v>
      </c>
      <c r="C22" s="4">
        <f>COUNTIFS(Datos!$H$12:$H$211,$A22,Datos!$C$12:$C$211,"Mujer")</f>
        <v>1</v>
      </c>
      <c r="D22" s="4">
        <f>COUNTIFS(Datos!$H$12:$H$211,$A22,Datos!$C$12:$C$211,"Hombre")</f>
        <v>2</v>
      </c>
      <c r="E22" s="17">
        <v>28100</v>
      </c>
      <c r="F22" s="17">
        <v>38525</v>
      </c>
      <c r="G22" s="18">
        <f t="shared" si="0"/>
        <v>0.27060350421804025</v>
      </c>
      <c r="H22" s="17">
        <v>28100</v>
      </c>
      <c r="I22" s="17">
        <v>38525</v>
      </c>
      <c r="J22" s="18">
        <f t="shared" si="1"/>
        <v>0.27060350421804025</v>
      </c>
      <c r="K22" s="17">
        <v>26000</v>
      </c>
      <c r="L22" s="17">
        <v>32250</v>
      </c>
      <c r="M22" s="17">
        <v>1600</v>
      </c>
      <c r="N22" s="17">
        <v>5650</v>
      </c>
      <c r="O22" s="17">
        <v>500</v>
      </c>
      <c r="P22" s="17">
        <v>625</v>
      </c>
      <c r="Q22" s="4" t="str">
        <f t="shared" si="2"/>
        <v>Revisar</v>
      </c>
      <c r="R22" s="19" t="str">
        <f t="shared" si="3"/>
        <v>Brecha igual o superior al umbral configurado. Revisar causas objetivas y documentarlas.</v>
      </c>
      <c r="T22" s="20" t="str">
        <f t="shared" si="4"/>
        <v>Ventas B2B</v>
      </c>
      <c r="U22" s="20">
        <f t="shared" si="5"/>
        <v>28100</v>
      </c>
      <c r="V22" s="20">
        <f t="shared" si="6"/>
        <v>38525</v>
      </c>
      <c r="W22" s="20"/>
      <c r="X22" s="20" t="str">
        <f t="shared" si="7"/>
        <v>Ventas B2B</v>
      </c>
      <c r="Y22" s="20">
        <f t="shared" si="8"/>
        <v>0.27060350421804025</v>
      </c>
    </row>
  </sheetData>
  <mergeCells count="4">
    <mergeCell ref="A1:R1"/>
    <mergeCell ref="D3:H3"/>
    <mergeCell ref="D8:H8"/>
    <mergeCell ref="A11:R11"/>
  </mergeCells>
  <conditionalFormatting sqref="D8:H8">
    <cfRule type="containsText" dxfId="5" priority="6" operator="containsText" text="Revisar"/>
  </conditionalFormatting>
  <conditionalFormatting sqref="G14:G22">
    <cfRule type="cellIs" dxfId="4" priority="1" operator="greaterThanOrEqual">
      <formula>0.25</formula>
    </cfRule>
    <cfRule type="cellIs" dxfId="3" priority="2" operator="lessThanOrEqual">
      <formula>-0.25</formula>
    </cfRule>
  </conditionalFormatting>
  <conditionalFormatting sqref="Q14:Q22">
    <cfRule type="containsText" dxfId="2" priority="3" operator="containsText" text="Revisar"/>
    <cfRule type="containsText" dxfId="1" priority="4" operator="containsText" text="OK"/>
    <cfRule type="containsText" dxfId="0" priority="5" operator="containsText" text="Sin comparativa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Datos</vt:lpstr>
      <vt:lpstr>Registro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2026-04-24T06:49:43Z</dcterms:modified>
</cp:coreProperties>
</file>