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interes compuesto\"/>
    </mc:Choice>
  </mc:AlternateContent>
  <xr:revisionPtr revIDLastSave="0" documentId="13_ncr:1_{D30BAA44-ACA4-43CF-BE8E-2B39D76FD2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culadora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7" i="1" l="1"/>
  <c r="G67" i="1" s="1"/>
  <c r="A66" i="1"/>
  <c r="E66" i="1" s="1"/>
  <c r="A65" i="1"/>
  <c r="D65" i="1" s="1"/>
  <c r="A64" i="1"/>
  <c r="F64" i="1" s="1"/>
  <c r="A63" i="1"/>
  <c r="C63" i="1" s="1"/>
  <c r="A62" i="1"/>
  <c r="E62" i="1" s="1"/>
  <c r="A61" i="1"/>
  <c r="D61" i="1" s="1"/>
  <c r="A60" i="1"/>
  <c r="D60" i="1" s="1"/>
  <c r="A59" i="1"/>
  <c r="G59" i="1" s="1"/>
  <c r="A58" i="1"/>
  <c r="C58" i="1" s="1"/>
  <c r="A57" i="1"/>
  <c r="E57" i="1" s="1"/>
  <c r="A56" i="1"/>
  <c r="E56" i="1" s="1"/>
  <c r="A55" i="1"/>
  <c r="D55" i="1" s="1"/>
  <c r="A54" i="1"/>
  <c r="G54" i="1" s="1"/>
  <c r="A53" i="1"/>
  <c r="C53" i="1" s="1"/>
  <c r="A52" i="1"/>
  <c r="G52" i="1" s="1"/>
  <c r="A51" i="1"/>
  <c r="D51" i="1" s="1"/>
  <c r="A50" i="1"/>
  <c r="D50" i="1" s="1"/>
  <c r="A49" i="1"/>
  <c r="G49" i="1" s="1"/>
  <c r="A48" i="1"/>
  <c r="C48" i="1" s="1"/>
  <c r="A47" i="1"/>
  <c r="G47" i="1" s="1"/>
  <c r="A46" i="1"/>
  <c r="E46" i="1" s="1"/>
  <c r="A45" i="1"/>
  <c r="D45" i="1" s="1"/>
  <c r="A44" i="1"/>
  <c r="G44" i="1" s="1"/>
  <c r="A43" i="1"/>
  <c r="C43" i="1" s="1"/>
  <c r="A42" i="1"/>
  <c r="G42" i="1" s="1"/>
  <c r="A41" i="1"/>
  <c r="E41" i="1" s="1"/>
  <c r="A40" i="1"/>
  <c r="D40" i="1" s="1"/>
  <c r="A39" i="1"/>
  <c r="G39" i="1" s="1"/>
  <c r="A38" i="1"/>
  <c r="C38" i="1" s="1"/>
  <c r="A37" i="1"/>
  <c r="G37" i="1" s="1"/>
  <c r="A36" i="1"/>
  <c r="B36" i="1" s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F17" i="1"/>
  <c r="E17" i="1"/>
  <c r="B17" i="1"/>
  <c r="L9" i="1"/>
  <c r="L8" i="1"/>
  <c r="L7" i="1"/>
  <c r="R4" i="1"/>
  <c r="R3" i="1"/>
  <c r="R2" i="1"/>
  <c r="R7" i="1" s="1"/>
  <c r="E7" i="1" s="1"/>
  <c r="F28" i="1" l="1"/>
  <c r="C18" i="1"/>
  <c r="E58" i="1"/>
  <c r="D48" i="1"/>
  <c r="C23" i="1"/>
  <c r="G38" i="1"/>
  <c r="G48" i="1"/>
  <c r="F24" i="1"/>
  <c r="E47" i="1"/>
  <c r="H47" i="1" s="1"/>
  <c r="D38" i="1"/>
  <c r="E48" i="1"/>
  <c r="G58" i="1"/>
  <c r="F38" i="1"/>
  <c r="D43" i="1"/>
  <c r="E53" i="1"/>
  <c r="G63" i="1"/>
  <c r="H63" i="1" s="1"/>
  <c r="F43" i="1"/>
  <c r="G53" i="1"/>
  <c r="C33" i="1"/>
  <c r="G43" i="1"/>
  <c r="D58" i="1"/>
  <c r="D63" i="1"/>
  <c r="C31" i="1"/>
  <c r="F66" i="1"/>
  <c r="E37" i="1"/>
  <c r="H37" i="1" s="1"/>
  <c r="F58" i="1"/>
  <c r="E38" i="1"/>
  <c r="F48" i="1"/>
  <c r="R8" i="1"/>
  <c r="H11" i="1" s="1"/>
  <c r="C28" i="1"/>
  <c r="E42" i="1"/>
  <c r="H42" i="1" s="1"/>
  <c r="E63" i="1"/>
  <c r="D53" i="1"/>
  <c r="F63" i="1"/>
  <c r="E43" i="1"/>
  <c r="F53" i="1"/>
  <c r="H44" i="1"/>
  <c r="F18" i="1"/>
  <c r="B41" i="1"/>
  <c r="B46" i="1"/>
  <c r="B51" i="1"/>
  <c r="B56" i="1"/>
  <c r="B66" i="1"/>
  <c r="C21" i="1"/>
  <c r="C26" i="1"/>
  <c r="C36" i="1"/>
  <c r="C41" i="1"/>
  <c r="C46" i="1"/>
  <c r="C56" i="1"/>
  <c r="C66" i="1"/>
  <c r="D66" i="1"/>
  <c r="E36" i="1"/>
  <c r="E51" i="1"/>
  <c r="E40" i="1"/>
  <c r="E45" i="1"/>
  <c r="E50" i="1"/>
  <c r="E55" i="1"/>
  <c r="E60" i="1"/>
  <c r="E65" i="1"/>
  <c r="B18" i="1"/>
  <c r="F20" i="1"/>
  <c r="F25" i="1"/>
  <c r="F30" i="1"/>
  <c r="F35" i="1"/>
  <c r="B38" i="1"/>
  <c r="F40" i="1"/>
  <c r="B43" i="1"/>
  <c r="F45" i="1"/>
  <c r="B48" i="1"/>
  <c r="F50" i="1"/>
  <c r="B53" i="1"/>
  <c r="F55" i="1"/>
  <c r="B58" i="1"/>
  <c r="F60" i="1"/>
  <c r="B63" i="1"/>
  <c r="F65" i="1"/>
  <c r="G40" i="1"/>
  <c r="G45" i="1"/>
  <c r="G50" i="1"/>
  <c r="G55" i="1"/>
  <c r="G60" i="1"/>
  <c r="G65" i="1"/>
  <c r="G66" i="1"/>
  <c r="H66" i="1" s="1"/>
  <c r="D39" i="1"/>
  <c r="D44" i="1"/>
  <c r="D49" i="1"/>
  <c r="D54" i="1"/>
  <c r="D59" i="1"/>
  <c r="D64" i="1"/>
  <c r="F21" i="1"/>
  <c r="F26" i="1"/>
  <c r="F31" i="1"/>
  <c r="F36" i="1"/>
  <c r="B39" i="1"/>
  <c r="F41" i="1"/>
  <c r="B44" i="1"/>
  <c r="F46" i="1"/>
  <c r="B49" i="1"/>
  <c r="F51" i="1"/>
  <c r="B54" i="1"/>
  <c r="F56" i="1"/>
  <c r="B59" i="1"/>
  <c r="F61" i="1"/>
  <c r="B64" i="1"/>
  <c r="E54" i="1"/>
  <c r="H54" i="1" s="1"/>
  <c r="C19" i="1"/>
  <c r="C24" i="1"/>
  <c r="C29" i="1"/>
  <c r="C34" i="1"/>
  <c r="G36" i="1"/>
  <c r="C39" i="1"/>
  <c r="G41" i="1"/>
  <c r="H41" i="1" s="1"/>
  <c r="C44" i="1"/>
  <c r="G46" i="1"/>
  <c r="H46" i="1" s="1"/>
  <c r="C49" i="1"/>
  <c r="G51" i="1"/>
  <c r="H51" i="1" s="1"/>
  <c r="C54" i="1"/>
  <c r="G56" i="1"/>
  <c r="H56" i="1" s="1"/>
  <c r="C59" i="1"/>
  <c r="G61" i="1"/>
  <c r="C64" i="1"/>
  <c r="R5" i="1"/>
  <c r="E29" i="1" s="1"/>
  <c r="E19" i="1"/>
  <c r="B20" i="1" s="1"/>
  <c r="E24" i="1"/>
  <c r="G24" i="1" s="1"/>
  <c r="H24" i="1" s="1"/>
  <c r="E39" i="1"/>
  <c r="H39" i="1" s="1"/>
  <c r="E44" i="1"/>
  <c r="E49" i="1"/>
  <c r="H49" i="1" s="1"/>
  <c r="E59" i="1"/>
  <c r="H59" i="1" s="1"/>
  <c r="F19" i="1"/>
  <c r="F29" i="1"/>
  <c r="F34" i="1"/>
  <c r="F39" i="1"/>
  <c r="B42" i="1"/>
  <c r="F44" i="1"/>
  <c r="F49" i="1"/>
  <c r="B52" i="1"/>
  <c r="F54" i="1"/>
  <c r="B57" i="1"/>
  <c r="F59" i="1"/>
  <c r="B62" i="1"/>
  <c r="B67" i="1"/>
  <c r="C22" i="1"/>
  <c r="C27" i="1"/>
  <c r="C32" i="1"/>
  <c r="C37" i="1"/>
  <c r="C42" i="1"/>
  <c r="C47" i="1"/>
  <c r="C52" i="1"/>
  <c r="C57" i="1"/>
  <c r="C62" i="1"/>
  <c r="G64" i="1"/>
  <c r="C67" i="1"/>
  <c r="E64" i="1"/>
  <c r="B37" i="1"/>
  <c r="B47" i="1"/>
  <c r="R6" i="1"/>
  <c r="E9" i="1" s="1"/>
  <c r="D37" i="1"/>
  <c r="D42" i="1"/>
  <c r="D47" i="1"/>
  <c r="D52" i="1"/>
  <c r="D57" i="1"/>
  <c r="D62" i="1"/>
  <c r="D67" i="1"/>
  <c r="F23" i="1"/>
  <c r="F33" i="1"/>
  <c r="C51" i="1"/>
  <c r="C61" i="1"/>
  <c r="D36" i="1"/>
  <c r="D41" i="1"/>
  <c r="D46" i="1"/>
  <c r="D56" i="1"/>
  <c r="E61" i="1"/>
  <c r="E52" i="1"/>
  <c r="H52" i="1" s="1"/>
  <c r="E67" i="1"/>
  <c r="H67" i="1" s="1"/>
  <c r="F22" i="1"/>
  <c r="F27" i="1"/>
  <c r="F32" i="1"/>
  <c r="F37" i="1"/>
  <c r="B40" i="1"/>
  <c r="F42" i="1"/>
  <c r="B45" i="1"/>
  <c r="F47" i="1"/>
  <c r="B50" i="1"/>
  <c r="F52" i="1"/>
  <c r="B55" i="1"/>
  <c r="F57" i="1"/>
  <c r="B60" i="1"/>
  <c r="F62" i="1"/>
  <c r="B65" i="1"/>
  <c r="F67" i="1"/>
  <c r="C20" i="1"/>
  <c r="C25" i="1"/>
  <c r="C30" i="1"/>
  <c r="C35" i="1"/>
  <c r="C40" i="1"/>
  <c r="C45" i="1"/>
  <c r="C50" i="1"/>
  <c r="C55" i="1"/>
  <c r="G57" i="1"/>
  <c r="H57" i="1" s="1"/>
  <c r="C60" i="1"/>
  <c r="G62" i="1"/>
  <c r="H62" i="1" s="1"/>
  <c r="C65" i="1"/>
  <c r="B61" i="1"/>
  <c r="H43" i="1" l="1"/>
  <c r="H53" i="1"/>
  <c r="M8" i="1"/>
  <c r="N8" i="1" s="1"/>
  <c r="H58" i="1"/>
  <c r="E34" i="1"/>
  <c r="B35" i="1" s="1"/>
  <c r="H48" i="1"/>
  <c r="H38" i="1"/>
  <c r="B25" i="1"/>
  <c r="G19" i="1"/>
  <c r="H19" i="1" s="1"/>
  <c r="B30" i="1"/>
  <c r="G29" i="1"/>
  <c r="H29" i="1" s="1"/>
  <c r="G34" i="1"/>
  <c r="H34" i="1" s="1"/>
  <c r="H65" i="1"/>
  <c r="H7" i="1"/>
  <c r="H8" i="1"/>
  <c r="E32" i="1"/>
  <c r="E22" i="1"/>
  <c r="E33" i="1"/>
  <c r="E28" i="1"/>
  <c r="E23" i="1"/>
  <c r="H6" i="1"/>
  <c r="E6" i="1"/>
  <c r="E8" i="1"/>
  <c r="E30" i="1"/>
  <c r="E27" i="1"/>
  <c r="E18" i="1"/>
  <c r="H64" i="1"/>
  <c r="E35" i="1"/>
  <c r="H60" i="1"/>
  <c r="H55" i="1"/>
  <c r="E26" i="1"/>
  <c r="E20" i="1"/>
  <c r="H36" i="1"/>
  <c r="H50" i="1"/>
  <c r="E21" i="1"/>
  <c r="M9" i="1"/>
  <c r="N9" i="1" s="1"/>
  <c r="E25" i="1"/>
  <c r="E31" i="1"/>
  <c r="H45" i="1"/>
  <c r="H61" i="1"/>
  <c r="M7" i="1"/>
  <c r="N7" i="1" s="1"/>
  <c r="H40" i="1"/>
  <c r="G30" i="1" l="1"/>
  <c r="H30" i="1" s="1"/>
  <c r="B31" i="1"/>
  <c r="D30" i="1"/>
  <c r="B28" i="1"/>
  <c r="D27" i="1"/>
  <c r="G27" i="1"/>
  <c r="H27" i="1" s="1"/>
  <c r="H10" i="1"/>
  <c r="E10" i="1"/>
  <c r="E11" i="1" s="1"/>
  <c r="H9" i="1"/>
  <c r="D31" i="1"/>
  <c r="G31" i="1"/>
  <c r="H31" i="1" s="1"/>
  <c r="B32" i="1"/>
  <c r="B33" i="1"/>
  <c r="G32" i="1"/>
  <c r="H32" i="1" s="1"/>
  <c r="D32" i="1"/>
  <c r="G26" i="1"/>
  <c r="H26" i="1" s="1"/>
  <c r="B27" i="1"/>
  <c r="D26" i="1"/>
  <c r="D18" i="1"/>
  <c r="G18" i="1"/>
  <c r="H18" i="1" s="1"/>
  <c r="B19" i="1"/>
  <c r="D23" i="1"/>
  <c r="G23" i="1"/>
  <c r="H23" i="1" s="1"/>
  <c r="B24" i="1"/>
  <c r="G28" i="1"/>
  <c r="H28" i="1" s="1"/>
  <c r="D28" i="1"/>
  <c r="B29" i="1"/>
  <c r="B26" i="1"/>
  <c r="D25" i="1"/>
  <c r="G25" i="1"/>
  <c r="H25" i="1" s="1"/>
  <c r="D33" i="1"/>
  <c r="G33" i="1"/>
  <c r="H33" i="1" s="1"/>
  <c r="B34" i="1"/>
  <c r="G22" i="1"/>
  <c r="H22" i="1" s="1"/>
  <c r="D22" i="1"/>
  <c r="B23" i="1"/>
  <c r="D21" i="1"/>
  <c r="B22" i="1"/>
  <c r="G21" i="1"/>
  <c r="H21" i="1" s="1"/>
  <c r="G20" i="1"/>
  <c r="H20" i="1" s="1"/>
  <c r="B21" i="1"/>
  <c r="D20" i="1"/>
  <c r="D24" i="1"/>
  <c r="D35" i="1"/>
  <c r="G35" i="1"/>
  <c r="H35" i="1" s="1"/>
  <c r="D29" i="1"/>
  <c r="D34" i="1"/>
  <c r="D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Q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Fuentes metodológicas consultadas:
https://www.vertex42.com/Calculators/compound-interest-calculator.html
https://www.investor.gov/financial-tools-calculators/calculators/calculadora-de-interes-compuesto
https://exceljet.net/formulas/calculate-compound-interest
https://support.microsoft.com/es-es/office/como-calcular-el-interes-compuesto-para-un-periodo-intranual-en-excel-dc752788-2c5b-4ba6-a008-bba79ef45e74
https://www.planillaexcel.com/calculadora-de-interes-compuesto-en-excel</t>
        </r>
      </text>
    </comment>
  </commentList>
</comments>
</file>

<file path=xl/sharedStrings.xml><?xml version="1.0" encoding="utf-8"?>
<sst xmlns="http://schemas.openxmlformats.org/spreadsheetml/2006/main" count="60" uniqueCount="58">
  <si>
    <t>Calculadora de interés compuesto</t>
  </si>
  <si>
    <t>n_comp</t>
  </si>
  <si>
    <t>Anual</t>
  </si>
  <si>
    <t>Edita las celdas azules. La hoja calcula valor futuro, objetivo y proyección anual.</t>
  </si>
  <si>
    <t>p_aporte</t>
  </si>
  <si>
    <t>Semestral</t>
  </si>
  <si>
    <t>tipo</t>
  </si>
  <si>
    <t>Trimestral</t>
  </si>
  <si>
    <t>Supuestos</t>
  </si>
  <si>
    <t>Resultados clave</t>
  </si>
  <si>
    <t>Planificador del objetivo</t>
  </si>
  <si>
    <t>Escenarios rápidos</t>
  </si>
  <si>
    <t>tasa_periodica</t>
  </si>
  <si>
    <t>Bimestral</t>
  </si>
  <si>
    <t>Capital inicial (€)</t>
  </si>
  <si>
    <t>Tasa por período</t>
  </si>
  <si>
    <t>Capital inicial necesario</t>
  </si>
  <si>
    <t>Escenario</t>
  </si>
  <si>
    <t>TNA</t>
  </si>
  <si>
    <t>Valor futuro</t>
  </si>
  <si>
    <t>Interés</t>
  </si>
  <si>
    <t>n_periodos</t>
  </si>
  <si>
    <t>Mensual</t>
  </si>
  <si>
    <t>Aporte periódico (€)</t>
  </si>
  <si>
    <t>TAE equivalente</t>
  </si>
  <si>
    <t>Aporte necesario</t>
  </si>
  <si>
    <t>Conservador</t>
  </si>
  <si>
    <t>tae</t>
  </si>
  <si>
    <t>Quincenal</t>
  </si>
  <si>
    <t>Tasa nominal anual</t>
  </si>
  <si>
    <t>Valor futuro estimado</t>
  </si>
  <si>
    <t>Años para alcanzar</t>
  </si>
  <si>
    <t>Base</t>
  </si>
  <si>
    <t>aviso</t>
  </si>
  <si>
    <t>Semanal</t>
  </si>
  <si>
    <t>Frecuencia de capitalización</t>
  </si>
  <si>
    <t>Aportado total</t>
  </si>
  <si>
    <t>Margen vs objetivo</t>
  </si>
  <si>
    <t>Dinámico</t>
  </si>
  <si>
    <t>Diaria</t>
  </si>
  <si>
    <t>Frecuencia de aportación</t>
  </si>
  <si>
    <t>Interés generado</t>
  </si>
  <si>
    <t>Estado del objetivo</t>
  </si>
  <si>
    <t>Momento de la aportación</t>
  </si>
  <si>
    <t>Fin del período</t>
  </si>
  <si>
    <t>% interés en saldo</t>
  </si>
  <si>
    <t>Aviso</t>
  </si>
  <si>
    <t>Plazo (años)</t>
  </si>
  <si>
    <t>Objetivo de ahorro (€)</t>
  </si>
  <si>
    <t>Proyección anual</t>
  </si>
  <si>
    <t>Año</t>
  </si>
  <si>
    <t>Saldo inicial</t>
  </si>
  <si>
    <t>Aportes del año</t>
  </si>
  <si>
    <t>Interés del año</t>
  </si>
  <si>
    <t>Saldo final</t>
  </si>
  <si>
    <t>Aportado acumulado</t>
  </si>
  <si>
    <t>Interés acumulado</t>
  </si>
  <si>
    <t>Interés /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</si>
</sst>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;[Red]\(\€\ #,##0.00\)"/>
    <numFmt numFmtId="165" formatCode="0.0%"/>
    <numFmt numFmtId="166" formatCode="#,##0.0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666666"/>
      <name val="Calibri"/>
    </font>
    <font>
      <b/>
      <sz val="11"/>
      <color rgb="FF1F1F1F"/>
      <name val="Calibri"/>
    </font>
    <font>
      <sz val="11"/>
      <name val="Calibri"/>
    </font>
    <font>
      <b/>
      <sz val="11"/>
      <color rgb="FF0000FF"/>
      <name val="Calibri"/>
    </font>
    <font>
      <b/>
      <sz val="11"/>
      <name val="Calibri"/>
    </font>
    <font>
      <sz val="10"/>
      <color rgb="FF9C5700"/>
      <name val="Calibri"/>
    </font>
    <font>
      <b/>
      <sz val="11"/>
      <color rgb="FFFFFFFF"/>
      <name val="Calibri"/>
    </font>
  </fonts>
  <fills count="9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2F3"/>
      </patternFill>
    </fill>
    <fill>
      <patternFill patternType="solid">
        <fgColor rgb="FFEAF3FF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FCE4D6"/>
      </patternFill>
    </fill>
    <fill>
      <patternFill patternType="solid">
        <fgColor rgb="FFD9EAD3"/>
      </patternFill>
    </fill>
  </fills>
  <borders count="12">
    <border>
      <left/>
      <right/>
      <top/>
      <bottom/>
      <diagonal/>
    </border>
    <border>
      <left style="medium">
        <color rgb="FF7F8FA6"/>
      </left>
      <right style="medium">
        <color rgb="FF7F8FA6"/>
      </right>
      <top style="medium">
        <color rgb="FF7F8FA6"/>
      </top>
      <bottom style="medium">
        <color rgb="FF7F8FA6"/>
      </bottom>
      <diagonal/>
    </border>
    <border>
      <left style="thin">
        <color rgb="FFB7C3D0"/>
      </left>
      <right style="thin">
        <color rgb="FFB7C3D0"/>
      </right>
      <top style="thin">
        <color rgb="FFB7C3D0"/>
      </top>
      <bottom style="thin">
        <color rgb="FFB7C3D0"/>
      </bottom>
      <diagonal/>
    </border>
    <border>
      <left style="medium">
        <color rgb="FF7F8FA6"/>
      </left>
      <right style="thin">
        <color rgb="FFB7C3D0"/>
      </right>
      <top style="thin">
        <color rgb="FFB7C3D0"/>
      </top>
      <bottom style="thin">
        <color rgb="FFB7C3D0"/>
      </bottom>
      <diagonal/>
    </border>
    <border>
      <left style="thin">
        <color rgb="FFB7C3D0"/>
      </left>
      <right style="medium">
        <color rgb="FF7F8FA6"/>
      </right>
      <top style="thin">
        <color rgb="FFB7C3D0"/>
      </top>
      <bottom style="thin">
        <color rgb="FFB7C3D0"/>
      </bottom>
      <diagonal/>
    </border>
    <border>
      <left style="medium">
        <color rgb="FF7F8FA6"/>
      </left>
      <right style="thin">
        <color rgb="FFB7C3D0"/>
      </right>
      <top style="thin">
        <color rgb="FFB7C3D0"/>
      </top>
      <bottom style="medium">
        <color rgb="FF7F8FA6"/>
      </bottom>
      <diagonal/>
    </border>
    <border>
      <left style="thin">
        <color rgb="FFB7C3D0"/>
      </left>
      <right style="medium">
        <color rgb="FF7F8FA6"/>
      </right>
      <top style="thin">
        <color rgb="FFB7C3D0"/>
      </top>
      <bottom style="medium">
        <color rgb="FF7F8FA6"/>
      </bottom>
      <diagonal/>
    </border>
    <border>
      <left/>
      <right style="medium">
        <color rgb="FF7F8FA6"/>
      </right>
      <top/>
      <bottom/>
      <diagonal/>
    </border>
    <border>
      <left style="thin">
        <color rgb="FFB7C3D0"/>
      </left>
      <right style="thin">
        <color rgb="FFB7C3D0"/>
      </right>
      <top style="thin">
        <color rgb="FFB7C3D0"/>
      </top>
      <bottom style="medium">
        <color rgb="FF7F8FA6"/>
      </bottom>
      <diagonal/>
    </border>
    <border>
      <left style="medium">
        <color rgb="FF7F8FA6"/>
      </left>
      <right/>
      <top style="medium">
        <color rgb="FF7F8FA6"/>
      </top>
      <bottom/>
      <diagonal/>
    </border>
    <border>
      <left/>
      <right/>
      <top style="medium">
        <color rgb="FF7F8FA6"/>
      </top>
      <bottom/>
      <diagonal/>
    </border>
    <border>
      <left/>
      <right style="medium">
        <color rgb="FF7F8FA6"/>
      </right>
      <top style="medium">
        <color rgb="FF7F8FA6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4" fillId="0" borderId="3" xfId="0" applyFont="1" applyBorder="1"/>
    <xf numFmtId="164" fontId="5" fillId="4" borderId="4" xfId="0" applyNumberFormat="1" applyFont="1" applyFill="1" applyBorder="1" applyAlignment="1">
      <alignment horizontal="center"/>
    </xf>
    <xf numFmtId="0" fontId="0" fillId="0" borderId="3" xfId="0" applyBorder="1"/>
    <xf numFmtId="10" fontId="3" fillId="5" borderId="4" xfId="0" applyNumberFormat="1" applyFont="1" applyFill="1" applyBorder="1"/>
    <xf numFmtId="0" fontId="6" fillId="8" borderId="3" xfId="0" applyFont="1" applyFill="1" applyBorder="1"/>
    <xf numFmtId="0" fontId="6" fillId="8" borderId="2" xfId="0" applyFont="1" applyFill="1" applyBorder="1"/>
    <xf numFmtId="0" fontId="6" fillId="8" borderId="4" xfId="0" applyFont="1" applyFill="1" applyBorder="1"/>
    <xf numFmtId="165" fontId="0" fillId="0" borderId="2" xfId="0" applyNumberFormat="1" applyBorder="1"/>
    <xf numFmtId="164" fontId="0" fillId="0" borderId="2" xfId="0" applyNumberFormat="1" applyBorder="1"/>
    <xf numFmtId="164" fontId="0" fillId="0" borderId="4" xfId="0" applyNumberFormat="1" applyBorder="1"/>
    <xf numFmtId="165" fontId="5" fillId="4" borderId="4" xfId="0" applyNumberFormat="1" applyFont="1" applyFill="1" applyBorder="1" applyAlignment="1">
      <alignment horizontal="center"/>
    </xf>
    <xf numFmtId="164" fontId="3" fillId="5" borderId="4" xfId="0" applyNumberFormat="1" applyFont="1" applyFill="1" applyBorder="1"/>
    <xf numFmtId="0" fontId="5" fillId="4" borderId="4" xfId="0" applyFont="1" applyFill="1" applyBorder="1" applyAlignment="1">
      <alignment horizontal="center"/>
    </xf>
    <xf numFmtId="0" fontId="0" fillId="0" borderId="5" xfId="0" applyBorder="1"/>
    <xf numFmtId="165" fontId="0" fillId="0" borderId="8" xfId="0" applyNumberFormat="1" applyBorder="1"/>
    <xf numFmtId="164" fontId="0" fillId="0" borderId="8" xfId="0" applyNumberFormat="1" applyBorder="1"/>
    <xf numFmtId="164" fontId="0" fillId="0" borderId="6" xfId="0" applyNumberFormat="1" applyBorder="1"/>
    <xf numFmtId="165" fontId="3" fillId="5" borderId="6" xfId="0" applyNumberFormat="1" applyFont="1" applyFill="1" applyBorder="1"/>
    <xf numFmtId="166" fontId="5" fillId="4" borderId="4" xfId="0" applyNumberFormat="1" applyFont="1" applyFill="1" applyBorder="1" applyAlignment="1">
      <alignment horizontal="center"/>
    </xf>
    <xf numFmtId="0" fontId="4" fillId="0" borderId="5" xfId="0" applyFont="1" applyBorder="1"/>
    <xf numFmtId="164" fontId="5" fillId="4" borderId="6" xfId="0" applyNumberFormat="1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 wrapText="1"/>
    </xf>
    <xf numFmtId="0" fontId="6" fillId="8" borderId="2" xfId="0" applyFont="1" applyFill="1" applyBorder="1" applyAlignment="1">
      <alignment horizontal="center" wrapText="1"/>
    </xf>
    <xf numFmtId="0" fontId="6" fillId="8" borderId="4" xfId="0" applyFont="1" applyFill="1" applyBorder="1" applyAlignment="1">
      <alignment horizontal="center" wrapText="1"/>
    </xf>
    <xf numFmtId="166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right"/>
    </xf>
    <xf numFmtId="165" fontId="0" fillId="0" borderId="4" xfId="0" applyNumberFormat="1" applyBorder="1" applyAlignment="1">
      <alignment horizontal="center"/>
    </xf>
    <xf numFmtId="166" fontId="0" fillId="0" borderId="5" xfId="0" applyNumberFormat="1" applyBorder="1" applyAlignment="1">
      <alignment horizontal="center"/>
    </xf>
    <xf numFmtId="164" fontId="0" fillId="0" borderId="8" xfId="0" applyNumberFormat="1" applyBorder="1" applyAlignment="1">
      <alignment horizontal="right"/>
    </xf>
    <xf numFmtId="165" fontId="0" fillId="0" borderId="6" xfId="0" applyNumberForma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164" fontId="6" fillId="5" borderId="2" xfId="0" applyNumberFormat="1" applyFont="1" applyFill="1" applyBorder="1" applyAlignment="1">
      <alignment horizontal="center"/>
    </xf>
    <xf numFmtId="0" fontId="0" fillId="0" borderId="7" xfId="0" applyBorder="1"/>
    <xf numFmtId="0" fontId="8" fillId="2" borderId="9" xfId="0" applyFont="1" applyFill="1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3" fillId="3" borderId="1" xfId="0" applyFont="1" applyFill="1" applyBorder="1" applyAlignment="1">
      <alignment horizontal="left"/>
    </xf>
    <xf numFmtId="0" fontId="0" fillId="0" borderId="1" xfId="0" applyBorder="1"/>
    <xf numFmtId="0" fontId="6" fillId="6" borderId="2" xfId="0" applyFont="1" applyFill="1" applyBorder="1" applyAlignment="1">
      <alignment horizontal="center"/>
    </xf>
    <xf numFmtId="0" fontId="7" fillId="7" borderId="2" xfId="0" applyFont="1" applyFill="1" applyBorder="1" applyAlignment="1">
      <alignment vertical="center" wrapText="1"/>
    </xf>
    <xf numFmtId="0" fontId="0" fillId="0" borderId="4" xfId="0" applyBorder="1"/>
    <xf numFmtId="0" fontId="0" fillId="0" borderId="8" xfId="0" applyBorder="1"/>
    <xf numFmtId="0" fontId="0" fillId="0" borderId="6" xfId="0" applyBorder="1"/>
    <xf numFmtId="166" fontId="6" fillId="5" borderId="2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Evolución del saldo</a:t>
            </a:r>
          </a:p>
        </c:rich>
      </c:tx>
      <c:layout>
        <c:manualLayout>
          <c:xMode val="edge"/>
          <c:yMode val="edge"/>
          <c:x val="0.36260909090909094"/>
          <c:y val="7.0555555555555552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Calculadora!$E$16</c:f>
              <c:strCache>
                <c:ptCount val="1"/>
                <c:pt idx="0">
                  <c:v>Saldo final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Calculadora!$A$17:$A$35</c:f>
              <c:numCache>
                <c:formatCode>#,##0.0</c:formatCode>
                <c:ptCount val="1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</c:numCache>
            </c:numRef>
          </c:cat>
          <c:val>
            <c:numRef>
              <c:f>Calculadora!$E$17:$E$35</c:f>
              <c:numCache>
                <c:formatCode>General</c:formatCode>
                <c:ptCount val="19"/>
                <c:pt idx="0">
                  <c:v>15000</c:v>
                </c:pt>
                <c:pt idx="1">
                  <c:v>20457.772299607801</c:v>
                </c:pt>
                <c:pt idx="2">
                  <c:v>26321.734760229694</c:v>
                </c:pt>
                <c:pt idx="3">
                  <c:v>32622.117746535961</c:v>
                </c:pt>
                <c:pt idx="4">
                  <c:v>39391.401492927471</c:v>
                </c:pt>
                <c:pt idx="5">
                  <c:v>46664.4835482177</c:v>
                </c:pt>
                <c:pt idx="6">
                  <c:v>54478.85868224618</c:v>
                </c:pt>
                <c:pt idx="7">
                  <c:v>62874.812181891641</c:v>
                </c:pt>
                <c:pt idx="8">
                  <c:v>71895.627532980172</c:v>
                </c:pt>
                <c:pt idx="9">
                  <c:v>81587.809558746638</c:v>
                </c:pt>
                <c:pt idx="10">
                  <c:v>92001.324165190206</c:v>
                </c:pt>
                <c:pt idx="11">
                  <c:v>103189.85592927836</c:v>
                </c:pt>
                <c:pt idx="12">
                  <c:v>115211.08485793916</c:v>
                </c:pt>
                <c:pt idx="13">
                  <c:v>128126.98374461026</c:v>
                </c:pt>
                <c:pt idx="14">
                  <c:v>142004.13765630237</c:v>
                </c:pt>
                <c:pt idx="15">
                  <c:v>156914.08719822124</c:v>
                </c:pt>
                <c:pt idx="16">
                  <c:v>172933.69732557324</c:v>
                </c:pt>
                <c:pt idx="17">
                  <c:v>190145.55360388319</c:v>
                </c:pt>
                <c:pt idx="18">
                  <c:v>208638.38796065573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F41-4EC1-ADA0-A2D4B2E11A7F}"/>
            </c:ext>
          </c:extLst>
        </c:ser>
        <c:ser>
          <c:idx val="1"/>
          <c:order val="1"/>
          <c:tx>
            <c:strRef>
              <c:f>Calculadora!$F$16</c:f>
              <c:strCache>
                <c:ptCount val="1"/>
                <c:pt idx="0">
                  <c:v>Aportado acumulado</c:v>
                </c:pt>
              </c:strCache>
            </c:strRef>
          </c:tx>
          <c:spPr>
            <a:ln w="22225" cap="rnd" cmpd="sng" algn="ctr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Calculadora!$A$17:$A$35</c:f>
              <c:numCache>
                <c:formatCode>#,##0.0</c:formatCode>
                <c:ptCount val="1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</c:numCache>
            </c:numRef>
          </c:cat>
          <c:val>
            <c:numRef>
              <c:f>Calculadora!$F$17:$F$35</c:f>
              <c:numCache>
                <c:formatCode>General</c:formatCode>
                <c:ptCount val="19"/>
                <c:pt idx="0">
                  <c:v>15000</c:v>
                </c:pt>
                <c:pt idx="1">
                  <c:v>19200</c:v>
                </c:pt>
                <c:pt idx="2">
                  <c:v>23400</c:v>
                </c:pt>
                <c:pt idx="3">
                  <c:v>27600</c:v>
                </c:pt>
                <c:pt idx="4">
                  <c:v>31800</c:v>
                </c:pt>
                <c:pt idx="5">
                  <c:v>36000</c:v>
                </c:pt>
                <c:pt idx="6">
                  <c:v>40200</c:v>
                </c:pt>
                <c:pt idx="7">
                  <c:v>44400</c:v>
                </c:pt>
                <c:pt idx="8">
                  <c:v>48600</c:v>
                </c:pt>
                <c:pt idx="9">
                  <c:v>52800</c:v>
                </c:pt>
                <c:pt idx="10">
                  <c:v>57000</c:v>
                </c:pt>
                <c:pt idx="11">
                  <c:v>61200</c:v>
                </c:pt>
                <c:pt idx="12">
                  <c:v>65400</c:v>
                </c:pt>
                <c:pt idx="13">
                  <c:v>69600</c:v>
                </c:pt>
                <c:pt idx="14">
                  <c:v>73800</c:v>
                </c:pt>
                <c:pt idx="15">
                  <c:v>78000</c:v>
                </c:pt>
                <c:pt idx="16">
                  <c:v>82200</c:v>
                </c:pt>
                <c:pt idx="17">
                  <c:v>86400</c:v>
                </c:pt>
                <c:pt idx="18">
                  <c:v>90600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F41-4EC1-ADA0-A2D4B2E11A7F}"/>
            </c:ext>
          </c:extLst>
        </c:ser>
        <c:ser>
          <c:idx val="2"/>
          <c:order val="2"/>
          <c:tx>
            <c:strRef>
              <c:f>Calculadora!$G$16</c:f>
              <c:strCache>
                <c:ptCount val="1"/>
                <c:pt idx="0">
                  <c:v>Interés acumulado</c:v>
                </c:pt>
              </c:strCache>
            </c:strRef>
          </c:tx>
          <c:spPr>
            <a:ln w="22225" cap="rnd" cmpd="sng" algn="ctr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Calculadora!$A$17:$A$35</c:f>
              <c:numCache>
                <c:formatCode>#,##0.0</c:formatCode>
                <c:ptCount val="1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</c:numCache>
            </c:numRef>
          </c:cat>
          <c:val>
            <c:numRef>
              <c:f>Calculadora!$G$17:$G$35</c:f>
              <c:numCache>
                <c:formatCode>General</c:formatCode>
                <c:ptCount val="19"/>
                <c:pt idx="0">
                  <c:v>0</c:v>
                </c:pt>
                <c:pt idx="1">
                  <c:v>1257.772299607801</c:v>
                </c:pt>
                <c:pt idx="2">
                  <c:v>2921.7347602296941</c:v>
                </c:pt>
                <c:pt idx="3">
                  <c:v>5022.1177465359615</c:v>
                </c:pt>
                <c:pt idx="4">
                  <c:v>7591.4014929274708</c:v>
                </c:pt>
                <c:pt idx="5">
                  <c:v>10664.4835482177</c:v>
                </c:pt>
                <c:pt idx="6">
                  <c:v>14278.85868224618</c:v>
                </c:pt>
                <c:pt idx="7">
                  <c:v>18474.812181891641</c:v>
                </c:pt>
                <c:pt idx="8">
                  <c:v>23295.627532980172</c:v>
                </c:pt>
                <c:pt idx="9">
                  <c:v>28787.809558746638</c:v>
                </c:pt>
                <c:pt idx="10">
                  <c:v>35001.324165190206</c:v>
                </c:pt>
                <c:pt idx="11">
                  <c:v>41989.855929278361</c:v>
                </c:pt>
                <c:pt idx="12">
                  <c:v>49811.08485793916</c:v>
                </c:pt>
                <c:pt idx="13">
                  <c:v>58526.983744610261</c:v>
                </c:pt>
                <c:pt idx="14">
                  <c:v>68204.137656302366</c:v>
                </c:pt>
                <c:pt idx="15">
                  <c:v>78914.087198221241</c:v>
                </c:pt>
                <c:pt idx="16">
                  <c:v>90733.697325573245</c:v>
                </c:pt>
                <c:pt idx="17">
                  <c:v>103745.55360388319</c:v>
                </c:pt>
                <c:pt idx="18">
                  <c:v>118038.38796065573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F41-4EC1-ADA0-A2D4B2E11A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Años</a:t>
                </a:r>
              </a:p>
            </c:rich>
          </c:tx>
          <c:layout>
            <c:manualLayout>
              <c:xMode val="edge"/>
              <c:yMode val="edge"/>
              <c:x val="0.89619366678368306"/>
              <c:y val="0.88596388888888888"/>
            </c:manualLayout>
          </c:layout>
          <c:overlay val="1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#,##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€</a:t>
                </a:r>
              </a:p>
            </c:rich>
          </c:tx>
          <c:overlay val="1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rgbClr val="FFFFCC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97970</xdr:colOff>
      <xdr:row>14</xdr:row>
      <xdr:rowOff>152400</xdr:rowOff>
    </xdr:from>
    <xdr:ext cx="5181601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7"/>
  <sheetViews>
    <sheetView showGridLines="0" tabSelected="1" zoomScale="70" zoomScaleNormal="70" workbookViewId="0">
      <pane ySplit="14" topLeftCell="A15" activePane="bottomLeft" state="frozen"/>
      <selection pane="bottomLeft" activeCell="X34" sqref="X34"/>
    </sheetView>
  </sheetViews>
  <sheetFormatPr baseColWidth="10" defaultColWidth="8.88671875" defaultRowHeight="14.4" x14ac:dyDescent="0.3"/>
  <cols>
    <col min="1" max="1" width="23" customWidth="1"/>
    <col min="2" max="2" width="16" customWidth="1"/>
    <col min="3" max="3" width="10.21875" bestFit="1" customWidth="1"/>
    <col min="4" max="4" width="25" customWidth="1"/>
    <col min="5" max="5" width="16" customWidth="1"/>
    <col min="6" max="6" width="11.33203125" bestFit="1" customWidth="1"/>
    <col min="7" max="7" width="25" customWidth="1"/>
    <col min="8" max="9" width="17" customWidth="1"/>
    <col min="10" max="10" width="2" customWidth="1"/>
    <col min="11" max="11" width="14" customWidth="1"/>
    <col min="12" max="12" width="11" customWidth="1"/>
    <col min="13" max="14" width="16" customWidth="1"/>
    <col min="17" max="17" width="16" hidden="1" customWidth="1"/>
    <col min="18" max="19" width="12" hidden="1" customWidth="1"/>
    <col min="20" max="20" width="14" hidden="1" customWidth="1"/>
    <col min="21" max="21" width="8" hidden="1" customWidth="1"/>
  </cols>
  <sheetData>
    <row r="1" spans="1:21" x14ac:dyDescent="0.3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Q2" t="s">
        <v>1</v>
      </c>
      <c r="R2">
        <f>VLOOKUP(B9,T2:U9,2,FALSE)</f>
        <v>12</v>
      </c>
      <c r="T2" t="s">
        <v>2</v>
      </c>
      <c r="U2">
        <v>1</v>
      </c>
    </row>
    <row r="3" spans="1:21" x14ac:dyDescent="0.3">
      <c r="A3" s="1" t="s">
        <v>3</v>
      </c>
      <c r="Q3" t="s">
        <v>4</v>
      </c>
      <c r="R3">
        <f>VLOOKUP(B10,T2:U9,2,FALSE)</f>
        <v>12</v>
      </c>
      <c r="T3" t="s">
        <v>5</v>
      </c>
      <c r="U3">
        <v>2</v>
      </c>
    </row>
    <row r="4" spans="1:21" x14ac:dyDescent="0.3">
      <c r="Q4" t="s">
        <v>6</v>
      </c>
      <c r="R4">
        <f>IF(B11="Inicio del período",1,0)</f>
        <v>0</v>
      </c>
      <c r="T4" t="s">
        <v>7</v>
      </c>
      <c r="U4">
        <v>4</v>
      </c>
    </row>
    <row r="5" spans="1:21" x14ac:dyDescent="0.3">
      <c r="A5" s="39" t="s">
        <v>8</v>
      </c>
      <c r="B5" s="40"/>
      <c r="D5" s="39" t="s">
        <v>9</v>
      </c>
      <c r="E5" s="40"/>
      <c r="G5" s="39" t="s">
        <v>10</v>
      </c>
      <c r="H5" s="40"/>
      <c r="I5" s="40"/>
      <c r="K5" s="39" t="s">
        <v>11</v>
      </c>
      <c r="L5" s="40"/>
      <c r="M5" s="40"/>
      <c r="N5" s="40"/>
      <c r="Q5" t="s">
        <v>12</v>
      </c>
      <c r="R5">
        <f>IFERROR((1+$B$8/$R$2)^($R$2/$R$3)-1,0)</f>
        <v>6.0000000000000053E-3</v>
      </c>
      <c r="T5" t="s">
        <v>13</v>
      </c>
      <c r="U5">
        <v>6</v>
      </c>
    </row>
    <row r="6" spans="1:21" x14ac:dyDescent="0.3">
      <c r="A6" s="2" t="s">
        <v>14</v>
      </c>
      <c r="B6" s="3">
        <v>15000</v>
      </c>
      <c r="D6" s="4" t="s">
        <v>15</v>
      </c>
      <c r="E6" s="5">
        <f>R5</f>
        <v>6.0000000000000053E-3</v>
      </c>
      <c r="G6" s="4" t="s">
        <v>16</v>
      </c>
      <c r="H6" s="34">
        <f>IFERROR(-PV(R5,R6,-$B$7,$B$13,R4),0)</f>
        <v>26361.446329160466</v>
      </c>
      <c r="I6" s="35"/>
      <c r="K6" s="6" t="s">
        <v>17</v>
      </c>
      <c r="L6" s="7" t="s">
        <v>18</v>
      </c>
      <c r="M6" s="7" t="s">
        <v>19</v>
      </c>
      <c r="N6" s="8" t="s">
        <v>20</v>
      </c>
      <c r="Q6" t="s">
        <v>21</v>
      </c>
      <c r="R6">
        <f>$B$12*$R$3</f>
        <v>216</v>
      </c>
      <c r="T6" t="s">
        <v>22</v>
      </c>
      <c r="U6">
        <v>12</v>
      </c>
    </row>
    <row r="7" spans="1:21" x14ac:dyDescent="0.3">
      <c r="A7" s="2" t="s">
        <v>23</v>
      </c>
      <c r="B7" s="3">
        <v>350</v>
      </c>
      <c r="D7" s="4" t="s">
        <v>24</v>
      </c>
      <c r="E7" s="5">
        <f>R7</f>
        <v>7.4424167721924617E-2</v>
      </c>
      <c r="G7" s="4" t="s">
        <v>25</v>
      </c>
      <c r="H7" s="34">
        <f>IFERROR(-PMT(R5,R6,-$B$6,$B$13,R4),0)</f>
        <v>443.98502791197018</v>
      </c>
      <c r="I7" s="35"/>
      <c r="K7" s="4" t="s">
        <v>26</v>
      </c>
      <c r="L7" s="9">
        <f>MAX($B$8-2%,0)</f>
        <v>5.1999999999999991E-2</v>
      </c>
      <c r="M7" s="10">
        <f>IFERROR(FV((1+L7/$R$2)^($R$2/$R$3)-1,$R$6,-$B$7,-$B$6,$R$4),0)</f>
        <v>162926.21951557579</v>
      </c>
      <c r="N7" s="11">
        <f>M7-$E$9</f>
        <v>72326.219515575795</v>
      </c>
      <c r="Q7" t="s">
        <v>27</v>
      </c>
      <c r="R7">
        <f>IFERROR(EFFECT($B$8,$R$2),$B$8)</f>
        <v>7.4424167721924617E-2</v>
      </c>
      <c r="T7" t="s">
        <v>28</v>
      </c>
      <c r="U7">
        <v>24</v>
      </c>
    </row>
    <row r="8" spans="1:21" x14ac:dyDescent="0.3">
      <c r="A8" s="2" t="s">
        <v>29</v>
      </c>
      <c r="B8" s="12">
        <v>7.1999999999999995E-2</v>
      </c>
      <c r="D8" s="4" t="s">
        <v>30</v>
      </c>
      <c r="E8" s="13">
        <f>IFERROR(FV(R5,R6,-$B$7,-$B$6,R4),0)</f>
        <v>208638.38796065573</v>
      </c>
      <c r="G8" s="4" t="s">
        <v>31</v>
      </c>
      <c r="H8" s="46">
        <f>IFERROR(NPER(R5,-$B$7,-$B$6,$B$13,R4)/R3,0)</f>
        <v>20.006533251549403</v>
      </c>
      <c r="I8" s="35"/>
      <c r="K8" s="4" t="s">
        <v>32</v>
      </c>
      <c r="L8" s="9">
        <f>$B$8</f>
        <v>7.1999999999999995E-2</v>
      </c>
      <c r="M8" s="10">
        <f>IFERROR(FV((1+L8/$R$2)^($R$2/$R$3)-1,$R$6,-$B$7,-$B$6,$R$4),0)</f>
        <v>208638.38796065573</v>
      </c>
      <c r="N8" s="11">
        <f>M8-$E$9</f>
        <v>118038.38796065573</v>
      </c>
      <c r="Q8" t="s">
        <v>33</v>
      </c>
      <c r="R8" t="str">
        <f>IF(AND(MOD($R$2,$R$3)&lt;&gt;0,MOD($R$3,$R$2)&lt;&gt;0),"La capitalización y la frecuencia de aportación no coinciden exactamente. El modelo usa una tasa equivalente por período.","Frecuencias compatibles")</f>
        <v>Frecuencias compatibles</v>
      </c>
      <c r="T8" t="s">
        <v>34</v>
      </c>
      <c r="U8">
        <v>52</v>
      </c>
    </row>
    <row r="9" spans="1:21" x14ac:dyDescent="0.3">
      <c r="A9" s="2" t="s">
        <v>35</v>
      </c>
      <c r="B9" s="14" t="s">
        <v>22</v>
      </c>
      <c r="D9" s="4" t="s">
        <v>36</v>
      </c>
      <c r="E9" s="13">
        <f>IFERROR($B$6+$B$7*R6,0)</f>
        <v>90600</v>
      </c>
      <c r="G9" s="4" t="s">
        <v>37</v>
      </c>
      <c r="H9" s="34">
        <f>IFERROR(E8-$B$13,0)</f>
        <v>-41361.612039344269</v>
      </c>
      <c r="I9" s="35"/>
      <c r="K9" s="15" t="s">
        <v>38</v>
      </c>
      <c r="L9" s="16">
        <f>$B$8+2%</f>
        <v>9.1999999999999998E-2</v>
      </c>
      <c r="M9" s="17">
        <f>IFERROR(FV((1+L9/$R$2)^($R$2/$R$3)-1,$R$6,-$B$7,-$B$6,$R$4),0)</f>
        <v>270062.77252231282</v>
      </c>
      <c r="N9" s="18">
        <f>M9-$E$9</f>
        <v>179462.77252231282</v>
      </c>
      <c r="T9" t="s">
        <v>39</v>
      </c>
      <c r="U9">
        <v>365</v>
      </c>
    </row>
    <row r="10" spans="1:21" x14ac:dyDescent="0.3">
      <c r="A10" s="2" t="s">
        <v>40</v>
      </c>
      <c r="B10" s="14" t="s">
        <v>22</v>
      </c>
      <c r="D10" s="4" t="s">
        <v>41</v>
      </c>
      <c r="E10" s="13">
        <f>IFERROR(E8-E9,0)</f>
        <v>118038.38796065573</v>
      </c>
      <c r="G10" s="4" t="s">
        <v>42</v>
      </c>
      <c r="H10" s="41" t="str">
        <f>IF(E8&gt;=$B$13,"Objetivo alcanzado","Objetivo no alcanzado")</f>
        <v>Objetivo no alcanzado</v>
      </c>
      <c r="I10" s="35"/>
    </row>
    <row r="11" spans="1:21" x14ac:dyDescent="0.3">
      <c r="A11" s="2" t="s">
        <v>43</v>
      </c>
      <c r="B11" s="14" t="s">
        <v>44</v>
      </c>
      <c r="D11" s="15" t="s">
        <v>45</v>
      </c>
      <c r="E11" s="19">
        <f>IFERROR(E10/E8,0)</f>
        <v>0.56575584730320572</v>
      </c>
      <c r="G11" s="4" t="s">
        <v>46</v>
      </c>
      <c r="H11" s="42" t="str">
        <f>R8</f>
        <v>Frecuencias compatibles</v>
      </c>
      <c r="I11" s="43"/>
    </row>
    <row r="12" spans="1:21" x14ac:dyDescent="0.3">
      <c r="A12" s="2" t="s">
        <v>47</v>
      </c>
      <c r="B12" s="20">
        <v>18</v>
      </c>
      <c r="G12" s="15"/>
      <c r="H12" s="44"/>
      <c r="I12" s="45"/>
    </row>
    <row r="13" spans="1:21" x14ac:dyDescent="0.3">
      <c r="A13" s="21" t="s">
        <v>48</v>
      </c>
      <c r="B13" s="22">
        <v>250000</v>
      </c>
    </row>
    <row r="15" spans="1:21" x14ac:dyDescent="0.3">
      <c r="A15" s="36" t="s">
        <v>49</v>
      </c>
      <c r="B15" s="37"/>
      <c r="C15" s="37"/>
      <c r="D15" s="37"/>
      <c r="E15" s="37"/>
      <c r="F15" s="37"/>
      <c r="G15" s="37"/>
      <c r="H15" s="38"/>
    </row>
    <row r="16" spans="1:21" ht="28.8" x14ac:dyDescent="0.3">
      <c r="A16" s="23" t="s">
        <v>50</v>
      </c>
      <c r="B16" s="24" t="s">
        <v>51</v>
      </c>
      <c r="C16" s="24" t="s">
        <v>52</v>
      </c>
      <c r="D16" s="24" t="s">
        <v>53</v>
      </c>
      <c r="E16" s="24" t="s">
        <v>54</v>
      </c>
      <c r="F16" s="24" t="s">
        <v>55</v>
      </c>
      <c r="G16" s="24" t="s">
        <v>56</v>
      </c>
      <c r="H16" s="25" t="s">
        <v>57</v>
      </c>
    </row>
    <row r="17" spans="1:8" x14ac:dyDescent="0.3">
      <c r="A17" s="26">
        <v>0</v>
      </c>
      <c r="B17" s="27">
        <f>$B$6</f>
        <v>15000</v>
      </c>
      <c r="C17" s="27">
        <v>0</v>
      </c>
      <c r="D17" s="27">
        <v>0</v>
      </c>
      <c r="E17" s="27">
        <f>$B$6</f>
        <v>15000</v>
      </c>
      <c r="F17" s="27">
        <f>$B$6</f>
        <v>15000</v>
      </c>
      <c r="G17" s="27">
        <v>0</v>
      </c>
      <c r="H17" s="28">
        <v>0</v>
      </c>
    </row>
    <row r="18" spans="1:8" x14ac:dyDescent="0.3">
      <c r="A18" s="26">
        <f t="shared" ref="A18:A49" si="0">IF(ROW()-17&lt;=ROUNDUP($B$12,0),MIN(ROW()-17,$B$12),"")</f>
        <v>1</v>
      </c>
      <c r="B18" s="27">
        <f t="shared" ref="B18:B49" si="1">IF(A18="","",E17)</f>
        <v>15000</v>
      </c>
      <c r="C18" s="27">
        <f t="shared" ref="C18:C49" si="2">IF(A18="","",$B$7*$R$3*(A18-A17))</f>
        <v>4200</v>
      </c>
      <c r="D18" s="27">
        <f t="shared" ref="D18:D49" si="3">IF(A18="","",E18-E17-C18)</f>
        <v>1257.772299607801</v>
      </c>
      <c r="E18" s="27">
        <f t="shared" ref="E18:E49" si="4">IF(A18="","",FV($R$5,$R$3*A18,-$B$7,-$B$6,$R$4))</f>
        <v>20457.772299607801</v>
      </c>
      <c r="F18" s="27">
        <f t="shared" ref="F18:F49" si="5">IF(A18="","",$B$6+$B$7*$R$3*A18)</f>
        <v>19200</v>
      </c>
      <c r="G18" s="27">
        <f t="shared" ref="G18:G49" si="6">IF(A18="","",E18-F18)</f>
        <v>1257.772299607801</v>
      </c>
      <c r="H18" s="28">
        <f t="shared" ref="H18:H49" si="7">IFERROR(G18/E18,0)</f>
        <v>6.1481391091243787E-2</v>
      </c>
    </row>
    <row r="19" spans="1:8" x14ac:dyDescent="0.3">
      <c r="A19" s="26">
        <f t="shared" si="0"/>
        <v>2</v>
      </c>
      <c r="B19" s="27">
        <f t="shared" si="1"/>
        <v>20457.772299607801</v>
      </c>
      <c r="C19" s="27">
        <f t="shared" si="2"/>
        <v>4200</v>
      </c>
      <c r="D19" s="27">
        <f t="shared" si="3"/>
        <v>1663.9624606218931</v>
      </c>
      <c r="E19" s="27">
        <f t="shared" si="4"/>
        <v>26321.734760229694</v>
      </c>
      <c r="F19" s="27">
        <f t="shared" si="5"/>
        <v>23400</v>
      </c>
      <c r="G19" s="27">
        <f t="shared" si="6"/>
        <v>2921.7347602296941</v>
      </c>
      <c r="H19" s="28">
        <f t="shared" si="7"/>
        <v>0.11100084347951988</v>
      </c>
    </row>
    <row r="20" spans="1:8" x14ac:dyDescent="0.3">
      <c r="A20" s="26">
        <f t="shared" si="0"/>
        <v>3</v>
      </c>
      <c r="B20" s="27">
        <f t="shared" si="1"/>
        <v>26321.734760229694</v>
      </c>
      <c r="C20" s="27">
        <f t="shared" si="2"/>
        <v>4200</v>
      </c>
      <c r="D20" s="27">
        <f t="shared" si="3"/>
        <v>2100.3829863062674</v>
      </c>
      <c r="E20" s="27">
        <f t="shared" si="4"/>
        <v>32622.117746535961</v>
      </c>
      <c r="F20" s="27">
        <f t="shared" si="5"/>
        <v>27600</v>
      </c>
      <c r="G20" s="27">
        <f t="shared" si="6"/>
        <v>5022.1177465359615</v>
      </c>
      <c r="H20" s="28">
        <f t="shared" si="7"/>
        <v>0.15394824411941324</v>
      </c>
    </row>
    <row r="21" spans="1:8" x14ac:dyDescent="0.3">
      <c r="A21" s="26">
        <f t="shared" si="0"/>
        <v>4</v>
      </c>
      <c r="B21" s="27">
        <f t="shared" si="1"/>
        <v>32622.117746535961</v>
      </c>
      <c r="C21" s="27">
        <f t="shared" si="2"/>
        <v>4200</v>
      </c>
      <c r="D21" s="27">
        <f t="shared" si="3"/>
        <v>2569.2837463915093</v>
      </c>
      <c r="E21" s="27">
        <f t="shared" si="4"/>
        <v>39391.401492927471</v>
      </c>
      <c r="F21" s="27">
        <f t="shared" si="5"/>
        <v>31800</v>
      </c>
      <c r="G21" s="27">
        <f t="shared" si="6"/>
        <v>7591.4014929274708</v>
      </c>
      <c r="H21" s="28">
        <f t="shared" si="7"/>
        <v>0.19271722267334077</v>
      </c>
    </row>
    <row r="22" spans="1:8" x14ac:dyDescent="0.3">
      <c r="A22" s="26">
        <f t="shared" si="0"/>
        <v>5</v>
      </c>
      <c r="B22" s="27">
        <f t="shared" si="1"/>
        <v>39391.401492927471</v>
      </c>
      <c r="C22" s="27">
        <f t="shared" si="2"/>
        <v>4200</v>
      </c>
      <c r="D22" s="27">
        <f t="shared" si="3"/>
        <v>3073.0820552902296</v>
      </c>
      <c r="E22" s="27">
        <f t="shared" si="4"/>
        <v>46664.4835482177</v>
      </c>
      <c r="F22" s="27">
        <f t="shared" si="5"/>
        <v>36000</v>
      </c>
      <c r="G22" s="27">
        <f t="shared" si="6"/>
        <v>10664.4835482177</v>
      </c>
      <c r="H22" s="28">
        <f t="shared" si="7"/>
        <v>0.22853533859853506</v>
      </c>
    </row>
    <row r="23" spans="1:8" x14ac:dyDescent="0.3">
      <c r="A23" s="26">
        <f t="shared" si="0"/>
        <v>6</v>
      </c>
      <c r="B23" s="27">
        <f t="shared" si="1"/>
        <v>46664.4835482177</v>
      </c>
      <c r="C23" s="27">
        <f t="shared" si="2"/>
        <v>4200</v>
      </c>
      <c r="D23" s="27">
        <f t="shared" si="3"/>
        <v>3614.3751340284798</v>
      </c>
      <c r="E23" s="27">
        <f t="shared" si="4"/>
        <v>54478.85868224618</v>
      </c>
      <c r="F23" s="27">
        <f t="shared" si="5"/>
        <v>40200</v>
      </c>
      <c r="G23" s="27">
        <f t="shared" si="6"/>
        <v>14278.85868224618</v>
      </c>
      <c r="H23" s="28">
        <f t="shared" si="7"/>
        <v>0.26209907893866063</v>
      </c>
    </row>
    <row r="24" spans="1:8" x14ac:dyDescent="0.3">
      <c r="A24" s="26">
        <f t="shared" si="0"/>
        <v>7</v>
      </c>
      <c r="B24" s="27">
        <f t="shared" si="1"/>
        <v>54478.85868224618</v>
      </c>
      <c r="C24" s="27">
        <f t="shared" si="2"/>
        <v>4200</v>
      </c>
      <c r="D24" s="27">
        <f t="shared" si="3"/>
        <v>4195.9534996454604</v>
      </c>
      <c r="E24" s="27">
        <f t="shared" si="4"/>
        <v>62874.812181891641</v>
      </c>
      <c r="F24" s="27">
        <f t="shared" si="5"/>
        <v>44400</v>
      </c>
      <c r="G24" s="27">
        <f t="shared" si="6"/>
        <v>18474.812181891641</v>
      </c>
      <c r="H24" s="28">
        <f t="shared" si="7"/>
        <v>0.29383486869822423</v>
      </c>
    </row>
    <row r="25" spans="1:8" x14ac:dyDescent="0.3">
      <c r="A25" s="26">
        <f t="shared" si="0"/>
        <v>8</v>
      </c>
      <c r="B25" s="27">
        <f t="shared" si="1"/>
        <v>62874.812181891641</v>
      </c>
      <c r="C25" s="27">
        <f t="shared" si="2"/>
        <v>4200</v>
      </c>
      <c r="D25" s="27">
        <f t="shared" si="3"/>
        <v>4820.8153510885313</v>
      </c>
      <c r="E25" s="27">
        <f t="shared" si="4"/>
        <v>71895.627532980172</v>
      </c>
      <c r="F25" s="27">
        <f t="shared" si="5"/>
        <v>48600</v>
      </c>
      <c r="G25" s="27">
        <f t="shared" si="6"/>
        <v>23295.627532980172</v>
      </c>
      <c r="H25" s="28">
        <f t="shared" si="7"/>
        <v>0.32402008762346407</v>
      </c>
    </row>
    <row r="26" spans="1:8" x14ac:dyDescent="0.3">
      <c r="A26" s="26">
        <f t="shared" si="0"/>
        <v>9</v>
      </c>
      <c r="B26" s="27">
        <f t="shared" si="1"/>
        <v>71895.627532980172</v>
      </c>
      <c r="C26" s="27">
        <f t="shared" si="2"/>
        <v>4200</v>
      </c>
      <c r="D26" s="27">
        <f t="shared" si="3"/>
        <v>5492.1820257664658</v>
      </c>
      <c r="E26" s="27">
        <f t="shared" si="4"/>
        <v>81587.809558746638</v>
      </c>
      <c r="F26" s="27">
        <f t="shared" si="5"/>
        <v>52800</v>
      </c>
      <c r="G26" s="27">
        <f t="shared" si="6"/>
        <v>28787.809558746638</v>
      </c>
      <c r="H26" s="28">
        <f t="shared" si="7"/>
        <v>0.35284449618687469</v>
      </c>
    </row>
    <row r="27" spans="1:8" x14ac:dyDescent="0.3">
      <c r="A27" s="26">
        <f t="shared" si="0"/>
        <v>10</v>
      </c>
      <c r="B27" s="27">
        <f t="shared" si="1"/>
        <v>81587.809558746638</v>
      </c>
      <c r="C27" s="27">
        <f t="shared" si="2"/>
        <v>4200</v>
      </c>
      <c r="D27" s="27">
        <f t="shared" si="3"/>
        <v>6213.5146064435685</v>
      </c>
      <c r="E27" s="27">
        <f t="shared" si="4"/>
        <v>92001.324165190206</v>
      </c>
      <c r="F27" s="27">
        <f t="shared" si="5"/>
        <v>57000</v>
      </c>
      <c r="G27" s="27">
        <f t="shared" si="6"/>
        <v>35001.324165190206</v>
      </c>
      <c r="H27" s="28">
        <f t="shared" si="7"/>
        <v>0.38044369994441202</v>
      </c>
    </row>
    <row r="28" spans="1:8" x14ac:dyDescent="0.3">
      <c r="A28" s="26">
        <f t="shared" si="0"/>
        <v>11</v>
      </c>
      <c r="B28" s="27">
        <f t="shared" si="1"/>
        <v>92001.324165190206</v>
      </c>
      <c r="C28" s="27">
        <f t="shared" si="2"/>
        <v>4200</v>
      </c>
      <c r="D28" s="27">
        <f t="shared" si="3"/>
        <v>6988.5317640881549</v>
      </c>
      <c r="E28" s="27">
        <f t="shared" si="4"/>
        <v>103189.85592927836</v>
      </c>
      <c r="F28" s="27">
        <f t="shared" si="5"/>
        <v>61200</v>
      </c>
      <c r="G28" s="27">
        <f t="shared" si="6"/>
        <v>41989.855929278361</v>
      </c>
      <c r="H28" s="28">
        <f t="shared" si="7"/>
        <v>0.40691844708123537</v>
      </c>
    </row>
    <row r="29" spans="1:8" x14ac:dyDescent="0.3">
      <c r="A29" s="26">
        <f t="shared" si="0"/>
        <v>12</v>
      </c>
      <c r="B29" s="27">
        <f t="shared" si="1"/>
        <v>103189.85592927836</v>
      </c>
      <c r="C29" s="27">
        <f t="shared" si="2"/>
        <v>4200</v>
      </c>
      <c r="D29" s="27">
        <f t="shared" si="3"/>
        <v>7821.2289286607993</v>
      </c>
      <c r="E29" s="27">
        <f t="shared" si="4"/>
        <v>115211.08485793916</v>
      </c>
      <c r="F29" s="27">
        <f t="shared" si="5"/>
        <v>65400</v>
      </c>
      <c r="G29" s="27">
        <f t="shared" si="6"/>
        <v>49811.08485793916</v>
      </c>
      <c r="H29" s="28">
        <f t="shared" si="7"/>
        <v>0.43234628785380014</v>
      </c>
    </row>
    <row r="30" spans="1:8" x14ac:dyDescent="0.3">
      <c r="A30" s="26">
        <f t="shared" si="0"/>
        <v>13</v>
      </c>
      <c r="B30" s="27">
        <f t="shared" si="1"/>
        <v>115211.08485793916</v>
      </c>
      <c r="C30" s="27">
        <f t="shared" si="2"/>
        <v>4200</v>
      </c>
      <c r="D30" s="27">
        <f t="shared" si="3"/>
        <v>8715.8988866711006</v>
      </c>
      <c r="E30" s="27">
        <f t="shared" si="4"/>
        <v>128126.98374461026</v>
      </c>
      <c r="F30" s="27">
        <f t="shared" si="5"/>
        <v>69600</v>
      </c>
      <c r="G30" s="27">
        <f t="shared" si="6"/>
        <v>58526.983744610261</v>
      </c>
      <c r="H30" s="28">
        <f t="shared" si="7"/>
        <v>0.45678889827976799</v>
      </c>
    </row>
    <row r="31" spans="1:8" x14ac:dyDescent="0.3">
      <c r="A31" s="26">
        <f t="shared" si="0"/>
        <v>14</v>
      </c>
      <c r="B31" s="27">
        <f t="shared" si="1"/>
        <v>128126.98374461026</v>
      </c>
      <c r="C31" s="27">
        <f t="shared" si="2"/>
        <v>4200</v>
      </c>
      <c r="D31" s="27">
        <f t="shared" si="3"/>
        <v>9677.1539116921049</v>
      </c>
      <c r="E31" s="27">
        <f t="shared" si="4"/>
        <v>142004.13765630237</v>
      </c>
      <c r="F31" s="27">
        <f t="shared" si="5"/>
        <v>73800</v>
      </c>
      <c r="G31" s="27">
        <f t="shared" si="6"/>
        <v>68204.137656302366</v>
      </c>
      <c r="H31" s="28">
        <f t="shared" si="7"/>
        <v>0.48029683347241087</v>
      </c>
    </row>
    <row r="32" spans="1:8" x14ac:dyDescent="0.3">
      <c r="A32" s="26">
        <f t="shared" si="0"/>
        <v>15</v>
      </c>
      <c r="B32" s="27">
        <f t="shared" si="1"/>
        <v>142004.13765630237</v>
      </c>
      <c r="C32" s="27">
        <f t="shared" si="2"/>
        <v>4200</v>
      </c>
      <c r="D32" s="27">
        <f t="shared" si="3"/>
        <v>10709.949541918875</v>
      </c>
      <c r="E32" s="27">
        <f t="shared" si="4"/>
        <v>156914.08719822124</v>
      </c>
      <c r="F32" s="27">
        <f t="shared" si="5"/>
        <v>78000</v>
      </c>
      <c r="G32" s="27">
        <f t="shared" si="6"/>
        <v>78914.087198221241</v>
      </c>
      <c r="H32" s="28">
        <f t="shared" si="7"/>
        <v>0.50291269960059903</v>
      </c>
    </row>
    <row r="33" spans="1:8" x14ac:dyDescent="0.3">
      <c r="A33" s="26">
        <f t="shared" si="0"/>
        <v>16</v>
      </c>
      <c r="B33" s="27">
        <f t="shared" si="1"/>
        <v>156914.08719822124</v>
      </c>
      <c r="C33" s="27">
        <f t="shared" si="2"/>
        <v>4200</v>
      </c>
      <c r="D33" s="27">
        <f t="shared" si="3"/>
        <v>11819.610127352003</v>
      </c>
      <c r="E33" s="27">
        <f t="shared" si="4"/>
        <v>172933.69732557324</v>
      </c>
      <c r="F33" s="27">
        <f t="shared" si="5"/>
        <v>82200</v>
      </c>
      <c r="G33" s="27">
        <f t="shared" si="6"/>
        <v>90733.697325573245</v>
      </c>
      <c r="H33" s="28">
        <f t="shared" si="7"/>
        <v>0.52467332121369992</v>
      </c>
    </row>
    <row r="34" spans="1:8" x14ac:dyDescent="0.3">
      <c r="A34" s="26">
        <f t="shared" si="0"/>
        <v>17</v>
      </c>
      <c r="B34" s="27">
        <f t="shared" si="1"/>
        <v>172933.69732557324</v>
      </c>
      <c r="C34" s="27">
        <f t="shared" si="2"/>
        <v>4200</v>
      </c>
      <c r="D34" s="27">
        <f t="shared" si="3"/>
        <v>13011.856278309948</v>
      </c>
      <c r="E34" s="27">
        <f t="shared" si="4"/>
        <v>190145.55360388319</v>
      </c>
      <c r="F34" s="27">
        <f t="shared" si="5"/>
        <v>86400</v>
      </c>
      <c r="G34" s="27">
        <f t="shared" si="6"/>
        <v>103745.55360388319</v>
      </c>
      <c r="H34" s="28">
        <f t="shared" si="7"/>
        <v>0.54561125220949935</v>
      </c>
    </row>
    <row r="35" spans="1:8" x14ac:dyDescent="0.3">
      <c r="A35" s="26">
        <f t="shared" si="0"/>
        <v>18</v>
      </c>
      <c r="B35" s="27">
        <f t="shared" si="1"/>
        <v>190145.55360388319</v>
      </c>
      <c r="C35" s="27">
        <f t="shared" si="2"/>
        <v>4200</v>
      </c>
      <c r="D35" s="27">
        <f t="shared" si="3"/>
        <v>14292.834356772539</v>
      </c>
      <c r="E35" s="27">
        <f t="shared" si="4"/>
        <v>208638.38796065573</v>
      </c>
      <c r="F35" s="27">
        <f t="shared" si="5"/>
        <v>90600</v>
      </c>
      <c r="G35" s="27">
        <f t="shared" si="6"/>
        <v>118038.38796065573</v>
      </c>
      <c r="H35" s="28">
        <f t="shared" si="7"/>
        <v>0.56575584730320572</v>
      </c>
    </row>
    <row r="36" spans="1:8" x14ac:dyDescent="0.3">
      <c r="A36" s="26" t="str">
        <f t="shared" si="0"/>
        <v/>
      </c>
      <c r="B36" s="27" t="str">
        <f t="shared" si="1"/>
        <v/>
      </c>
      <c r="C36" s="27" t="str">
        <f t="shared" si="2"/>
        <v/>
      </c>
      <c r="D36" s="27" t="str">
        <f t="shared" si="3"/>
        <v/>
      </c>
      <c r="E36" s="27" t="str">
        <f t="shared" si="4"/>
        <v/>
      </c>
      <c r="F36" s="27" t="str">
        <f t="shared" si="5"/>
        <v/>
      </c>
      <c r="G36" s="27" t="str">
        <f t="shared" si="6"/>
        <v/>
      </c>
      <c r="H36" s="28">
        <f t="shared" si="7"/>
        <v>0</v>
      </c>
    </row>
    <row r="37" spans="1:8" x14ac:dyDescent="0.3">
      <c r="A37" s="26" t="str">
        <f t="shared" si="0"/>
        <v/>
      </c>
      <c r="B37" s="27" t="str">
        <f t="shared" si="1"/>
        <v/>
      </c>
      <c r="C37" s="27" t="str">
        <f t="shared" si="2"/>
        <v/>
      </c>
      <c r="D37" s="27" t="str">
        <f t="shared" si="3"/>
        <v/>
      </c>
      <c r="E37" s="27" t="str">
        <f t="shared" si="4"/>
        <v/>
      </c>
      <c r="F37" s="27" t="str">
        <f t="shared" si="5"/>
        <v/>
      </c>
      <c r="G37" s="27" t="str">
        <f t="shared" si="6"/>
        <v/>
      </c>
      <c r="H37" s="28">
        <f t="shared" si="7"/>
        <v>0</v>
      </c>
    </row>
    <row r="38" spans="1:8" x14ac:dyDescent="0.3">
      <c r="A38" s="26" t="str">
        <f t="shared" si="0"/>
        <v/>
      </c>
      <c r="B38" s="27" t="str">
        <f t="shared" si="1"/>
        <v/>
      </c>
      <c r="C38" s="27" t="str">
        <f t="shared" si="2"/>
        <v/>
      </c>
      <c r="D38" s="27" t="str">
        <f t="shared" si="3"/>
        <v/>
      </c>
      <c r="E38" s="27" t="str">
        <f t="shared" si="4"/>
        <v/>
      </c>
      <c r="F38" s="27" t="str">
        <f t="shared" si="5"/>
        <v/>
      </c>
      <c r="G38" s="27" t="str">
        <f t="shared" si="6"/>
        <v/>
      </c>
      <c r="H38" s="28">
        <f t="shared" si="7"/>
        <v>0</v>
      </c>
    </row>
    <row r="39" spans="1:8" x14ac:dyDescent="0.3">
      <c r="A39" s="26" t="str">
        <f t="shared" si="0"/>
        <v/>
      </c>
      <c r="B39" s="27" t="str">
        <f t="shared" si="1"/>
        <v/>
      </c>
      <c r="C39" s="27" t="str">
        <f t="shared" si="2"/>
        <v/>
      </c>
      <c r="D39" s="27" t="str">
        <f t="shared" si="3"/>
        <v/>
      </c>
      <c r="E39" s="27" t="str">
        <f t="shared" si="4"/>
        <v/>
      </c>
      <c r="F39" s="27" t="str">
        <f t="shared" si="5"/>
        <v/>
      </c>
      <c r="G39" s="27" t="str">
        <f t="shared" si="6"/>
        <v/>
      </c>
      <c r="H39" s="28">
        <f t="shared" si="7"/>
        <v>0</v>
      </c>
    </row>
    <row r="40" spans="1:8" x14ac:dyDescent="0.3">
      <c r="A40" s="26" t="str">
        <f t="shared" si="0"/>
        <v/>
      </c>
      <c r="B40" s="27" t="str">
        <f t="shared" si="1"/>
        <v/>
      </c>
      <c r="C40" s="27" t="str">
        <f t="shared" si="2"/>
        <v/>
      </c>
      <c r="D40" s="27" t="str">
        <f t="shared" si="3"/>
        <v/>
      </c>
      <c r="E40" s="27" t="str">
        <f t="shared" si="4"/>
        <v/>
      </c>
      <c r="F40" s="27" t="str">
        <f t="shared" si="5"/>
        <v/>
      </c>
      <c r="G40" s="27" t="str">
        <f t="shared" si="6"/>
        <v/>
      </c>
      <c r="H40" s="28">
        <f t="shared" si="7"/>
        <v>0</v>
      </c>
    </row>
    <row r="41" spans="1:8" x14ac:dyDescent="0.3">
      <c r="A41" s="26" t="str">
        <f t="shared" si="0"/>
        <v/>
      </c>
      <c r="B41" s="27" t="str">
        <f t="shared" si="1"/>
        <v/>
      </c>
      <c r="C41" s="27" t="str">
        <f t="shared" si="2"/>
        <v/>
      </c>
      <c r="D41" s="27" t="str">
        <f t="shared" si="3"/>
        <v/>
      </c>
      <c r="E41" s="27" t="str">
        <f t="shared" si="4"/>
        <v/>
      </c>
      <c r="F41" s="27" t="str">
        <f t="shared" si="5"/>
        <v/>
      </c>
      <c r="G41" s="27" t="str">
        <f t="shared" si="6"/>
        <v/>
      </c>
      <c r="H41" s="28">
        <f t="shared" si="7"/>
        <v>0</v>
      </c>
    </row>
    <row r="42" spans="1:8" x14ac:dyDescent="0.3">
      <c r="A42" s="26" t="str">
        <f t="shared" si="0"/>
        <v/>
      </c>
      <c r="B42" s="27" t="str">
        <f t="shared" si="1"/>
        <v/>
      </c>
      <c r="C42" s="27" t="str">
        <f t="shared" si="2"/>
        <v/>
      </c>
      <c r="D42" s="27" t="str">
        <f t="shared" si="3"/>
        <v/>
      </c>
      <c r="E42" s="27" t="str">
        <f t="shared" si="4"/>
        <v/>
      </c>
      <c r="F42" s="27" t="str">
        <f t="shared" si="5"/>
        <v/>
      </c>
      <c r="G42" s="27" t="str">
        <f t="shared" si="6"/>
        <v/>
      </c>
      <c r="H42" s="28">
        <f t="shared" si="7"/>
        <v>0</v>
      </c>
    </row>
    <row r="43" spans="1:8" x14ac:dyDescent="0.3">
      <c r="A43" s="26" t="str">
        <f t="shared" si="0"/>
        <v/>
      </c>
      <c r="B43" s="27" t="str">
        <f t="shared" si="1"/>
        <v/>
      </c>
      <c r="C43" s="27" t="str">
        <f t="shared" si="2"/>
        <v/>
      </c>
      <c r="D43" s="27" t="str">
        <f t="shared" si="3"/>
        <v/>
      </c>
      <c r="E43" s="27" t="str">
        <f t="shared" si="4"/>
        <v/>
      </c>
      <c r="F43" s="27" t="str">
        <f t="shared" si="5"/>
        <v/>
      </c>
      <c r="G43" s="27" t="str">
        <f t="shared" si="6"/>
        <v/>
      </c>
      <c r="H43" s="28">
        <f t="shared" si="7"/>
        <v>0</v>
      </c>
    </row>
    <row r="44" spans="1:8" x14ac:dyDescent="0.3">
      <c r="A44" s="26" t="str">
        <f t="shared" si="0"/>
        <v/>
      </c>
      <c r="B44" s="27" t="str">
        <f t="shared" si="1"/>
        <v/>
      </c>
      <c r="C44" s="27" t="str">
        <f t="shared" si="2"/>
        <v/>
      </c>
      <c r="D44" s="27" t="str">
        <f t="shared" si="3"/>
        <v/>
      </c>
      <c r="E44" s="27" t="str">
        <f t="shared" si="4"/>
        <v/>
      </c>
      <c r="F44" s="27" t="str">
        <f t="shared" si="5"/>
        <v/>
      </c>
      <c r="G44" s="27" t="str">
        <f t="shared" si="6"/>
        <v/>
      </c>
      <c r="H44" s="28">
        <f t="shared" si="7"/>
        <v>0</v>
      </c>
    </row>
    <row r="45" spans="1:8" x14ac:dyDescent="0.3">
      <c r="A45" s="26" t="str">
        <f t="shared" si="0"/>
        <v/>
      </c>
      <c r="B45" s="27" t="str">
        <f t="shared" si="1"/>
        <v/>
      </c>
      <c r="C45" s="27" t="str">
        <f t="shared" si="2"/>
        <v/>
      </c>
      <c r="D45" s="27" t="str">
        <f t="shared" si="3"/>
        <v/>
      </c>
      <c r="E45" s="27" t="str">
        <f t="shared" si="4"/>
        <v/>
      </c>
      <c r="F45" s="27" t="str">
        <f t="shared" si="5"/>
        <v/>
      </c>
      <c r="G45" s="27" t="str">
        <f t="shared" si="6"/>
        <v/>
      </c>
      <c r="H45" s="28">
        <f t="shared" si="7"/>
        <v>0</v>
      </c>
    </row>
    <row r="46" spans="1:8" x14ac:dyDescent="0.3">
      <c r="A46" s="26" t="str">
        <f t="shared" si="0"/>
        <v/>
      </c>
      <c r="B46" s="27" t="str">
        <f t="shared" si="1"/>
        <v/>
      </c>
      <c r="C46" s="27" t="str">
        <f t="shared" si="2"/>
        <v/>
      </c>
      <c r="D46" s="27" t="str">
        <f t="shared" si="3"/>
        <v/>
      </c>
      <c r="E46" s="27" t="str">
        <f t="shared" si="4"/>
        <v/>
      </c>
      <c r="F46" s="27" t="str">
        <f t="shared" si="5"/>
        <v/>
      </c>
      <c r="G46" s="27" t="str">
        <f t="shared" si="6"/>
        <v/>
      </c>
      <c r="H46" s="28">
        <f t="shared" si="7"/>
        <v>0</v>
      </c>
    </row>
    <row r="47" spans="1:8" x14ac:dyDescent="0.3">
      <c r="A47" s="26" t="str">
        <f t="shared" si="0"/>
        <v/>
      </c>
      <c r="B47" s="27" t="str">
        <f t="shared" si="1"/>
        <v/>
      </c>
      <c r="C47" s="27" t="str">
        <f t="shared" si="2"/>
        <v/>
      </c>
      <c r="D47" s="27" t="str">
        <f t="shared" si="3"/>
        <v/>
      </c>
      <c r="E47" s="27" t="str">
        <f t="shared" si="4"/>
        <v/>
      </c>
      <c r="F47" s="27" t="str">
        <f t="shared" si="5"/>
        <v/>
      </c>
      <c r="G47" s="27" t="str">
        <f t="shared" si="6"/>
        <v/>
      </c>
      <c r="H47" s="28">
        <f t="shared" si="7"/>
        <v>0</v>
      </c>
    </row>
    <row r="48" spans="1:8" x14ac:dyDescent="0.3">
      <c r="A48" s="26" t="str">
        <f t="shared" si="0"/>
        <v/>
      </c>
      <c r="B48" s="27" t="str">
        <f t="shared" si="1"/>
        <v/>
      </c>
      <c r="C48" s="27" t="str">
        <f t="shared" si="2"/>
        <v/>
      </c>
      <c r="D48" s="27" t="str">
        <f t="shared" si="3"/>
        <v/>
      </c>
      <c r="E48" s="27" t="str">
        <f t="shared" si="4"/>
        <v/>
      </c>
      <c r="F48" s="27" t="str">
        <f t="shared" si="5"/>
        <v/>
      </c>
      <c r="G48" s="27" t="str">
        <f t="shared" si="6"/>
        <v/>
      </c>
      <c r="H48" s="28">
        <f t="shared" si="7"/>
        <v>0</v>
      </c>
    </row>
    <row r="49" spans="1:8" x14ac:dyDescent="0.3">
      <c r="A49" s="26" t="str">
        <f t="shared" si="0"/>
        <v/>
      </c>
      <c r="B49" s="27" t="str">
        <f t="shared" si="1"/>
        <v/>
      </c>
      <c r="C49" s="27" t="str">
        <f t="shared" si="2"/>
        <v/>
      </c>
      <c r="D49" s="27" t="str">
        <f t="shared" si="3"/>
        <v/>
      </c>
      <c r="E49" s="27" t="str">
        <f t="shared" si="4"/>
        <v/>
      </c>
      <c r="F49" s="27" t="str">
        <f t="shared" si="5"/>
        <v/>
      </c>
      <c r="G49" s="27" t="str">
        <f t="shared" si="6"/>
        <v/>
      </c>
      <c r="H49" s="28">
        <f t="shared" si="7"/>
        <v>0</v>
      </c>
    </row>
    <row r="50" spans="1:8" x14ac:dyDescent="0.3">
      <c r="A50" s="26" t="str">
        <f t="shared" ref="A50:A67" si="8">IF(ROW()-17&lt;=ROUNDUP($B$12,0),MIN(ROW()-17,$B$12),"")</f>
        <v/>
      </c>
      <c r="B50" s="27" t="str">
        <f t="shared" ref="B50:B81" si="9">IF(A50="","",E49)</f>
        <v/>
      </c>
      <c r="C50" s="27" t="str">
        <f t="shared" ref="C50:C67" si="10">IF(A50="","",$B$7*$R$3*(A50-A49))</f>
        <v/>
      </c>
      <c r="D50" s="27" t="str">
        <f t="shared" ref="D50:D81" si="11">IF(A50="","",E50-E49-C50)</f>
        <v/>
      </c>
      <c r="E50" s="27" t="str">
        <f t="shared" ref="E50:E67" si="12">IF(A50="","",FV($R$5,$R$3*A50,-$B$7,-$B$6,$R$4))</f>
        <v/>
      </c>
      <c r="F50" s="27" t="str">
        <f t="shared" ref="F50:F67" si="13">IF(A50="","",$B$6+$B$7*$R$3*A50)</f>
        <v/>
      </c>
      <c r="G50" s="27" t="str">
        <f t="shared" ref="G50:G81" si="14">IF(A50="","",E50-F50)</f>
        <v/>
      </c>
      <c r="H50" s="28">
        <f t="shared" ref="H50:H81" si="15">IFERROR(G50/E50,0)</f>
        <v>0</v>
      </c>
    </row>
    <row r="51" spans="1:8" x14ac:dyDescent="0.3">
      <c r="A51" s="26" t="str">
        <f t="shared" si="8"/>
        <v/>
      </c>
      <c r="B51" s="27" t="str">
        <f t="shared" si="9"/>
        <v/>
      </c>
      <c r="C51" s="27" t="str">
        <f t="shared" si="10"/>
        <v/>
      </c>
      <c r="D51" s="27" t="str">
        <f t="shared" si="11"/>
        <v/>
      </c>
      <c r="E51" s="27" t="str">
        <f t="shared" si="12"/>
        <v/>
      </c>
      <c r="F51" s="27" t="str">
        <f t="shared" si="13"/>
        <v/>
      </c>
      <c r="G51" s="27" t="str">
        <f t="shared" si="14"/>
        <v/>
      </c>
      <c r="H51" s="28">
        <f t="shared" si="15"/>
        <v>0</v>
      </c>
    </row>
    <row r="52" spans="1:8" x14ac:dyDescent="0.3">
      <c r="A52" s="26" t="str">
        <f t="shared" si="8"/>
        <v/>
      </c>
      <c r="B52" s="27" t="str">
        <f t="shared" si="9"/>
        <v/>
      </c>
      <c r="C52" s="27" t="str">
        <f t="shared" si="10"/>
        <v/>
      </c>
      <c r="D52" s="27" t="str">
        <f t="shared" si="11"/>
        <v/>
      </c>
      <c r="E52" s="27" t="str">
        <f t="shared" si="12"/>
        <v/>
      </c>
      <c r="F52" s="27" t="str">
        <f t="shared" si="13"/>
        <v/>
      </c>
      <c r="G52" s="27" t="str">
        <f t="shared" si="14"/>
        <v/>
      </c>
      <c r="H52" s="28">
        <f t="shared" si="15"/>
        <v>0</v>
      </c>
    </row>
    <row r="53" spans="1:8" x14ac:dyDescent="0.3">
      <c r="A53" s="26" t="str">
        <f t="shared" si="8"/>
        <v/>
      </c>
      <c r="B53" s="27" t="str">
        <f t="shared" si="9"/>
        <v/>
      </c>
      <c r="C53" s="27" t="str">
        <f t="shared" si="10"/>
        <v/>
      </c>
      <c r="D53" s="27" t="str">
        <f t="shared" si="11"/>
        <v/>
      </c>
      <c r="E53" s="27" t="str">
        <f t="shared" si="12"/>
        <v/>
      </c>
      <c r="F53" s="27" t="str">
        <f t="shared" si="13"/>
        <v/>
      </c>
      <c r="G53" s="27" t="str">
        <f t="shared" si="14"/>
        <v/>
      </c>
      <c r="H53" s="28">
        <f t="shared" si="15"/>
        <v>0</v>
      </c>
    </row>
    <row r="54" spans="1:8" x14ac:dyDescent="0.3">
      <c r="A54" s="26" t="str">
        <f t="shared" si="8"/>
        <v/>
      </c>
      <c r="B54" s="27" t="str">
        <f t="shared" si="9"/>
        <v/>
      </c>
      <c r="C54" s="27" t="str">
        <f t="shared" si="10"/>
        <v/>
      </c>
      <c r="D54" s="27" t="str">
        <f t="shared" si="11"/>
        <v/>
      </c>
      <c r="E54" s="27" t="str">
        <f t="shared" si="12"/>
        <v/>
      </c>
      <c r="F54" s="27" t="str">
        <f t="shared" si="13"/>
        <v/>
      </c>
      <c r="G54" s="27" t="str">
        <f t="shared" si="14"/>
        <v/>
      </c>
      <c r="H54" s="28">
        <f t="shared" si="15"/>
        <v>0</v>
      </c>
    </row>
    <row r="55" spans="1:8" x14ac:dyDescent="0.3">
      <c r="A55" s="26" t="str">
        <f t="shared" si="8"/>
        <v/>
      </c>
      <c r="B55" s="27" t="str">
        <f t="shared" si="9"/>
        <v/>
      </c>
      <c r="C55" s="27" t="str">
        <f t="shared" si="10"/>
        <v/>
      </c>
      <c r="D55" s="27" t="str">
        <f t="shared" si="11"/>
        <v/>
      </c>
      <c r="E55" s="27" t="str">
        <f t="shared" si="12"/>
        <v/>
      </c>
      <c r="F55" s="27" t="str">
        <f t="shared" si="13"/>
        <v/>
      </c>
      <c r="G55" s="27" t="str">
        <f t="shared" si="14"/>
        <v/>
      </c>
      <c r="H55" s="28">
        <f t="shared" si="15"/>
        <v>0</v>
      </c>
    </row>
    <row r="56" spans="1:8" x14ac:dyDescent="0.3">
      <c r="A56" s="26" t="str">
        <f t="shared" si="8"/>
        <v/>
      </c>
      <c r="B56" s="27" t="str">
        <f t="shared" si="9"/>
        <v/>
      </c>
      <c r="C56" s="27" t="str">
        <f t="shared" si="10"/>
        <v/>
      </c>
      <c r="D56" s="27" t="str">
        <f t="shared" si="11"/>
        <v/>
      </c>
      <c r="E56" s="27" t="str">
        <f t="shared" si="12"/>
        <v/>
      </c>
      <c r="F56" s="27" t="str">
        <f t="shared" si="13"/>
        <v/>
      </c>
      <c r="G56" s="27" t="str">
        <f t="shared" si="14"/>
        <v/>
      </c>
      <c r="H56" s="28">
        <f t="shared" si="15"/>
        <v>0</v>
      </c>
    </row>
    <row r="57" spans="1:8" x14ac:dyDescent="0.3">
      <c r="A57" s="26" t="str">
        <f t="shared" si="8"/>
        <v/>
      </c>
      <c r="B57" s="27" t="str">
        <f t="shared" si="9"/>
        <v/>
      </c>
      <c r="C57" s="27" t="str">
        <f t="shared" si="10"/>
        <v/>
      </c>
      <c r="D57" s="27" t="str">
        <f t="shared" si="11"/>
        <v/>
      </c>
      <c r="E57" s="27" t="str">
        <f t="shared" si="12"/>
        <v/>
      </c>
      <c r="F57" s="27" t="str">
        <f t="shared" si="13"/>
        <v/>
      </c>
      <c r="G57" s="27" t="str">
        <f t="shared" si="14"/>
        <v/>
      </c>
      <c r="H57" s="28">
        <f t="shared" si="15"/>
        <v>0</v>
      </c>
    </row>
    <row r="58" spans="1:8" x14ac:dyDescent="0.3">
      <c r="A58" s="26" t="str">
        <f t="shared" si="8"/>
        <v/>
      </c>
      <c r="B58" s="27" t="str">
        <f t="shared" si="9"/>
        <v/>
      </c>
      <c r="C58" s="27" t="str">
        <f t="shared" si="10"/>
        <v/>
      </c>
      <c r="D58" s="27" t="str">
        <f t="shared" si="11"/>
        <v/>
      </c>
      <c r="E58" s="27" t="str">
        <f t="shared" si="12"/>
        <v/>
      </c>
      <c r="F58" s="27" t="str">
        <f t="shared" si="13"/>
        <v/>
      </c>
      <c r="G58" s="27" t="str">
        <f t="shared" si="14"/>
        <v/>
      </c>
      <c r="H58" s="28">
        <f t="shared" si="15"/>
        <v>0</v>
      </c>
    </row>
    <row r="59" spans="1:8" x14ac:dyDescent="0.3">
      <c r="A59" s="26" t="str">
        <f t="shared" si="8"/>
        <v/>
      </c>
      <c r="B59" s="27" t="str">
        <f t="shared" si="9"/>
        <v/>
      </c>
      <c r="C59" s="27" t="str">
        <f t="shared" si="10"/>
        <v/>
      </c>
      <c r="D59" s="27" t="str">
        <f t="shared" si="11"/>
        <v/>
      </c>
      <c r="E59" s="27" t="str">
        <f t="shared" si="12"/>
        <v/>
      </c>
      <c r="F59" s="27" t="str">
        <f t="shared" si="13"/>
        <v/>
      </c>
      <c r="G59" s="27" t="str">
        <f t="shared" si="14"/>
        <v/>
      </c>
      <c r="H59" s="28">
        <f t="shared" si="15"/>
        <v>0</v>
      </c>
    </row>
    <row r="60" spans="1:8" x14ac:dyDescent="0.3">
      <c r="A60" s="26" t="str">
        <f t="shared" si="8"/>
        <v/>
      </c>
      <c r="B60" s="27" t="str">
        <f t="shared" si="9"/>
        <v/>
      </c>
      <c r="C60" s="27" t="str">
        <f t="shared" si="10"/>
        <v/>
      </c>
      <c r="D60" s="27" t="str">
        <f t="shared" si="11"/>
        <v/>
      </c>
      <c r="E60" s="27" t="str">
        <f t="shared" si="12"/>
        <v/>
      </c>
      <c r="F60" s="27" t="str">
        <f t="shared" si="13"/>
        <v/>
      </c>
      <c r="G60" s="27" t="str">
        <f t="shared" si="14"/>
        <v/>
      </c>
      <c r="H60" s="28">
        <f t="shared" si="15"/>
        <v>0</v>
      </c>
    </row>
    <row r="61" spans="1:8" x14ac:dyDescent="0.3">
      <c r="A61" s="26" t="str">
        <f t="shared" si="8"/>
        <v/>
      </c>
      <c r="B61" s="27" t="str">
        <f t="shared" si="9"/>
        <v/>
      </c>
      <c r="C61" s="27" t="str">
        <f t="shared" si="10"/>
        <v/>
      </c>
      <c r="D61" s="27" t="str">
        <f t="shared" si="11"/>
        <v/>
      </c>
      <c r="E61" s="27" t="str">
        <f t="shared" si="12"/>
        <v/>
      </c>
      <c r="F61" s="27" t="str">
        <f t="shared" si="13"/>
        <v/>
      </c>
      <c r="G61" s="27" t="str">
        <f t="shared" si="14"/>
        <v/>
      </c>
      <c r="H61" s="28">
        <f t="shared" si="15"/>
        <v>0</v>
      </c>
    </row>
    <row r="62" spans="1:8" x14ac:dyDescent="0.3">
      <c r="A62" s="26" t="str">
        <f t="shared" si="8"/>
        <v/>
      </c>
      <c r="B62" s="27" t="str">
        <f t="shared" si="9"/>
        <v/>
      </c>
      <c r="C62" s="27" t="str">
        <f t="shared" si="10"/>
        <v/>
      </c>
      <c r="D62" s="27" t="str">
        <f t="shared" si="11"/>
        <v/>
      </c>
      <c r="E62" s="27" t="str">
        <f t="shared" si="12"/>
        <v/>
      </c>
      <c r="F62" s="27" t="str">
        <f t="shared" si="13"/>
        <v/>
      </c>
      <c r="G62" s="27" t="str">
        <f t="shared" si="14"/>
        <v/>
      </c>
      <c r="H62" s="28">
        <f t="shared" si="15"/>
        <v>0</v>
      </c>
    </row>
    <row r="63" spans="1:8" x14ac:dyDescent="0.3">
      <c r="A63" s="26" t="str">
        <f t="shared" si="8"/>
        <v/>
      </c>
      <c r="B63" s="27" t="str">
        <f t="shared" si="9"/>
        <v/>
      </c>
      <c r="C63" s="27" t="str">
        <f t="shared" si="10"/>
        <v/>
      </c>
      <c r="D63" s="27" t="str">
        <f t="shared" si="11"/>
        <v/>
      </c>
      <c r="E63" s="27" t="str">
        <f t="shared" si="12"/>
        <v/>
      </c>
      <c r="F63" s="27" t="str">
        <f t="shared" si="13"/>
        <v/>
      </c>
      <c r="G63" s="27" t="str">
        <f t="shared" si="14"/>
        <v/>
      </c>
      <c r="H63" s="28">
        <f t="shared" si="15"/>
        <v>0</v>
      </c>
    </row>
    <row r="64" spans="1:8" x14ac:dyDescent="0.3">
      <c r="A64" s="26" t="str">
        <f t="shared" si="8"/>
        <v/>
      </c>
      <c r="B64" s="27" t="str">
        <f t="shared" si="9"/>
        <v/>
      </c>
      <c r="C64" s="27" t="str">
        <f t="shared" si="10"/>
        <v/>
      </c>
      <c r="D64" s="27" t="str">
        <f t="shared" si="11"/>
        <v/>
      </c>
      <c r="E64" s="27" t="str">
        <f t="shared" si="12"/>
        <v/>
      </c>
      <c r="F64" s="27" t="str">
        <f t="shared" si="13"/>
        <v/>
      </c>
      <c r="G64" s="27" t="str">
        <f t="shared" si="14"/>
        <v/>
      </c>
      <c r="H64" s="28">
        <f t="shared" si="15"/>
        <v>0</v>
      </c>
    </row>
    <row r="65" spans="1:8" x14ac:dyDescent="0.3">
      <c r="A65" s="26" t="str">
        <f t="shared" si="8"/>
        <v/>
      </c>
      <c r="B65" s="27" t="str">
        <f t="shared" si="9"/>
        <v/>
      </c>
      <c r="C65" s="27" t="str">
        <f t="shared" si="10"/>
        <v/>
      </c>
      <c r="D65" s="27" t="str">
        <f t="shared" si="11"/>
        <v/>
      </c>
      <c r="E65" s="27" t="str">
        <f t="shared" si="12"/>
        <v/>
      </c>
      <c r="F65" s="27" t="str">
        <f t="shared" si="13"/>
        <v/>
      </c>
      <c r="G65" s="27" t="str">
        <f t="shared" si="14"/>
        <v/>
      </c>
      <c r="H65" s="28">
        <f t="shared" si="15"/>
        <v>0</v>
      </c>
    </row>
    <row r="66" spans="1:8" x14ac:dyDescent="0.3">
      <c r="A66" s="26" t="str">
        <f t="shared" si="8"/>
        <v/>
      </c>
      <c r="B66" s="27" t="str">
        <f t="shared" si="9"/>
        <v/>
      </c>
      <c r="C66" s="27" t="str">
        <f t="shared" si="10"/>
        <v/>
      </c>
      <c r="D66" s="27" t="str">
        <f t="shared" si="11"/>
        <v/>
      </c>
      <c r="E66" s="27" t="str">
        <f t="shared" si="12"/>
        <v/>
      </c>
      <c r="F66" s="27" t="str">
        <f t="shared" si="13"/>
        <v/>
      </c>
      <c r="G66" s="27" t="str">
        <f t="shared" si="14"/>
        <v/>
      </c>
      <c r="H66" s="28">
        <f t="shared" si="15"/>
        <v>0</v>
      </c>
    </row>
    <row r="67" spans="1:8" x14ac:dyDescent="0.3">
      <c r="A67" s="29" t="str">
        <f t="shared" si="8"/>
        <v/>
      </c>
      <c r="B67" s="30" t="str">
        <f t="shared" si="9"/>
        <v/>
      </c>
      <c r="C67" s="30" t="str">
        <f t="shared" si="10"/>
        <v/>
      </c>
      <c r="D67" s="30" t="str">
        <f t="shared" si="11"/>
        <v/>
      </c>
      <c r="E67" s="30" t="str">
        <f t="shared" si="12"/>
        <v/>
      </c>
      <c r="F67" s="30" t="str">
        <f t="shared" si="13"/>
        <v/>
      </c>
      <c r="G67" s="30" t="str">
        <f t="shared" si="14"/>
        <v/>
      </c>
      <c r="H67" s="31">
        <f t="shared" si="15"/>
        <v>0</v>
      </c>
    </row>
  </sheetData>
  <mergeCells count="12">
    <mergeCell ref="A1:N2"/>
    <mergeCell ref="H6:I6"/>
    <mergeCell ref="A15:H15"/>
    <mergeCell ref="G5:I5"/>
    <mergeCell ref="H7:I7"/>
    <mergeCell ref="H10:I10"/>
    <mergeCell ref="D5:E5"/>
    <mergeCell ref="A5:B5"/>
    <mergeCell ref="H11:I12"/>
    <mergeCell ref="H8:I8"/>
    <mergeCell ref="H9:I9"/>
    <mergeCell ref="K5:N5"/>
  </mergeCells>
  <dataValidations count="3">
    <dataValidation type="list" sqref="B9 B10" xr:uid="{00000000-0002-0000-0000-000000000000}">
      <formula1>"Anual,Semestral,Trimestral,Bimestral,Mensual,Quincenal,Semanal,Diaria"</formula1>
    </dataValidation>
    <dataValidation type="list" sqref="B11" xr:uid="{00000000-0002-0000-0000-000001000000}">
      <formula1>"Fin del período,Inicio del período"</formula1>
    </dataValidation>
    <dataValidation type="decimal" operator="greaterThanOrEqual" sqref="B6 B7 B8 B12 B13" xr:uid="{00000000-0002-0000-0000-000002000000}">
      <formula1>0</formula1>
    </dataValidation>
  </dataValidations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Calculadora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2026-04-20T11:46:19Z</dcterms:created>
  <dcterms:modified xsi:type="dcterms:W3CDTF">2026-04-21T09:07:56Z</dcterms:modified>
</cp:coreProperties>
</file>