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stos viaje\"/>
    </mc:Choice>
  </mc:AlternateContent>
  <xr:revisionPtr revIDLastSave="0" documentId="13_ncr:1_{5A752FF3-0381-4B8D-B037-04784D435E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rol gastos viaj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F37" i="1" s="1"/>
  <c r="B37" i="1"/>
  <c r="E37" i="1" s="1"/>
  <c r="F36" i="1"/>
  <c r="E36" i="1"/>
  <c r="D36" i="1"/>
  <c r="F35" i="1"/>
  <c r="E35" i="1"/>
  <c r="D35" i="1"/>
  <c r="C32" i="1"/>
  <c r="E32" i="1" s="1"/>
  <c r="B32" i="1"/>
  <c r="F31" i="1"/>
  <c r="E31" i="1"/>
  <c r="D31" i="1"/>
  <c r="F30" i="1"/>
  <c r="E30" i="1"/>
  <c r="D30" i="1"/>
  <c r="F29" i="1"/>
  <c r="E29" i="1"/>
  <c r="D29" i="1"/>
  <c r="C26" i="1"/>
  <c r="F26" i="1" s="1"/>
  <c r="B26" i="1"/>
  <c r="E26" i="1" s="1"/>
  <c r="F25" i="1"/>
  <c r="E25" i="1"/>
  <c r="D25" i="1"/>
  <c r="F24" i="1"/>
  <c r="E24" i="1"/>
  <c r="D24" i="1"/>
  <c r="F23" i="1"/>
  <c r="E23" i="1"/>
  <c r="D23" i="1"/>
  <c r="C20" i="1"/>
  <c r="F20" i="1" s="1"/>
  <c r="B20" i="1"/>
  <c r="E20" i="1" s="1"/>
  <c r="F19" i="1"/>
  <c r="E19" i="1"/>
  <c r="D19" i="1"/>
  <c r="F18" i="1"/>
  <c r="E18" i="1"/>
  <c r="D18" i="1"/>
  <c r="C15" i="1"/>
  <c r="C39" i="1" s="1"/>
  <c r="B15" i="1"/>
  <c r="B39" i="1" s="1"/>
  <c r="F14" i="1"/>
  <c r="E14" i="1"/>
  <c r="D14" i="1"/>
  <c r="F13" i="1"/>
  <c r="E13" i="1"/>
  <c r="D13" i="1"/>
  <c r="F12" i="1"/>
  <c r="E12" i="1"/>
  <c r="D12" i="1"/>
  <c r="E39" i="1" l="1"/>
  <c r="E5" i="1"/>
  <c r="F39" i="1"/>
  <c r="D39" i="1"/>
  <c r="G5" i="1" s="1"/>
  <c r="E6" i="1"/>
  <c r="D32" i="1"/>
  <c r="D15" i="1"/>
  <c r="E15" i="1"/>
  <c r="F32" i="1"/>
  <c r="F15" i="1"/>
  <c r="D26" i="1"/>
  <c r="D37" i="1"/>
  <c r="D20" i="1"/>
  <c r="G7" i="1" l="1"/>
  <c r="E7" i="1"/>
  <c r="G6" i="1"/>
</calcChain>
</file>

<file path=xl/sharedStrings.xml><?xml version="1.0" encoding="utf-8"?>
<sst xmlns="http://schemas.openxmlformats.org/spreadsheetml/2006/main" count="68" uniqueCount="64">
  <si>
    <t>Planificador y seguimiento de gastos de viaje</t>
  </si>
  <si>
    <t>Ejemplo relleno para una escapada fotográfica de 5 días. Edita las celdas azules.</t>
  </si>
  <si>
    <t>Destino</t>
  </si>
  <si>
    <t>Lisboa</t>
  </si>
  <si>
    <t>Resumen general</t>
  </si>
  <si>
    <t>Tipo de viaje</t>
  </si>
  <si>
    <t>Escapada urbana y fotográfica</t>
  </si>
  <si>
    <t>Presupuesto total</t>
  </si>
  <si>
    <t>Desviación total</t>
  </si>
  <si>
    <t>Duración</t>
  </si>
  <si>
    <t>5 días</t>
  </si>
  <si>
    <t>Gasto real total</t>
  </si>
  <si>
    <t>% ejecutado</t>
  </si>
  <si>
    <t>Personas</t>
  </si>
  <si>
    <t>Partidas con exceso</t>
  </si>
  <si>
    <t>Partidas pendientes</t>
  </si>
  <si>
    <t>Criterio de estado: En presupuesto ≤ presupuesto · Ligero exceso hasta +10% · Exceso &gt; +10% · Pendiente = gasto real 0</t>
  </si>
  <si>
    <t>Concepto</t>
  </si>
  <si>
    <t>Presupuesto (€)</t>
  </si>
  <si>
    <t>Gasto real (€)</t>
  </si>
  <si>
    <t>Variación (€)</t>
  </si>
  <si>
    <t>Desviación %</t>
  </si>
  <si>
    <t>Estado</t>
  </si>
  <si>
    <t>Notas</t>
  </si>
  <si>
    <t>TRANSPORTE</t>
  </si>
  <si>
    <t>Vuelo ida y vuelta</t>
  </si>
  <si>
    <t>Compra anticipada con tarifa básica</t>
  </si>
  <si>
    <t>Traslado aeropuerto</t>
  </si>
  <si>
    <t>Ida en metro, vuelta en taxi</t>
  </si>
  <si>
    <t>Metro y tranvía</t>
  </si>
  <si>
    <t>Recargas durante 4 días</t>
  </si>
  <si>
    <t>Total transporte</t>
  </si>
  <si>
    <t/>
  </si>
  <si>
    <t>ALOJAMIENTO</t>
  </si>
  <si>
    <t>Apartamento 4 noches</t>
  </si>
  <si>
    <t>Reservado en zona céntrica</t>
  </si>
  <si>
    <t>Tasa local y limpieza</t>
  </si>
  <si>
    <t>Cargo añadido al llegar</t>
  </si>
  <si>
    <t>Total alojamiento</t>
  </si>
  <si>
    <t>ALIMENTACIÓN</t>
  </si>
  <si>
    <t>Desayunos</t>
  </si>
  <si>
    <t>Mayoría en cafeterías locales</t>
  </si>
  <si>
    <t>Comidas</t>
  </si>
  <si>
    <t>Dos almuerzos especiales</t>
  </si>
  <si>
    <t>Cenas</t>
  </si>
  <si>
    <t>Incluye una cena con fado</t>
  </si>
  <si>
    <t>Total alimentación</t>
  </si>
  <si>
    <t>ACTIVIDADES</t>
  </si>
  <si>
    <t>Pase turístico 48 h</t>
  </si>
  <si>
    <t>Tranvías y entradas incluidas</t>
  </si>
  <si>
    <t>Excursión en barco</t>
  </si>
  <si>
    <t>Pendiente de reservar</t>
  </si>
  <si>
    <t>Taller de fotografía</t>
  </si>
  <si>
    <t>Actividad ya confirmada</t>
  </si>
  <si>
    <t>Total actividades</t>
  </si>
  <si>
    <t>IMPREVISTOS</t>
  </si>
  <si>
    <t>Lavandería y farmacia</t>
  </si>
  <si>
    <t>Compra de emergencia menor</t>
  </si>
  <si>
    <t>Fondo de reserva</t>
  </si>
  <si>
    <t>No utilizado por ahora</t>
  </si>
  <si>
    <t>Total imprevistos</t>
  </si>
  <si>
    <t>TOTAL GENERAL</t>
  </si>
  <si>
    <t>Vista global del presupuesto del viaje</t>
  </si>
  <si>
    <t>Sugerencia de uso: sustituye los importes de ejemplo por tus propios datos; los totales y el estado se recalculan automáticamente.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</si>
</sst>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.00;[Red]\(\€\ #,##0.00\);\-"/>
    <numFmt numFmtId="165" formatCode="0.0%;[Red]\(0.0%\);\-"/>
  </numFmts>
  <fonts count="13" x14ac:knownFonts="1">
    <font>
      <sz val="11"/>
      <color theme="1"/>
      <name val="Calibri"/>
      <family val="2"/>
      <scheme val="minor"/>
    </font>
    <font>
      <i/>
      <sz val="10"/>
      <color rgb="FF666666"/>
      <name val="Calibri"/>
    </font>
    <font>
      <b/>
      <sz val="11"/>
      <color rgb="FF666666"/>
      <name val="Calibri"/>
    </font>
    <font>
      <sz val="11"/>
      <color rgb="FF0000FF"/>
      <name val="Calibri"/>
    </font>
    <font>
      <b/>
      <sz val="11"/>
      <color rgb="FFFFFFFF"/>
      <name val="Calibri"/>
    </font>
    <font>
      <b/>
      <sz val="11"/>
      <name val="Calibri"/>
    </font>
    <font>
      <i/>
      <sz val="10"/>
      <color rgb="FF7030A0"/>
      <name val="Calibri"/>
    </font>
    <font>
      <sz val="11"/>
      <color rgb="FF000000"/>
      <name val="Calibri"/>
    </font>
    <font>
      <sz val="11"/>
      <color rgb="FF666666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2F2F2"/>
      </patternFill>
    </fill>
    <fill>
      <patternFill patternType="solid">
        <fgColor rgb="FFF4F9FD"/>
      </patternFill>
    </fill>
    <fill>
      <patternFill patternType="solid">
        <fgColor rgb="FFDDEBF7"/>
      </patternFill>
    </fill>
    <fill>
      <patternFill patternType="solid">
        <fgColor rgb="FF2F75B5"/>
      </patternFill>
    </fill>
    <fill>
      <patternFill patternType="solid">
        <fgColor rgb="FFD9EAF7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/>
      <top/>
      <bottom style="thin">
        <color rgb="FFBFBFBF"/>
      </bottom>
      <diagonal/>
    </border>
    <border>
      <left/>
      <right/>
      <top style="medium">
        <color rgb="FF1F4E78"/>
      </top>
      <bottom style="thin">
        <color rgb="FFBFBFBF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left"/>
    </xf>
    <xf numFmtId="0" fontId="3" fillId="4" borderId="1" xfId="0" applyFont="1" applyFill="1" applyBorder="1"/>
    <xf numFmtId="164" fontId="5" fillId="5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5" fontId="5" fillId="5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left"/>
    </xf>
    <xf numFmtId="164" fontId="3" fillId="4" borderId="3" xfId="0" applyNumberFormat="1" applyFont="1" applyFill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5" fontId="7" fillId="0" borderId="3" xfId="0" applyNumberFormat="1" applyFont="1" applyBorder="1" applyAlignment="1">
      <alignment horizontal="right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wrapText="1"/>
    </xf>
    <xf numFmtId="0" fontId="5" fillId="7" borderId="4" xfId="0" applyFont="1" applyFill="1" applyBorder="1" applyAlignment="1">
      <alignment horizontal="left"/>
    </xf>
    <xf numFmtId="164" fontId="5" fillId="7" borderId="4" xfId="0" applyNumberFormat="1" applyFont="1" applyFill="1" applyBorder="1" applyAlignment="1">
      <alignment horizontal="right"/>
    </xf>
    <xf numFmtId="165" fontId="5" fillId="7" borderId="4" xfId="0" applyNumberFormat="1" applyFont="1" applyFill="1" applyBorder="1" applyAlignment="1">
      <alignment horizontal="right"/>
    </xf>
    <xf numFmtId="0" fontId="5" fillId="7" borderId="4" xfId="0" applyFont="1" applyFill="1" applyBorder="1" applyAlignment="1">
      <alignment horizontal="center"/>
    </xf>
    <xf numFmtId="0" fontId="5" fillId="7" borderId="4" xfId="0" applyFont="1" applyFill="1" applyBorder="1"/>
    <xf numFmtId="0" fontId="9" fillId="2" borderId="2" xfId="0" applyFont="1" applyFill="1" applyBorder="1" applyAlignment="1">
      <alignment horizontal="left"/>
    </xf>
    <xf numFmtId="164" fontId="9" fillId="2" borderId="2" xfId="0" applyNumberFormat="1" applyFont="1" applyFill="1" applyBorder="1" applyAlignment="1">
      <alignment horizontal="right"/>
    </xf>
    <xf numFmtId="165" fontId="9" fillId="2" borderId="2" xfId="0" applyNumberFormat="1" applyFont="1" applyFill="1" applyBorder="1" applyAlignment="1">
      <alignment horizontal="right"/>
    </xf>
    <xf numFmtId="0" fontId="10" fillId="2" borderId="2" xfId="0" applyFont="1" applyFill="1" applyBorder="1" applyAlignment="1">
      <alignment horizontal="center"/>
    </xf>
    <xf numFmtId="0" fontId="0" fillId="0" borderId="0" xfId="0"/>
    <xf numFmtId="0" fontId="4" fillId="6" borderId="0" xfId="0" applyFont="1" applyFill="1" applyAlignment="1">
      <alignment horizontal="left"/>
    </xf>
    <xf numFmtId="0" fontId="6" fillId="4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12" fillId="0" borderId="0" xfId="0" applyFont="1"/>
  </cellXfs>
  <cellStyles count="1">
    <cellStyle name="Normal" xfId="0" builtinId="0"/>
  </cellStyles>
  <dxfs count="10"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showGridLines="0" tabSelected="1" zoomScale="90" zoomScaleNormal="90" workbookViewId="0">
      <selection activeCell="R32" sqref="R32"/>
    </sheetView>
  </sheetViews>
  <sheetFormatPr baseColWidth="10" defaultColWidth="9.140625" defaultRowHeight="15" x14ac:dyDescent="0.25"/>
  <cols>
    <col min="1" max="1" width="21" bestFit="1" customWidth="1"/>
    <col min="2" max="2" width="27.42578125" bestFit="1" customWidth="1"/>
    <col min="3" max="3" width="12.85546875" bestFit="1" customWidth="1"/>
    <col min="4" max="4" width="18.42578125" bestFit="1" customWidth="1"/>
    <col min="5" max="5" width="12.5703125" bestFit="1" customWidth="1"/>
    <col min="6" max="6" width="18.85546875" bestFit="1" customWidth="1"/>
    <col min="7" max="7" width="34.7109375" bestFit="1" customWidth="1"/>
  </cols>
  <sheetData>
    <row r="1" spans="1:7" ht="26.25" x14ac:dyDescent="0.4">
      <c r="A1" s="29" t="s">
        <v>0</v>
      </c>
      <c r="B1" s="30"/>
      <c r="C1" s="30"/>
      <c r="D1" s="30"/>
      <c r="E1" s="30"/>
      <c r="F1" s="30"/>
      <c r="G1" s="30"/>
    </row>
    <row r="2" spans="1:7" x14ac:dyDescent="0.25">
      <c r="A2" s="26" t="s">
        <v>1</v>
      </c>
      <c r="B2" s="23"/>
      <c r="C2" s="23"/>
      <c r="D2" s="23"/>
      <c r="E2" s="23"/>
      <c r="F2" s="23"/>
      <c r="G2" s="23"/>
    </row>
    <row r="4" spans="1:7" x14ac:dyDescent="0.25">
      <c r="A4" s="1" t="s">
        <v>2</v>
      </c>
      <c r="B4" s="2" t="s">
        <v>3</v>
      </c>
      <c r="D4" s="28" t="s">
        <v>4</v>
      </c>
      <c r="E4" s="23"/>
      <c r="F4" s="23"/>
      <c r="G4" s="23"/>
    </row>
    <row r="5" spans="1:7" x14ac:dyDescent="0.25">
      <c r="A5" s="1" t="s">
        <v>5</v>
      </c>
      <c r="B5" s="2" t="s">
        <v>6</v>
      </c>
      <c r="D5" s="1" t="s">
        <v>7</v>
      </c>
      <c r="E5" s="3">
        <f>B39</f>
        <v>1668</v>
      </c>
      <c r="F5" s="1" t="s">
        <v>8</v>
      </c>
      <c r="G5" s="3">
        <f>D39</f>
        <v>-185</v>
      </c>
    </row>
    <row r="6" spans="1:7" x14ac:dyDescent="0.25">
      <c r="A6" s="1" t="s">
        <v>9</v>
      </c>
      <c r="B6" s="4" t="s">
        <v>10</v>
      </c>
      <c r="D6" s="1" t="s">
        <v>11</v>
      </c>
      <c r="E6" s="3">
        <f>C39</f>
        <v>1483</v>
      </c>
      <c r="F6" s="1" t="s">
        <v>12</v>
      </c>
      <c r="G6" s="5">
        <f>IF(E5=0,"",E6/E5)</f>
        <v>0.88908872901678659</v>
      </c>
    </row>
    <row r="7" spans="1:7" x14ac:dyDescent="0.25">
      <c r="A7" s="1" t="s">
        <v>13</v>
      </c>
      <c r="B7" s="4">
        <v>2</v>
      </c>
      <c r="D7" s="1" t="s">
        <v>14</v>
      </c>
      <c r="E7" s="6">
        <f>COUNTIF(F12:F36,"Exceso")+COUNTIF(F12:F36,"Ligero exceso")</f>
        <v>5</v>
      </c>
      <c r="F7" s="1" t="s">
        <v>15</v>
      </c>
      <c r="G7" s="6">
        <f>COUNTIF(F12:F36,"Pendiente")</f>
        <v>2</v>
      </c>
    </row>
    <row r="8" spans="1:7" x14ac:dyDescent="0.25">
      <c r="A8" s="25" t="s">
        <v>16</v>
      </c>
      <c r="B8" s="23"/>
      <c r="C8" s="23"/>
      <c r="D8" s="23"/>
      <c r="E8" s="23"/>
      <c r="F8" s="23"/>
      <c r="G8" s="23"/>
    </row>
    <row r="10" spans="1:7" x14ac:dyDescent="0.25">
      <c r="A10" s="7" t="s">
        <v>17</v>
      </c>
      <c r="B10" s="7" t="s">
        <v>18</v>
      </c>
      <c r="C10" s="7" t="s">
        <v>19</v>
      </c>
      <c r="D10" s="7" t="s">
        <v>20</v>
      </c>
      <c r="E10" s="7" t="s">
        <v>21</v>
      </c>
      <c r="F10" s="7" t="s">
        <v>22</v>
      </c>
      <c r="G10" s="7" t="s">
        <v>23</v>
      </c>
    </row>
    <row r="11" spans="1:7" x14ac:dyDescent="0.25">
      <c r="A11" s="24" t="s">
        <v>24</v>
      </c>
      <c r="B11" s="23"/>
      <c r="C11" s="23"/>
      <c r="D11" s="23"/>
      <c r="E11" s="23"/>
      <c r="F11" s="23"/>
      <c r="G11" s="23"/>
    </row>
    <row r="12" spans="1:7" x14ac:dyDescent="0.25">
      <c r="A12" s="8" t="s">
        <v>25</v>
      </c>
      <c r="B12" s="9">
        <v>320</v>
      </c>
      <c r="C12" s="9">
        <v>298</v>
      </c>
      <c r="D12" s="10">
        <f>IF(C12=0,"",C12-B12)</f>
        <v>-22</v>
      </c>
      <c r="E12" s="11">
        <f>IF(OR(B12=0,C12=0),"",C12/B12-1)</f>
        <v>-6.8749999999999978E-2</v>
      </c>
      <c r="F12" s="12" t="str">
        <f>IF(C12=0,"Pendiente",IF(C12&lt;=B12,"En presupuesto",IF(C12&lt;=B12*1.1,"Ligero exceso","Exceso")))</f>
        <v>En presupuesto</v>
      </c>
      <c r="G12" s="13" t="s">
        <v>26</v>
      </c>
    </row>
    <row r="13" spans="1:7" x14ac:dyDescent="0.25">
      <c r="A13" s="8" t="s">
        <v>27</v>
      </c>
      <c r="B13" s="9">
        <v>36</v>
      </c>
      <c r="C13" s="9">
        <v>42</v>
      </c>
      <c r="D13" s="10">
        <f>IF(C13=0,"",C13-B13)</f>
        <v>6</v>
      </c>
      <c r="E13" s="11">
        <f>IF(OR(B13=0,C13=0),"",C13/B13-1)</f>
        <v>0.16666666666666674</v>
      </c>
      <c r="F13" s="12" t="str">
        <f>IF(C13=0,"Pendiente",IF(C13&lt;=B13,"En presupuesto",IF(C13&lt;=B13*1.1,"Ligero exceso","Exceso")))</f>
        <v>Exceso</v>
      </c>
      <c r="G13" s="13" t="s">
        <v>28</v>
      </c>
    </row>
    <row r="14" spans="1:7" x14ac:dyDescent="0.25">
      <c r="A14" s="8" t="s">
        <v>29</v>
      </c>
      <c r="B14" s="9">
        <v>40</v>
      </c>
      <c r="C14" s="9">
        <v>32</v>
      </c>
      <c r="D14" s="10">
        <f>IF(C14=0,"",C14-B14)</f>
        <v>-8</v>
      </c>
      <c r="E14" s="11">
        <f>IF(OR(B14=0,C14=0),"",C14/B14-1)</f>
        <v>-0.19999999999999996</v>
      </c>
      <c r="F14" s="12" t="str">
        <f>IF(C14=0,"Pendiente",IF(C14&lt;=B14,"En presupuesto",IF(C14&lt;=B14*1.1,"Ligero exceso","Exceso")))</f>
        <v>En presupuesto</v>
      </c>
      <c r="G14" s="13" t="s">
        <v>30</v>
      </c>
    </row>
    <row r="15" spans="1:7" x14ac:dyDescent="0.25">
      <c r="A15" s="14" t="s">
        <v>31</v>
      </c>
      <c r="B15" s="15">
        <f>SUM(B12:B14)</f>
        <v>396</v>
      </c>
      <c r="C15" s="15">
        <f>SUM(C12:C14)</f>
        <v>372</v>
      </c>
      <c r="D15" s="15">
        <f>C15-B15</f>
        <v>-24</v>
      </c>
      <c r="E15" s="16">
        <f>IF(B15=0,"",C15/B15-1)</f>
        <v>-6.0606060606060552E-2</v>
      </c>
      <c r="F15" s="17" t="str">
        <f>IF(C15=0,"Pendiente",IF(C15&lt;=B15,"En presupuesto",IF(C15&lt;=B15*1.1,"Ligero exceso","Exceso")))</f>
        <v>En presupuesto</v>
      </c>
      <c r="G15" s="18" t="s">
        <v>32</v>
      </c>
    </row>
    <row r="17" spans="1:7" x14ac:dyDescent="0.25">
      <c r="A17" s="24" t="s">
        <v>33</v>
      </c>
      <c r="B17" s="23"/>
      <c r="C17" s="23"/>
      <c r="D17" s="23"/>
      <c r="E17" s="23"/>
      <c r="F17" s="23"/>
      <c r="G17" s="23"/>
    </row>
    <row r="18" spans="1:7" x14ac:dyDescent="0.25">
      <c r="A18" s="8" t="s">
        <v>34</v>
      </c>
      <c r="B18" s="9">
        <v>520</v>
      </c>
      <c r="C18" s="9">
        <v>540</v>
      </c>
      <c r="D18" s="10">
        <f>IF(C18=0,"",C18-B18)</f>
        <v>20</v>
      </c>
      <c r="E18" s="11">
        <f>IF(OR(B18=0,C18=0),"",C18/B18-1)</f>
        <v>3.8461538461538547E-2</v>
      </c>
      <c r="F18" s="12" t="str">
        <f>IF(C18=0,"Pendiente",IF(C18&lt;=B18,"En presupuesto",IF(C18&lt;=B18*1.1,"Ligero exceso","Exceso")))</f>
        <v>Ligero exceso</v>
      </c>
      <c r="G18" s="13" t="s">
        <v>35</v>
      </c>
    </row>
    <row r="19" spans="1:7" x14ac:dyDescent="0.25">
      <c r="A19" s="8" t="s">
        <v>36</v>
      </c>
      <c r="B19" s="9">
        <v>18</v>
      </c>
      <c r="C19" s="9">
        <v>20</v>
      </c>
      <c r="D19" s="10">
        <f>IF(C19=0,"",C19-B19)</f>
        <v>2</v>
      </c>
      <c r="E19" s="11">
        <f>IF(OR(B19=0,C19=0),"",C19/B19-1)</f>
        <v>0.11111111111111116</v>
      </c>
      <c r="F19" s="12" t="str">
        <f>IF(C19=0,"Pendiente",IF(C19&lt;=B19,"En presupuesto",IF(C19&lt;=B19*1.1,"Ligero exceso","Exceso")))</f>
        <v>Exceso</v>
      </c>
      <c r="G19" s="13" t="s">
        <v>37</v>
      </c>
    </row>
    <row r="20" spans="1:7" x14ac:dyDescent="0.25">
      <c r="A20" s="14" t="s">
        <v>38</v>
      </c>
      <c r="B20" s="15">
        <f>SUM(B18:B19)</f>
        <v>538</v>
      </c>
      <c r="C20" s="15">
        <f>SUM(C18:C19)</f>
        <v>560</v>
      </c>
      <c r="D20" s="15">
        <f>C20-B20</f>
        <v>22</v>
      </c>
      <c r="E20" s="16">
        <f>IF(B20=0,"",C20/B20-1)</f>
        <v>4.0892193308550207E-2</v>
      </c>
      <c r="F20" s="17" t="str">
        <f>IF(C20=0,"Pendiente",IF(C20&lt;=B20,"En presupuesto",IF(C20&lt;=B20*1.1,"Ligero exceso","Exceso")))</f>
        <v>Ligero exceso</v>
      </c>
      <c r="G20" s="18" t="s">
        <v>32</v>
      </c>
    </row>
    <row r="22" spans="1:7" x14ac:dyDescent="0.25">
      <c r="A22" s="24" t="s">
        <v>39</v>
      </c>
      <c r="B22" s="23"/>
      <c r="C22" s="23"/>
      <c r="D22" s="23"/>
      <c r="E22" s="23"/>
      <c r="F22" s="23"/>
      <c r="G22" s="23"/>
    </row>
    <row r="23" spans="1:7" x14ac:dyDescent="0.25">
      <c r="A23" s="8" t="s">
        <v>40</v>
      </c>
      <c r="B23" s="9">
        <v>60</v>
      </c>
      <c r="C23" s="9">
        <v>44</v>
      </c>
      <c r="D23" s="10">
        <f>IF(C23=0,"",C23-B23)</f>
        <v>-16</v>
      </c>
      <c r="E23" s="11">
        <f>IF(OR(B23=0,C23=0),"",C23/B23-1)</f>
        <v>-0.26666666666666672</v>
      </c>
      <c r="F23" s="12" t="str">
        <f>IF(C23=0,"Pendiente",IF(C23&lt;=B23,"En presupuesto",IF(C23&lt;=B23*1.1,"Ligero exceso","Exceso")))</f>
        <v>En presupuesto</v>
      </c>
      <c r="G23" s="13" t="s">
        <v>41</v>
      </c>
    </row>
    <row r="24" spans="1:7" x14ac:dyDescent="0.25">
      <c r="A24" s="8" t="s">
        <v>42</v>
      </c>
      <c r="B24" s="9">
        <v>150</v>
      </c>
      <c r="C24" s="9">
        <v>168</v>
      </c>
      <c r="D24" s="10">
        <f>IF(C24=0,"",C24-B24)</f>
        <v>18</v>
      </c>
      <c r="E24" s="11">
        <f>IF(OR(B24=0,C24=0),"",C24/B24-1)</f>
        <v>0.12000000000000011</v>
      </c>
      <c r="F24" s="12" t="str">
        <f>IF(C24=0,"Pendiente",IF(C24&lt;=B24,"En presupuesto",IF(C24&lt;=B24*1.1,"Ligero exceso","Exceso")))</f>
        <v>Exceso</v>
      </c>
      <c r="G24" s="13" t="s">
        <v>43</v>
      </c>
    </row>
    <row r="25" spans="1:7" x14ac:dyDescent="0.25">
      <c r="A25" s="8" t="s">
        <v>44</v>
      </c>
      <c r="B25" s="9">
        <v>180</v>
      </c>
      <c r="C25" s="9">
        <v>172</v>
      </c>
      <c r="D25" s="10">
        <f>IF(C25=0,"",C25-B25)</f>
        <v>-8</v>
      </c>
      <c r="E25" s="11">
        <f>IF(OR(B25=0,C25=0),"",C25/B25-1)</f>
        <v>-4.4444444444444398E-2</v>
      </c>
      <c r="F25" s="12" t="str">
        <f>IF(C25=0,"Pendiente",IF(C25&lt;=B25,"En presupuesto",IF(C25&lt;=B25*1.1,"Ligero exceso","Exceso")))</f>
        <v>En presupuesto</v>
      </c>
      <c r="G25" s="13" t="s">
        <v>45</v>
      </c>
    </row>
    <row r="26" spans="1:7" x14ac:dyDescent="0.25">
      <c r="A26" s="14" t="s">
        <v>46</v>
      </c>
      <c r="B26" s="15">
        <f>SUM(B23:B25)</f>
        <v>390</v>
      </c>
      <c r="C26" s="15">
        <f>SUM(C23:C25)</f>
        <v>384</v>
      </c>
      <c r="D26" s="15">
        <f>C26-B26</f>
        <v>-6</v>
      </c>
      <c r="E26" s="16">
        <f>IF(B26=0,"",C26/B26-1)</f>
        <v>-1.538461538461533E-2</v>
      </c>
      <c r="F26" s="17" t="str">
        <f>IF(C26=0,"Pendiente",IF(C26&lt;=B26,"En presupuesto",IF(C26&lt;=B26*1.1,"Ligero exceso","Exceso")))</f>
        <v>En presupuesto</v>
      </c>
      <c r="G26" s="18" t="s">
        <v>32</v>
      </c>
    </row>
    <row r="28" spans="1:7" x14ac:dyDescent="0.25">
      <c r="A28" s="24" t="s">
        <v>47</v>
      </c>
      <c r="B28" s="23"/>
      <c r="C28" s="23"/>
      <c r="D28" s="23"/>
      <c r="E28" s="23"/>
      <c r="F28" s="23"/>
      <c r="G28" s="23"/>
    </row>
    <row r="29" spans="1:7" x14ac:dyDescent="0.25">
      <c r="A29" s="8" t="s">
        <v>48</v>
      </c>
      <c r="B29" s="9">
        <v>54</v>
      </c>
      <c r="C29" s="9">
        <v>54</v>
      </c>
      <c r="D29" s="10">
        <f>IF(C29=0,"",C29-B29)</f>
        <v>0</v>
      </c>
      <c r="E29" s="11">
        <f>IF(OR(B29=0,C29=0),"",C29/B29-1)</f>
        <v>0</v>
      </c>
      <c r="F29" s="12" t="str">
        <f>IF(C29=0,"Pendiente",IF(C29&lt;=B29,"En presupuesto",IF(C29&lt;=B29*1.1,"Ligero exceso","Exceso")))</f>
        <v>En presupuesto</v>
      </c>
      <c r="G29" s="13" t="s">
        <v>49</v>
      </c>
    </row>
    <row r="30" spans="1:7" x14ac:dyDescent="0.25">
      <c r="A30" s="8" t="s">
        <v>50</v>
      </c>
      <c r="B30" s="9">
        <v>80</v>
      </c>
      <c r="C30" s="9">
        <v>0</v>
      </c>
      <c r="D30" s="10" t="str">
        <f>IF(C30=0,"",C30-B30)</f>
        <v/>
      </c>
      <c r="E30" s="11" t="str">
        <f>IF(OR(B30=0,C30=0),"",C30/B30-1)</f>
        <v/>
      </c>
      <c r="F30" s="12" t="str">
        <f>IF(C30=0,"Pendiente",IF(C30&lt;=B30,"En presupuesto",IF(C30&lt;=B30*1.1,"Ligero exceso","Exceso")))</f>
        <v>Pendiente</v>
      </c>
      <c r="G30" s="13" t="s">
        <v>51</v>
      </c>
    </row>
    <row r="31" spans="1:7" x14ac:dyDescent="0.25">
      <c r="A31" s="8" t="s">
        <v>52</v>
      </c>
      <c r="B31" s="9">
        <v>95</v>
      </c>
      <c r="C31" s="9">
        <v>95</v>
      </c>
      <c r="D31" s="10">
        <f>IF(C31=0,"",C31-B31)</f>
        <v>0</v>
      </c>
      <c r="E31" s="11">
        <f>IF(OR(B31=0,C31=0),"",C31/B31-1)</f>
        <v>0</v>
      </c>
      <c r="F31" s="12" t="str">
        <f>IF(C31=0,"Pendiente",IF(C31&lt;=B31,"En presupuesto",IF(C31&lt;=B31*1.1,"Ligero exceso","Exceso")))</f>
        <v>En presupuesto</v>
      </c>
      <c r="G31" s="13" t="s">
        <v>53</v>
      </c>
    </row>
    <row r="32" spans="1:7" x14ac:dyDescent="0.25">
      <c r="A32" s="14" t="s">
        <v>54</v>
      </c>
      <c r="B32" s="15">
        <f>SUM(B29:B31)</f>
        <v>229</v>
      </c>
      <c r="C32" s="15">
        <f>SUM(C29:C31)</f>
        <v>149</v>
      </c>
      <c r="D32" s="15">
        <f>C32-B32</f>
        <v>-80</v>
      </c>
      <c r="E32" s="16">
        <f>IF(B32=0,"",C32/B32-1)</f>
        <v>-0.3493449781659389</v>
      </c>
      <c r="F32" s="17" t="str">
        <f>IF(C32=0,"Pendiente",IF(C32&lt;=B32,"En presupuesto",IF(C32&lt;=B32*1.1,"Ligero exceso","Exceso")))</f>
        <v>En presupuesto</v>
      </c>
      <c r="G32" s="18" t="s">
        <v>32</v>
      </c>
    </row>
    <row r="34" spans="1:7" x14ac:dyDescent="0.25">
      <c r="A34" s="24" t="s">
        <v>55</v>
      </c>
      <c r="B34" s="23"/>
      <c r="C34" s="23"/>
      <c r="D34" s="23"/>
      <c r="E34" s="23"/>
      <c r="F34" s="23"/>
      <c r="G34" s="23"/>
    </row>
    <row r="35" spans="1:7" x14ac:dyDescent="0.25">
      <c r="A35" s="8" t="s">
        <v>56</v>
      </c>
      <c r="B35" s="9">
        <v>25</v>
      </c>
      <c r="C35" s="9">
        <v>18</v>
      </c>
      <c r="D35" s="10">
        <f>IF(C35=0,"",C35-B35)</f>
        <v>-7</v>
      </c>
      <c r="E35" s="11">
        <f>IF(OR(B35=0,C35=0),"",C35/B35-1)</f>
        <v>-0.28000000000000003</v>
      </c>
      <c r="F35" s="12" t="str">
        <f>IF(C35=0,"Pendiente",IF(C35&lt;=B35,"En presupuesto",IF(C35&lt;=B35*1.1,"Ligero exceso","Exceso")))</f>
        <v>En presupuesto</v>
      </c>
      <c r="G35" s="13" t="s">
        <v>57</v>
      </c>
    </row>
    <row r="36" spans="1:7" x14ac:dyDescent="0.25">
      <c r="A36" s="8" t="s">
        <v>58</v>
      </c>
      <c r="B36" s="9">
        <v>90</v>
      </c>
      <c r="C36" s="9">
        <v>0</v>
      </c>
      <c r="D36" s="10" t="str">
        <f>IF(C36=0,"",C36-B36)</f>
        <v/>
      </c>
      <c r="E36" s="11" t="str">
        <f>IF(OR(B36=0,C36=0),"",C36/B36-1)</f>
        <v/>
      </c>
      <c r="F36" s="12" t="str">
        <f>IF(C36=0,"Pendiente",IF(C36&lt;=B36,"En presupuesto",IF(C36&lt;=B36*1.1,"Ligero exceso","Exceso")))</f>
        <v>Pendiente</v>
      </c>
      <c r="G36" s="13" t="s">
        <v>59</v>
      </c>
    </row>
    <row r="37" spans="1:7" x14ac:dyDescent="0.25">
      <c r="A37" s="14" t="s">
        <v>60</v>
      </c>
      <c r="B37" s="15">
        <f>SUM(B35:B36)</f>
        <v>115</v>
      </c>
      <c r="C37" s="15">
        <f>SUM(C35:C36)</f>
        <v>18</v>
      </c>
      <c r="D37" s="15">
        <f>C37-B37</f>
        <v>-97</v>
      </c>
      <c r="E37" s="16">
        <f>IF(B37=0,"",C37/B37-1)</f>
        <v>-0.84347826086956523</v>
      </c>
      <c r="F37" s="17" t="str">
        <f>IF(C37=0,"Pendiente",IF(C37&lt;=B37,"En presupuesto",IF(C37&lt;=B37*1.1,"Ligero exceso","Exceso")))</f>
        <v>En presupuesto</v>
      </c>
      <c r="G37" s="18" t="s">
        <v>32</v>
      </c>
    </row>
    <row r="39" spans="1:7" x14ac:dyDescent="0.25">
      <c r="A39" s="19" t="s">
        <v>61</v>
      </c>
      <c r="B39" s="20">
        <f>B15+B20+B26+B32+B37</f>
        <v>1668</v>
      </c>
      <c r="C39" s="20">
        <f>C15+C20+C26+C32+C37</f>
        <v>1483</v>
      </c>
      <c r="D39" s="20">
        <f>C39-B39</f>
        <v>-185</v>
      </c>
      <c r="E39" s="21">
        <f>IF(B39=0,"",C39/B39-1)</f>
        <v>-0.11091127098321341</v>
      </c>
      <c r="F39" s="22" t="str">
        <f>IF(C39=0,"Pendiente",IF(C39&lt;=B39,"En presupuesto",IF(C39&lt;=B39*1.1,"Ligero exceso","Exceso")))</f>
        <v>En presupuesto</v>
      </c>
      <c r="G39" s="19" t="s">
        <v>62</v>
      </c>
    </row>
    <row r="41" spans="1:7" x14ac:dyDescent="0.25">
      <c r="A41" s="27" t="s">
        <v>63</v>
      </c>
      <c r="B41" s="23"/>
      <c r="C41" s="23"/>
      <c r="D41" s="23"/>
      <c r="E41" s="23"/>
      <c r="F41" s="23"/>
      <c r="G41" s="23"/>
    </row>
  </sheetData>
  <mergeCells count="10">
    <mergeCell ref="A41:G41"/>
    <mergeCell ref="A11:G11"/>
    <mergeCell ref="A28:G28"/>
    <mergeCell ref="D4:G4"/>
    <mergeCell ref="A1:G1"/>
    <mergeCell ref="A17:G17"/>
    <mergeCell ref="A8:G8"/>
    <mergeCell ref="A22:G22"/>
    <mergeCell ref="A34:G34"/>
    <mergeCell ref="A2:G2"/>
  </mergeCells>
  <conditionalFormatting sqref="D12:D39">
    <cfRule type="cellIs" dxfId="9" priority="1" operator="greaterThan">
      <formula>0</formula>
    </cfRule>
    <cfRule type="cellIs" dxfId="8" priority="2" operator="lessThan">
      <formula>0</formula>
    </cfRule>
  </conditionalFormatting>
  <conditionalFormatting sqref="F12:F39">
    <cfRule type="expression" dxfId="7" priority="3">
      <formula>ISNUMBER(SEARCH("Exceso",F12))</formula>
    </cfRule>
    <cfRule type="expression" dxfId="6" priority="4">
      <formula>ISNUMBER(SEARCH("Ligero exceso",F12))</formula>
    </cfRule>
    <cfRule type="expression" dxfId="5" priority="5">
      <formula>ISNUMBER(SEARCH("En presupuesto",F12))</formula>
    </cfRule>
    <cfRule type="expression" dxfId="4" priority="6">
      <formula>ISNUMBER(SEARCH("Pendiente",F12))</formula>
    </cfRule>
  </conditionalFormatting>
  <conditionalFormatting sqref="G5">
    <cfRule type="cellIs" dxfId="3" priority="7" operator="greaterThan">
      <formula>0</formula>
    </cfRule>
    <cfRule type="cellIs" dxfId="2" priority="8" operator="lessThan">
      <formula>0</formula>
    </cfRule>
  </conditionalFormatting>
  <conditionalFormatting sqref="G6">
    <cfRule type="cellIs" dxfId="1" priority="9" operator="greaterThan">
      <formula>1</formula>
    </cfRule>
    <cfRule type="cellIs" dxfId="0" priority="10" operator="between">
      <formula>0</formula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Control gastos viaje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2026-04-02T06:33:26Z</dcterms:modified>
</cp:coreProperties>
</file>