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gastos viaje\"/>
    </mc:Choice>
  </mc:AlternateContent>
  <xr:revisionPtr revIDLastSave="0" documentId="13_ncr:1_{3223BDC3-3AD9-4235-B625-D2BAB22E78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astos viaje" sheetId="1" r:id="rId1"/>
  </sheets>
  <definedNames>
    <definedName name="_xlnm._FilterDatabase" localSheetId="0" hidden="1">'Gastos viaje'!$A$8:$M$17</definedName>
    <definedName name="_xlnm.Print_Titles" localSheetId="0">'Gastos viaje'!$1:$8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5" i="1" l="1"/>
  <c r="B25" i="1"/>
  <c r="J24" i="1"/>
  <c r="J23" i="1"/>
  <c r="F21" i="1"/>
  <c r="B21" i="1"/>
  <c r="M17" i="1"/>
  <c r="J17" i="1"/>
  <c r="M16" i="1"/>
  <c r="J16" i="1"/>
  <c r="M15" i="1"/>
  <c r="J15" i="1"/>
  <c r="M14" i="1"/>
  <c r="J14" i="1"/>
  <c r="B24" i="1" s="1"/>
  <c r="M13" i="1"/>
  <c r="J13" i="1"/>
  <c r="B23" i="1" s="1"/>
  <c r="M12" i="1"/>
  <c r="J12" i="1"/>
  <c r="M11" i="1"/>
  <c r="J11" i="1"/>
  <c r="M10" i="1"/>
  <c r="J10" i="1"/>
  <c r="M9" i="1"/>
  <c r="J21" i="1" s="1"/>
  <c r="J9" i="1"/>
  <c r="B20" i="1" s="1"/>
  <c r="J20" i="1" l="1"/>
  <c r="F20" i="1"/>
  <c r="F22" i="1" s="1"/>
  <c r="F23" i="1" s="1"/>
  <c r="J22" i="1"/>
  <c r="B22" i="1"/>
  <c r="F24" i="1"/>
</calcChain>
</file>

<file path=xl/sharedStrings.xml><?xml version="1.0" encoding="utf-8"?>
<sst xmlns="http://schemas.openxmlformats.org/spreadsheetml/2006/main" count="112" uniqueCount="70">
  <si>
    <t>LIQUIDACIÓN INTELIGENTE DE GASTOS DE VIAJE</t>
  </si>
  <si>
    <t>Empleado</t>
  </si>
  <si>
    <t>Laura Martín</t>
  </si>
  <si>
    <t>Área</t>
  </si>
  <si>
    <t>Desarrollo comercial</t>
  </si>
  <si>
    <t>Centro de coste</t>
  </si>
  <si>
    <t>CC-420</t>
  </si>
  <si>
    <t>Fecha liquidación</t>
  </si>
  <si>
    <t>Motivo del desplazamiento</t>
  </si>
  <si>
    <t>Ruta comercial por Cataluña y asistencia a una jornada logística con clientes y distribuidores.</t>
  </si>
  <si>
    <t>Moneda liquidación</t>
  </si>
  <si>
    <t>EUR</t>
  </si>
  <si>
    <t>Anticipo recibido</t>
  </si>
  <si>
    <t>Salida</t>
  </si>
  <si>
    <t>Regreso</t>
  </si>
  <si>
    <t>Ciudad base</t>
  </si>
  <si>
    <t>Madrid</t>
  </si>
  <si>
    <t>Informe nº</t>
  </si>
  <si>
    <t>GV-2026-031</t>
  </si>
  <si>
    <t>Tarifa km sugerida</t>
  </si>
  <si>
    <t>Si la moneda no es EUR, introduce el tipo de cambio a EUR. Las líneas sin justificante quedan marcadas para revisión.</t>
  </si>
  <si>
    <t>Fecha</t>
  </si>
  <si>
    <t>Categoría</t>
  </si>
  <si>
    <t>Concepto</t>
  </si>
  <si>
    <t>Origen</t>
  </si>
  <si>
    <t>Destino</t>
  </si>
  <si>
    <t>Cantidad</t>
  </si>
  <si>
    <t>Precio unitario</t>
  </si>
  <si>
    <t>Moneda</t>
  </si>
  <si>
    <t>Tipo cambio a EUR</t>
  </si>
  <si>
    <t>Importe EUR</t>
  </si>
  <si>
    <t>Justificante</t>
  </si>
  <si>
    <t>Cliente / proyecto</t>
  </si>
  <si>
    <t>Estado</t>
  </si>
  <si>
    <t>Transporte</t>
  </si>
  <si>
    <t>Billete AVE Madrid-Barcelona</t>
  </si>
  <si>
    <t>Barcelona</t>
  </si>
  <si>
    <t>Sí</t>
  </si>
  <si>
    <t>Plan Ruta Este</t>
  </si>
  <si>
    <t>Alojamiento</t>
  </si>
  <si>
    <t>Hotel céntrico (2 noches)</t>
  </si>
  <si>
    <t>Dietas</t>
  </si>
  <si>
    <t>Almuerzo con distribuidor local</t>
  </si>
  <si>
    <t>USD</t>
  </si>
  <si>
    <t>Taxi aeropuerto - hotel</t>
  </si>
  <si>
    <t>No</t>
  </si>
  <si>
    <t>Kilometraje</t>
  </si>
  <si>
    <t>Visita a planta asociada</t>
  </si>
  <si>
    <t>Tarragona</t>
  </si>
  <si>
    <t>Proyecto Vega</t>
  </si>
  <si>
    <t>Inscripción</t>
  </si>
  <si>
    <t>Jornada logística sectorial</t>
  </si>
  <si>
    <t>Otros</t>
  </si>
  <si>
    <t>Peaje y parking retorno</t>
  </si>
  <si>
    <t>RESUMEN AUTOMÁTICO Y CONTROL</t>
  </si>
  <si>
    <t>Total gastos</t>
  </si>
  <si>
    <t>Líneas correctas</t>
  </si>
  <si>
    <t>Pendientes</t>
  </si>
  <si>
    <t>Ajuste final</t>
  </si>
  <si>
    <t>Revisar cambio</t>
  </si>
  <si>
    <t>Resultado</t>
  </si>
  <si>
    <t>Total km</t>
  </si>
  <si>
    <t>% con justificante</t>
  </si>
  <si>
    <t>Observación</t>
  </si>
  <si>
    <t>Duración del viaje (días)</t>
  </si>
  <si>
    <t>REVISIÓN Y CIERRE</t>
  </si>
  <si>
    <t>Preparado por
Nombre / fecha</t>
  </si>
  <si>
    <t>Revisado por
Nombre / fecha</t>
  </si>
  <si>
    <t>Aprobado por
Nombre / fecha</t>
  </si>
  <si>
    <t>Plantilla lista para usar: completa o sustituye las líneas de ejemplo dentro del bloque de detalle. Los importes, estados y el resumen se actualizan automáticamente.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</si>
</sst>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5" formatCode="[$€-C0A]\ #,##0.00;[Red]\([$€-C0A]\ #,##0.00\);\-"/>
    <numFmt numFmtId="166" formatCode="#,##0.00;[Red]\(#,##0.00\);\-"/>
    <numFmt numFmtId="167" formatCode="0.0000"/>
    <numFmt numFmtId="168" formatCode="0.0%"/>
    <numFmt numFmtId="169" formatCode="#,##0;[Red]\(#,##0\);\-"/>
  </numFmts>
  <fonts count="12" x14ac:knownFonts="1">
    <font>
      <sz val="11"/>
      <color theme="1"/>
      <name val="Calibri"/>
      <family val="2"/>
      <scheme val="minor"/>
    </font>
    <font>
      <b/>
      <sz val="10"/>
      <color rgb="FF666666"/>
      <name val="Calibri"/>
    </font>
    <font>
      <sz val="10"/>
      <color rgb="FF0000FF"/>
      <name val="Calibri"/>
    </font>
    <font>
      <i/>
      <sz val="9"/>
      <color rgb="FF7F6000"/>
      <name val="Calibri"/>
    </font>
    <font>
      <b/>
      <sz val="11"/>
      <color rgb="FFFFFFFF"/>
      <name val="Calibri"/>
    </font>
    <font>
      <sz val="10"/>
      <color rgb="FF000000"/>
      <name val="Calibri"/>
    </font>
    <font>
      <sz val="10"/>
      <color rgb="FF808080"/>
      <name val="Calibri"/>
    </font>
    <font>
      <b/>
      <sz val="10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  <font>
      <sz val="8"/>
      <color rgb="FF000000"/>
      <name val="Calibri"/>
      <family val="2"/>
    </font>
    <font>
      <sz val="8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E7EEF5"/>
      </patternFill>
    </fill>
    <fill>
      <patternFill patternType="solid">
        <fgColor rgb="FFDCEAF7"/>
      </patternFill>
    </fill>
    <fill>
      <patternFill patternType="solid">
        <fgColor rgb="FFFFF2CC"/>
      </patternFill>
    </fill>
    <fill>
      <patternFill patternType="solid">
        <fgColor rgb="FF5B9BD5"/>
      </patternFill>
    </fill>
    <fill>
      <patternFill patternType="solid">
        <fgColor rgb="FFF7FBFF"/>
      </patternFill>
    </fill>
    <fill>
      <patternFill patternType="solid">
        <fgColor rgb="FFD9E1F2"/>
      </patternFill>
    </fill>
    <fill>
      <patternFill patternType="solid">
        <fgColor rgb="FFF2F2F2"/>
      </patternFill>
    </fill>
    <fill>
      <patternFill patternType="solid">
        <fgColor rgb="FFE2F0D9"/>
      </patternFill>
    </fill>
    <fill>
      <patternFill patternType="solid">
        <fgColor rgb="FFDDEBF7"/>
      </patternFill>
    </fill>
    <fill>
      <patternFill patternType="solid">
        <fgColor rgb="FFEAF4E3"/>
      </patternFill>
    </fill>
    <fill>
      <patternFill patternType="solid">
        <fgColor rgb="FFD9EAF4"/>
      </patternFill>
    </fill>
  </fills>
  <borders count="3">
    <border>
      <left/>
      <right/>
      <top/>
      <bottom/>
      <diagonal/>
    </border>
    <border>
      <left style="medium">
        <color rgb="FF1F4E78"/>
      </left>
      <right style="medium">
        <color rgb="FF1F4E78"/>
      </right>
      <top style="medium">
        <color rgb="FF1F4E78"/>
      </top>
      <bottom style="medium">
        <color rgb="FF1F4E78"/>
      </bottom>
      <diagonal/>
    </border>
    <border>
      <left style="thin">
        <color rgb="FFC9D2DC"/>
      </left>
      <right style="thin">
        <color rgb="FFC9D2DC"/>
      </right>
      <top style="thin">
        <color rgb="FFC9D2DC"/>
      </top>
      <bottom style="thin">
        <color rgb="FFC9D2DC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3" borderId="2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14" fontId="2" fillId="4" borderId="2" xfId="0" applyNumberFormat="1" applyFont="1" applyFill="1" applyBorder="1" applyAlignment="1">
      <alignment vertical="center" wrapText="1"/>
    </xf>
    <xf numFmtId="166" fontId="2" fillId="4" borderId="2" xfId="0" applyNumberFormat="1" applyFont="1" applyFill="1" applyBorder="1" applyAlignment="1">
      <alignment vertical="center" wrapText="1"/>
    </xf>
    <xf numFmtId="0" fontId="4" fillId="6" borderId="1" xfId="0" applyFont="1" applyFill="1" applyBorder="1" applyAlignment="1">
      <alignment horizontal="center" vertical="center" wrapText="1"/>
    </xf>
    <xf numFmtId="167" fontId="2" fillId="4" borderId="2" xfId="0" applyNumberFormat="1" applyFont="1" applyFill="1" applyBorder="1" applyAlignment="1">
      <alignment vertical="center" wrapText="1"/>
    </xf>
    <xf numFmtId="165" fontId="5" fillId="7" borderId="2" xfId="0" applyNumberFormat="1" applyFont="1" applyFill="1" applyBorder="1" applyAlignment="1">
      <alignment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1" fillId="8" borderId="2" xfId="0" applyFont="1" applyFill="1" applyBorder="1"/>
    <xf numFmtId="165" fontId="5" fillId="7" borderId="2" xfId="0" applyNumberFormat="1" applyFont="1" applyFill="1" applyBorder="1"/>
    <xf numFmtId="0" fontId="6" fillId="9" borderId="2" xfId="0" applyFont="1" applyFill="1" applyBorder="1" applyAlignment="1">
      <alignment horizontal="center"/>
    </xf>
    <xf numFmtId="0" fontId="1" fillId="8" borderId="2" xfId="0" applyFont="1" applyFill="1" applyBorder="1" applyAlignment="1">
      <alignment vertical="center" wrapText="1"/>
    </xf>
    <xf numFmtId="0" fontId="1" fillId="10" borderId="2" xfId="0" applyFont="1" applyFill="1" applyBorder="1" applyAlignment="1">
      <alignment vertical="center" wrapText="1"/>
    </xf>
    <xf numFmtId="166" fontId="2" fillId="4" borderId="2" xfId="0" applyNumberFormat="1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0" fillId="2" borderId="1" xfId="0" applyFill="1" applyBorder="1"/>
    <xf numFmtId="165" fontId="5" fillId="11" borderId="2" xfId="0" applyNumberFormat="1" applyFont="1" applyFill="1" applyBorder="1" applyAlignment="1">
      <alignment vertical="center" wrapText="1"/>
    </xf>
    <xf numFmtId="0" fontId="0" fillId="0" borderId="0" xfId="0"/>
    <xf numFmtId="0" fontId="5" fillId="12" borderId="2" xfId="0" applyFont="1" applyFill="1" applyBorder="1" applyAlignment="1">
      <alignment vertical="center" wrapText="1"/>
    </xf>
    <xf numFmtId="0" fontId="7" fillId="13" borderId="2" xfId="0" applyFont="1" applyFill="1" applyBorder="1" applyAlignment="1">
      <alignment horizontal="center" vertical="center" wrapText="1"/>
    </xf>
    <xf numFmtId="0" fontId="0" fillId="13" borderId="2" xfId="0" applyFill="1" applyBorder="1"/>
    <xf numFmtId="0" fontId="4" fillId="2" borderId="1" xfId="0" applyFont="1" applyFill="1" applyBorder="1" applyAlignment="1">
      <alignment horizontal="center" vertical="center"/>
    </xf>
    <xf numFmtId="169" fontId="5" fillId="7" borderId="2" xfId="0" applyNumberFormat="1" applyFont="1" applyFill="1" applyBorder="1" applyAlignment="1">
      <alignment vertical="center" wrapText="1"/>
    </xf>
    <xf numFmtId="0" fontId="6" fillId="9" borderId="2" xfId="0" applyFont="1" applyFill="1" applyBorder="1" applyAlignment="1">
      <alignment vertical="center" wrapText="1"/>
    </xf>
    <xf numFmtId="0" fontId="0" fillId="9" borderId="2" xfId="0" applyFill="1" applyBorder="1"/>
    <xf numFmtId="14" fontId="2" fillId="4" borderId="2" xfId="0" applyNumberFormat="1" applyFont="1" applyFill="1" applyBorder="1" applyAlignment="1">
      <alignment vertical="center" wrapText="1"/>
    </xf>
    <xf numFmtId="168" fontId="5" fillId="7" borderId="2" xfId="0" applyNumberFormat="1" applyFont="1" applyFill="1" applyBorder="1" applyAlignment="1">
      <alignment vertical="center" wrapText="1"/>
    </xf>
    <xf numFmtId="165" fontId="5" fillId="7" borderId="2" xfId="0" applyNumberFormat="1" applyFont="1" applyFill="1" applyBorder="1" applyAlignment="1">
      <alignment vertical="center" wrapText="1"/>
    </xf>
    <xf numFmtId="166" fontId="5" fillId="7" borderId="2" xfId="0" applyNumberFormat="1" applyFont="1" applyFill="1" applyBorder="1" applyAlignment="1">
      <alignment vertical="center" wrapText="1"/>
    </xf>
    <xf numFmtId="165" fontId="2" fillId="4" borderId="2" xfId="0" applyNumberFormat="1" applyFont="1" applyFill="1" applyBorder="1" applyAlignment="1">
      <alignment vertical="center" wrapText="1"/>
    </xf>
    <xf numFmtId="0" fontId="3" fillId="5" borderId="2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/>
    <xf numFmtId="0" fontId="10" fillId="5" borderId="2" xfId="0" applyFont="1" applyFill="1" applyBorder="1" applyAlignment="1">
      <alignment vertical="center" wrapText="1"/>
    </xf>
    <xf numFmtId="0" fontId="11" fillId="0" borderId="0" xfId="0" applyFont="1"/>
  </cellXfs>
  <cellStyles count="1">
    <cellStyle name="Normal" xfId="0" builtinId="0"/>
  </cellStyles>
  <dxfs count="4">
    <dxf>
      <fill>
        <patternFill>
          <bgColor rgb="FFFDE9E7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DE9E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1"/>
  <sheetViews>
    <sheetView showGridLines="0" tabSelected="1" zoomScaleNormal="100" workbookViewId="0">
      <selection activeCell="U27" sqref="U27"/>
    </sheetView>
  </sheetViews>
  <sheetFormatPr baseColWidth="10" defaultColWidth="9.140625" defaultRowHeight="15" x14ac:dyDescent="0.25"/>
  <cols>
    <col min="1" max="1" width="11.5703125" bestFit="1" customWidth="1"/>
    <col min="2" max="2" width="10.5703125" bestFit="1" customWidth="1"/>
    <col min="3" max="3" width="26.42578125" bestFit="1" customWidth="1"/>
    <col min="4" max="4" width="9.140625" bestFit="1" customWidth="1"/>
    <col min="5" max="5" width="14.7109375" bestFit="1" customWidth="1"/>
    <col min="6" max="6" width="8.85546875" bestFit="1" customWidth="1"/>
    <col min="7" max="7" width="10.28515625" bestFit="1" customWidth="1"/>
    <col min="8" max="8" width="8.42578125" bestFit="1" customWidth="1"/>
    <col min="9" max="9" width="13.42578125" bestFit="1" customWidth="1"/>
    <col min="10" max="10" width="10.5703125" customWidth="1"/>
    <col min="11" max="11" width="11.140625" bestFit="1" customWidth="1"/>
    <col min="12" max="12" width="17.140625" bestFit="1" customWidth="1"/>
    <col min="13" max="13" width="18.85546875" bestFit="1" customWidth="1"/>
  </cols>
  <sheetData>
    <row r="1" spans="1:13" x14ac:dyDescent="0.25">
      <c r="A1" s="32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4" spans="1:13" ht="25.5" x14ac:dyDescent="0.25">
      <c r="A4" s="1" t="s">
        <v>1</v>
      </c>
      <c r="B4" s="15" t="s">
        <v>2</v>
      </c>
      <c r="C4" s="15"/>
      <c r="D4" s="1" t="s">
        <v>3</v>
      </c>
      <c r="E4" s="15" t="s">
        <v>4</v>
      </c>
      <c r="F4" s="15"/>
      <c r="G4" s="1" t="s">
        <v>5</v>
      </c>
      <c r="H4" s="15" t="s">
        <v>6</v>
      </c>
      <c r="I4" s="15"/>
      <c r="J4" s="1" t="s">
        <v>7</v>
      </c>
      <c r="K4" s="26">
        <v>46090</v>
      </c>
      <c r="L4" s="15"/>
      <c r="M4" s="15"/>
    </row>
    <row r="5" spans="1:13" ht="38.25" x14ac:dyDescent="0.25">
      <c r="A5" s="1" t="s">
        <v>8</v>
      </c>
      <c r="B5" s="15" t="s">
        <v>9</v>
      </c>
      <c r="C5" s="15"/>
      <c r="D5" s="15"/>
      <c r="E5" s="15"/>
      <c r="F5" s="15"/>
      <c r="G5" s="1" t="s">
        <v>10</v>
      </c>
      <c r="H5" s="15" t="s">
        <v>11</v>
      </c>
      <c r="I5" s="15"/>
      <c r="J5" s="1" t="s">
        <v>12</v>
      </c>
      <c r="K5" s="30">
        <v>300</v>
      </c>
      <c r="L5" s="15"/>
      <c r="M5" s="15"/>
    </row>
    <row r="6" spans="1:13" x14ac:dyDescent="0.25">
      <c r="A6" s="1" t="s">
        <v>13</v>
      </c>
      <c r="B6" s="26">
        <v>46085</v>
      </c>
      <c r="C6" s="15"/>
      <c r="D6" s="1" t="s">
        <v>14</v>
      </c>
      <c r="E6" s="26">
        <v>46088</v>
      </c>
      <c r="F6" s="15"/>
      <c r="G6" s="1" t="s">
        <v>15</v>
      </c>
      <c r="H6" s="15" t="s">
        <v>16</v>
      </c>
      <c r="I6" s="15"/>
      <c r="J6" s="1" t="s">
        <v>17</v>
      </c>
      <c r="K6" s="15" t="s">
        <v>18</v>
      </c>
      <c r="L6" s="15"/>
      <c r="M6" s="15"/>
    </row>
    <row r="7" spans="1:13" ht="25.5" x14ac:dyDescent="0.25">
      <c r="A7" s="1" t="s">
        <v>19</v>
      </c>
      <c r="B7" s="14">
        <v>0.26</v>
      </c>
      <c r="C7" s="15"/>
      <c r="D7" s="31" t="s">
        <v>20</v>
      </c>
      <c r="E7" s="31"/>
      <c r="F7" s="31"/>
      <c r="G7" s="31"/>
      <c r="H7" s="31"/>
      <c r="I7" s="31"/>
      <c r="J7" s="31"/>
      <c r="K7" s="31"/>
      <c r="L7" s="31"/>
      <c r="M7" s="31"/>
    </row>
    <row r="8" spans="1:13" ht="30" x14ac:dyDescent="0.25">
      <c r="A8" s="5" t="s">
        <v>21</v>
      </c>
      <c r="B8" s="5" t="s">
        <v>22</v>
      </c>
      <c r="C8" s="5" t="s">
        <v>23</v>
      </c>
      <c r="D8" s="5" t="s">
        <v>24</v>
      </c>
      <c r="E8" s="5" t="s">
        <v>25</v>
      </c>
      <c r="F8" s="5" t="s">
        <v>26</v>
      </c>
      <c r="G8" s="5" t="s">
        <v>27</v>
      </c>
      <c r="H8" s="5" t="s">
        <v>28</v>
      </c>
      <c r="I8" s="5" t="s">
        <v>29</v>
      </c>
      <c r="J8" s="5" t="s">
        <v>30</v>
      </c>
      <c r="K8" s="5" t="s">
        <v>31</v>
      </c>
      <c r="L8" s="5" t="s">
        <v>32</v>
      </c>
      <c r="M8" s="5" t="s">
        <v>33</v>
      </c>
    </row>
    <row r="9" spans="1:13" x14ac:dyDescent="0.25">
      <c r="A9" s="3">
        <v>46085</v>
      </c>
      <c r="B9" s="2" t="s">
        <v>34</v>
      </c>
      <c r="C9" s="2" t="s">
        <v>35</v>
      </c>
      <c r="D9" s="2" t="s">
        <v>16</v>
      </c>
      <c r="E9" s="2" t="s">
        <v>36</v>
      </c>
      <c r="F9" s="4">
        <v>1</v>
      </c>
      <c r="G9" s="4">
        <v>96</v>
      </c>
      <c r="H9" s="2" t="s">
        <v>11</v>
      </c>
      <c r="I9" s="6">
        <v>1</v>
      </c>
      <c r="J9" s="7">
        <f t="shared" ref="J9:J17" si="0">IF(OR($A9="",$B9="",$F9="",$G9=""),"",ROUND($F9*$G9*IF($H9="EUR",1,$I9),2))</f>
        <v>96</v>
      </c>
      <c r="K9" s="2" t="s">
        <v>37</v>
      </c>
      <c r="L9" s="2" t="s">
        <v>38</v>
      </c>
      <c r="M9" s="8" t="str">
        <f t="shared" ref="M9:M17" si="1">IF($A9="","",IF($K9="No","Pendiente de justificar",IF(AND($H9&lt;&gt;"EUR",OR($I9="",$I9=0)),"Revisar cambio","Correcto")))</f>
        <v>Correcto</v>
      </c>
    </row>
    <row r="10" spans="1:13" x14ac:dyDescent="0.25">
      <c r="A10" s="3">
        <v>46085</v>
      </c>
      <c r="B10" s="2" t="s">
        <v>39</v>
      </c>
      <c r="C10" s="2" t="s">
        <v>40</v>
      </c>
      <c r="D10" s="2" t="s">
        <v>36</v>
      </c>
      <c r="E10" s="2" t="s">
        <v>36</v>
      </c>
      <c r="F10" s="4">
        <v>2</v>
      </c>
      <c r="G10" s="4">
        <v>118</v>
      </c>
      <c r="H10" s="2" t="s">
        <v>11</v>
      </c>
      <c r="I10" s="6">
        <v>1</v>
      </c>
      <c r="J10" s="7">
        <f t="shared" si="0"/>
        <v>236</v>
      </c>
      <c r="K10" s="2" t="s">
        <v>37</v>
      </c>
      <c r="L10" s="2" t="s">
        <v>38</v>
      </c>
      <c r="M10" s="8" t="str">
        <f t="shared" si="1"/>
        <v>Correcto</v>
      </c>
    </row>
    <row r="11" spans="1:13" x14ac:dyDescent="0.25">
      <c r="A11" s="3">
        <v>46086</v>
      </c>
      <c r="B11" s="2" t="s">
        <v>41</v>
      </c>
      <c r="C11" s="2" t="s">
        <v>42</v>
      </c>
      <c r="D11" s="2" t="s">
        <v>36</v>
      </c>
      <c r="E11" s="2" t="s">
        <v>36</v>
      </c>
      <c r="F11" s="4">
        <v>1</v>
      </c>
      <c r="G11" s="4">
        <v>28</v>
      </c>
      <c r="H11" s="2" t="s">
        <v>43</v>
      </c>
      <c r="I11" s="6">
        <v>0.92</v>
      </c>
      <c r="J11" s="7">
        <f t="shared" si="0"/>
        <v>25.76</v>
      </c>
      <c r="K11" s="2" t="s">
        <v>37</v>
      </c>
      <c r="L11" s="2" t="s">
        <v>38</v>
      </c>
      <c r="M11" s="8" t="str">
        <f t="shared" si="1"/>
        <v>Correcto</v>
      </c>
    </row>
    <row r="12" spans="1:13" x14ac:dyDescent="0.25">
      <c r="A12" s="3">
        <v>46086</v>
      </c>
      <c r="B12" s="2" t="s">
        <v>34</v>
      </c>
      <c r="C12" s="2" t="s">
        <v>44</v>
      </c>
      <c r="D12" s="2" t="s">
        <v>36</v>
      </c>
      <c r="E12" s="2" t="s">
        <v>36</v>
      </c>
      <c r="F12" s="4">
        <v>1</v>
      </c>
      <c r="G12" s="4">
        <v>23</v>
      </c>
      <c r="H12" s="2" t="s">
        <v>11</v>
      </c>
      <c r="I12" s="6">
        <v>1</v>
      </c>
      <c r="J12" s="7">
        <f t="shared" si="0"/>
        <v>23</v>
      </c>
      <c r="K12" s="2" t="s">
        <v>45</v>
      </c>
      <c r="L12" s="2" t="s">
        <v>38</v>
      </c>
      <c r="M12" s="8" t="str">
        <f t="shared" si="1"/>
        <v>Pendiente de justificar</v>
      </c>
    </row>
    <row r="13" spans="1:13" x14ac:dyDescent="0.25">
      <c r="A13" s="3">
        <v>46087</v>
      </c>
      <c r="B13" s="2" t="s">
        <v>46</v>
      </c>
      <c r="C13" s="2" t="s">
        <v>47</v>
      </c>
      <c r="D13" s="2" t="s">
        <v>36</v>
      </c>
      <c r="E13" s="2" t="s">
        <v>48</v>
      </c>
      <c r="F13" s="4">
        <v>210</v>
      </c>
      <c r="G13" s="4">
        <v>0.26</v>
      </c>
      <c r="H13" s="2" t="s">
        <v>11</v>
      </c>
      <c r="I13" s="6">
        <v>1</v>
      </c>
      <c r="J13" s="7">
        <f t="shared" si="0"/>
        <v>54.6</v>
      </c>
      <c r="K13" s="2" t="s">
        <v>37</v>
      </c>
      <c r="L13" s="2" t="s">
        <v>49</v>
      </c>
      <c r="M13" s="8" t="str">
        <f t="shared" si="1"/>
        <v>Correcto</v>
      </c>
    </row>
    <row r="14" spans="1:13" x14ac:dyDescent="0.25">
      <c r="A14" s="3">
        <v>46087</v>
      </c>
      <c r="B14" s="2" t="s">
        <v>50</v>
      </c>
      <c r="C14" s="2" t="s">
        <v>51</v>
      </c>
      <c r="D14" s="2" t="s">
        <v>36</v>
      </c>
      <c r="E14" s="2" t="s">
        <v>36</v>
      </c>
      <c r="F14" s="4">
        <v>1</v>
      </c>
      <c r="G14" s="4">
        <v>145</v>
      </c>
      <c r="H14" s="2" t="s">
        <v>11</v>
      </c>
      <c r="I14" s="6">
        <v>1</v>
      </c>
      <c r="J14" s="7">
        <f t="shared" si="0"/>
        <v>145</v>
      </c>
      <c r="K14" s="2" t="s">
        <v>37</v>
      </c>
      <c r="L14" s="2" t="s">
        <v>49</v>
      </c>
      <c r="M14" s="8" t="str">
        <f t="shared" si="1"/>
        <v>Correcto</v>
      </c>
    </row>
    <row r="15" spans="1:13" x14ac:dyDescent="0.25">
      <c r="A15" s="3">
        <v>46088</v>
      </c>
      <c r="B15" s="2" t="s">
        <v>52</v>
      </c>
      <c r="C15" s="2" t="s">
        <v>53</v>
      </c>
      <c r="D15" s="2" t="s">
        <v>48</v>
      </c>
      <c r="E15" s="2" t="s">
        <v>16</v>
      </c>
      <c r="F15" s="4">
        <v>1</v>
      </c>
      <c r="G15" s="4">
        <v>18.5</v>
      </c>
      <c r="H15" s="2" t="s">
        <v>11</v>
      </c>
      <c r="I15" s="6">
        <v>1</v>
      </c>
      <c r="J15" s="7">
        <f t="shared" si="0"/>
        <v>18.5</v>
      </c>
      <c r="K15" s="2" t="s">
        <v>37</v>
      </c>
      <c r="L15" s="2" t="s">
        <v>49</v>
      </c>
      <c r="M15" s="8" t="str">
        <f t="shared" si="1"/>
        <v>Correcto</v>
      </c>
    </row>
    <row r="16" spans="1:13" x14ac:dyDescent="0.25">
      <c r="A16" s="3"/>
      <c r="B16" s="2"/>
      <c r="C16" s="2"/>
      <c r="D16" s="2"/>
      <c r="E16" s="2"/>
      <c r="F16" s="4"/>
      <c r="G16" s="4"/>
      <c r="H16" s="2"/>
      <c r="I16" s="6"/>
      <c r="J16" s="7" t="str">
        <f t="shared" si="0"/>
        <v/>
      </c>
      <c r="K16" s="2"/>
      <c r="L16" s="2"/>
      <c r="M16" s="8" t="str">
        <f t="shared" si="1"/>
        <v/>
      </c>
    </row>
    <row r="17" spans="1:13" x14ac:dyDescent="0.25">
      <c r="A17" s="3"/>
      <c r="B17" s="2"/>
      <c r="C17" s="2"/>
      <c r="D17" s="2"/>
      <c r="E17" s="2"/>
      <c r="F17" s="4"/>
      <c r="G17" s="4"/>
      <c r="H17" s="2"/>
      <c r="I17" s="6"/>
      <c r="J17" s="7" t="str">
        <f t="shared" si="0"/>
        <v/>
      </c>
      <c r="K17" s="2"/>
      <c r="L17" s="2"/>
      <c r="M17" s="8" t="str">
        <f t="shared" si="1"/>
        <v/>
      </c>
    </row>
    <row r="18" spans="1:13" ht="15.75" thickBot="1" x14ac:dyDescent="0.3"/>
    <row r="19" spans="1:13" x14ac:dyDescent="0.25">
      <c r="A19" s="22" t="s">
        <v>54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x14ac:dyDescent="0.25">
      <c r="A20" s="9" t="s">
        <v>34</v>
      </c>
      <c r="B20" s="10">
        <f>SUMIF($B$9:$B$17,"Transporte",$J$9:$J$17)</f>
        <v>119</v>
      </c>
      <c r="C20" s="11" t="s">
        <v>11</v>
      </c>
      <c r="E20" s="12" t="s">
        <v>55</v>
      </c>
      <c r="F20" s="28">
        <f>SUM($J$9:$J$17)</f>
        <v>598.86</v>
      </c>
      <c r="G20" s="18"/>
      <c r="I20" s="13" t="s">
        <v>56</v>
      </c>
      <c r="J20" s="23">
        <f>COUNTIF($M$9:$M$17,"Correcto")</f>
        <v>6</v>
      </c>
      <c r="K20" s="18"/>
      <c r="L20" s="18"/>
      <c r="M20" s="18"/>
    </row>
    <row r="21" spans="1:13" x14ac:dyDescent="0.25">
      <c r="A21" s="9" t="s">
        <v>39</v>
      </c>
      <c r="B21" s="10">
        <f>SUMIF($B$9:$B$17,"Alojamiento",$J$9:$J$17)</f>
        <v>236</v>
      </c>
      <c r="C21" s="11" t="s">
        <v>11</v>
      </c>
      <c r="E21" s="12" t="s">
        <v>12</v>
      </c>
      <c r="F21" s="28">
        <f>$K$5</f>
        <v>300</v>
      </c>
      <c r="G21" s="18"/>
      <c r="I21" s="13" t="s">
        <v>57</v>
      </c>
      <c r="J21" s="23">
        <f>COUNTIF($M$9:$M$17,"Pendiente de justificar")</f>
        <v>1</v>
      </c>
      <c r="K21" s="18"/>
      <c r="L21" s="18"/>
      <c r="M21" s="18"/>
    </row>
    <row r="22" spans="1:13" x14ac:dyDescent="0.25">
      <c r="A22" s="9" t="s">
        <v>41</v>
      </c>
      <c r="B22" s="10">
        <f>SUMIF($B$9:$B$17,"Dietas",$J$9:$J$17)</f>
        <v>25.76</v>
      </c>
      <c r="C22" s="11" t="s">
        <v>11</v>
      </c>
      <c r="E22" s="12" t="s">
        <v>58</v>
      </c>
      <c r="F22" s="17">
        <f>F20-F21</f>
        <v>298.86</v>
      </c>
      <c r="G22" s="18"/>
      <c r="I22" s="13" t="s">
        <v>59</v>
      </c>
      <c r="J22" s="23">
        <f>COUNTIF($M$9:$M$17,"Revisar cambio")</f>
        <v>0</v>
      </c>
      <c r="K22" s="18"/>
      <c r="L22" s="18"/>
      <c r="M22" s="18"/>
    </row>
    <row r="23" spans="1:13" x14ac:dyDescent="0.25">
      <c r="A23" s="9" t="s">
        <v>46</v>
      </c>
      <c r="B23" s="10">
        <f>SUMIF($B$9:$B$17,"Kilometraje",$J$9:$J$17)</f>
        <v>54.6</v>
      </c>
      <c r="C23" s="11" t="s">
        <v>11</v>
      </c>
      <c r="E23" s="12" t="s">
        <v>60</v>
      </c>
      <c r="F23" s="34" t="str">
        <f>IF(F22&gt;0,"Reembolsar al empleado",IF(F22&lt;0,"Devolver a la empresa","Cuadre exacto"))</f>
        <v>Reembolsar al empleado</v>
      </c>
      <c r="G23" s="35"/>
      <c r="I23" s="13" t="s">
        <v>61</v>
      </c>
      <c r="J23" s="29">
        <f>SUMIF($B$9:$B$17,"Kilometraje",$F$9:$F$17)</f>
        <v>210</v>
      </c>
      <c r="K23" s="18"/>
      <c r="L23" s="18"/>
      <c r="M23" s="18"/>
    </row>
    <row r="24" spans="1:13" x14ac:dyDescent="0.25">
      <c r="A24" s="9" t="s">
        <v>50</v>
      </c>
      <c r="B24" s="10">
        <f>SUMIF($B$9:$B$17,"Inscripción",$J$9:$J$17)</f>
        <v>145</v>
      </c>
      <c r="C24" s="11" t="s">
        <v>11</v>
      </c>
      <c r="E24" s="12" t="s">
        <v>62</v>
      </c>
      <c r="F24" s="27">
        <f>IFERROR(SUMIFS($J$9:$J$17,$K$9:$K$17,"Sí")/F20,0)</f>
        <v>0.96159369468657119</v>
      </c>
      <c r="G24" s="18"/>
      <c r="I24" s="13" t="s">
        <v>63</v>
      </c>
      <c r="J24" s="19" t="str">
        <f>IF(K22&gt;0,"Faltan tipos de cambio",IF(K21&gt;0,"Hay justificantes pendientes","Liquidación lista para revisión"))</f>
        <v>Liquidación lista para revisión</v>
      </c>
      <c r="K24" s="18"/>
      <c r="L24" s="18"/>
      <c r="M24" s="18"/>
    </row>
    <row r="25" spans="1:13" ht="25.5" x14ac:dyDescent="0.25">
      <c r="A25" s="9" t="s">
        <v>52</v>
      </c>
      <c r="B25" s="10">
        <f>SUMIF($B$9:$B$17,"Otros",$J$9:$J$17)</f>
        <v>18.5</v>
      </c>
      <c r="C25" s="11" t="s">
        <v>11</v>
      </c>
      <c r="E25" s="12" t="s">
        <v>64</v>
      </c>
      <c r="F25" s="23">
        <f>IF(OR($B$6="",$E$6=""),"",($E$6-$B$6)+1)</f>
        <v>4</v>
      </c>
      <c r="G25" s="18"/>
    </row>
    <row r="27" spans="1:13" x14ac:dyDescent="0.25">
      <c r="A27" s="22" t="s">
        <v>65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x14ac:dyDescent="0.25">
      <c r="A28" s="20" t="s">
        <v>66</v>
      </c>
      <c r="B28" s="21"/>
      <c r="C28" s="21"/>
      <c r="D28" s="21"/>
      <c r="E28" s="20" t="s">
        <v>67</v>
      </c>
      <c r="F28" s="21"/>
      <c r="G28" s="21"/>
      <c r="H28" s="21"/>
      <c r="I28" s="20" t="s">
        <v>68</v>
      </c>
      <c r="J28" s="21"/>
      <c r="K28" s="21"/>
      <c r="L28" s="21"/>
      <c r="M28" s="21"/>
    </row>
    <row r="29" spans="1:13" ht="32.25" customHeight="1" x14ac:dyDescent="0.25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0" spans="1:13" x14ac:dyDescent="0.25">
      <c r="A30" s="24" t="s">
        <v>69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</row>
    <row r="31" spans="1:13" x14ac:dyDescent="0.25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</row>
  </sheetData>
  <mergeCells count="31">
    <mergeCell ref="A30:M31"/>
    <mergeCell ref="J21:M21"/>
    <mergeCell ref="E6:F6"/>
    <mergeCell ref="K4:M4"/>
    <mergeCell ref="K6:M6"/>
    <mergeCell ref="F24:G24"/>
    <mergeCell ref="F21:G21"/>
    <mergeCell ref="J23:M23"/>
    <mergeCell ref="F20:G20"/>
    <mergeCell ref="A28:D29"/>
    <mergeCell ref="J20:M20"/>
    <mergeCell ref="B6:C6"/>
    <mergeCell ref="K5:M5"/>
    <mergeCell ref="B5:F5"/>
    <mergeCell ref="D7:M7"/>
    <mergeCell ref="H5:I5"/>
    <mergeCell ref="E28:H29"/>
    <mergeCell ref="E4:F4"/>
    <mergeCell ref="F23:G23"/>
    <mergeCell ref="H6:I6"/>
    <mergeCell ref="A27:M27"/>
    <mergeCell ref="F25:G25"/>
    <mergeCell ref="J22:M22"/>
    <mergeCell ref="I28:M29"/>
    <mergeCell ref="A19:M19"/>
    <mergeCell ref="B4:C4"/>
    <mergeCell ref="B7:C7"/>
    <mergeCell ref="A1:M2"/>
    <mergeCell ref="F22:G22"/>
    <mergeCell ref="J24:M24"/>
    <mergeCell ref="H4:I4"/>
  </mergeCells>
  <conditionalFormatting sqref="I9:I17">
    <cfRule type="expression" dxfId="3" priority="1">
      <formula>AND($A9&lt;&gt;"",$H9&lt;&gt;"EUR",OR($I9="",$I9=0))</formula>
    </cfRule>
  </conditionalFormatting>
  <conditionalFormatting sqref="M9:M17">
    <cfRule type="cellIs" dxfId="2" priority="2" operator="equal">
      <formula>"Correcto"</formula>
    </cfRule>
    <cfRule type="cellIs" dxfId="1" priority="3" operator="equal">
      <formula>"Pendiente de justificar"</formula>
    </cfRule>
    <cfRule type="cellIs" dxfId="0" priority="4" operator="equal">
      <formula>"Revisar cambio"</formula>
    </cfRule>
  </conditionalFormatting>
  <dataValidations count="4">
    <dataValidation type="decimal" operator="greaterThanOrEqual" allowBlank="1" sqref="B7 K5 F9:I17" xr:uid="{00000000-0002-0000-0000-000003000000}">
      <formula1>0</formula1>
    </dataValidation>
    <dataValidation type="list" allowBlank="1" sqref="B9:B17" xr:uid="{00000000-0002-0000-0000-000000000000}">
      <formula1>"Transporte,Alojamiento,Dietas,Kilometraje,Inscripción,Otros"</formula1>
    </dataValidation>
    <dataValidation type="list" allowBlank="1" sqref="H9:H17" xr:uid="{00000000-0002-0000-0000-000001000000}">
      <formula1>"EUR,USD,GBP,MXN"</formula1>
    </dataValidation>
    <dataValidation type="list" allowBlank="1" sqref="K9:K17" xr:uid="{00000000-0002-0000-0000-000002000000}">
      <formula1>"Sí,No"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Gastos viaje</vt:lpstr>
      <vt:lpstr>'Gastos viaje'!Títulos_a_imprimir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2026-04-02T06:27:42Z</dcterms:modified>
</cp:coreProperties>
</file>