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ontabilidad doméstica\"/>
    </mc:Choice>
  </mc:AlternateContent>
  <xr:revisionPtr revIDLastSave="0" documentId="13_ncr:1_{72282368-79E2-4BF9-8380-C10E2E943058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anel" sheetId="1" r:id="rId1"/>
    <sheet name="Movimientos" sheetId="2" r:id="rId2"/>
    <sheet name="Presupuesto" sheetId="3" r:id="rId3"/>
    <sheet name="Configuracion" sheetId="4" r:id="rId4"/>
  </sheets>
  <definedNames>
    <definedName name="Categorias">Configuracion!$K$6:$K$22</definedName>
    <definedName name="Cuentas">Configuracion!$F$5:$F$8</definedName>
    <definedName name="Grupos">Configuracion!$E$5:$E$8</definedName>
    <definedName name="Medios">Configuracion!$G$5:$G$9</definedName>
    <definedName name="Meses">Configuracion!$H$2:$H$13</definedName>
    <definedName name="Tipos">Configuracion!$D$5:$D$6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0" i="4" l="1"/>
  <c r="C8" i="4"/>
  <c r="C6" i="4"/>
  <c r="C26" i="3"/>
  <c r="L11" i="3"/>
  <c r="I11" i="3"/>
  <c r="L10" i="3"/>
  <c r="I10" i="3"/>
  <c r="L9" i="3"/>
  <c r="I9" i="3"/>
  <c r="B5" i="3"/>
  <c r="B4" i="3"/>
  <c r="D21" i="3" s="1"/>
  <c r="I14" i="1"/>
  <c r="I13" i="1"/>
  <c r="M8" i="1"/>
  <c r="M7" i="1"/>
  <c r="M6" i="1"/>
  <c r="B5" i="1"/>
  <c r="B4" i="1"/>
  <c r="I31" i="1" s="1"/>
  <c r="E21" i="3" l="1"/>
  <c r="F21" i="3"/>
  <c r="B27" i="1"/>
  <c r="D30" i="1"/>
  <c r="D18" i="3"/>
  <c r="I6" i="1"/>
  <c r="I7" i="1"/>
  <c r="I9" i="1" s="1"/>
  <c r="E21" i="1"/>
  <c r="I24" i="1"/>
  <c r="C28" i="1"/>
  <c r="E31" i="1"/>
  <c r="D10" i="3"/>
  <c r="B25" i="1"/>
  <c r="D28" i="1"/>
  <c r="D14" i="3"/>
  <c r="B22" i="1"/>
  <c r="F22" i="1" s="1"/>
  <c r="D25" i="1"/>
  <c r="B32" i="1"/>
  <c r="C22" i="1"/>
  <c r="E25" i="1"/>
  <c r="I28" i="1"/>
  <c r="C32" i="1"/>
  <c r="D15" i="3"/>
  <c r="D22" i="1"/>
  <c r="B29" i="1"/>
  <c r="D32" i="1"/>
  <c r="D22" i="3"/>
  <c r="I25" i="1"/>
  <c r="C29" i="1"/>
  <c r="D29" i="1"/>
  <c r="D11" i="3"/>
  <c r="D16" i="3"/>
  <c r="B23" i="1"/>
  <c r="D26" i="1"/>
  <c r="I33" i="1"/>
  <c r="E9" i="1"/>
  <c r="C23" i="1"/>
  <c r="E26" i="1"/>
  <c r="I29" i="1"/>
  <c r="I34" i="1"/>
  <c r="D23" i="1"/>
  <c r="B30" i="1"/>
  <c r="E22" i="1"/>
  <c r="E32" i="1"/>
  <c r="B26" i="1"/>
  <c r="A9" i="1"/>
  <c r="I22" i="1"/>
  <c r="C26" i="1"/>
  <c r="E29" i="1"/>
  <c r="I32" i="1"/>
  <c r="D23" i="3"/>
  <c r="C9" i="1"/>
  <c r="D17" i="3"/>
  <c r="D24" i="3"/>
  <c r="E23" i="1"/>
  <c r="I26" i="1"/>
  <c r="C30" i="1"/>
  <c r="A13" i="1"/>
  <c r="D9" i="3"/>
  <c r="I23" i="1"/>
  <c r="C27" i="1"/>
  <c r="E30" i="1"/>
  <c r="D12" i="3"/>
  <c r="D25" i="3"/>
  <c r="I5" i="1"/>
  <c r="I8" i="1" s="1"/>
  <c r="B24" i="1"/>
  <c r="D27" i="1"/>
  <c r="D19" i="3"/>
  <c r="D13" i="3"/>
  <c r="C21" i="1"/>
  <c r="E24" i="1"/>
  <c r="I27" i="1"/>
  <c r="C31" i="1"/>
  <c r="C24" i="1"/>
  <c r="E27" i="1"/>
  <c r="I30" i="1"/>
  <c r="B21" i="1"/>
  <c r="D24" i="1"/>
  <c r="B31" i="1"/>
  <c r="D21" i="1"/>
  <c r="B28" i="1"/>
  <c r="D31" i="1"/>
  <c r="D20" i="3"/>
  <c r="I21" i="1"/>
  <c r="C25" i="1"/>
  <c r="E28" i="1"/>
  <c r="J11" i="3" l="1"/>
  <c r="F23" i="3"/>
  <c r="E23" i="3"/>
  <c r="F31" i="1"/>
  <c r="J13" i="3"/>
  <c r="D26" i="3"/>
  <c r="F26" i="3" s="1"/>
  <c r="F9" i="3"/>
  <c r="E9" i="3"/>
  <c r="J9" i="3"/>
  <c r="F12" i="3"/>
  <c r="E12" i="3"/>
  <c r="F32" i="1"/>
  <c r="F21" i="1"/>
  <c r="F14" i="3"/>
  <c r="E14" i="3"/>
  <c r="F25" i="1"/>
  <c r="E24" i="3"/>
  <c r="F24" i="3"/>
  <c r="F17" i="3"/>
  <c r="E17" i="3"/>
  <c r="F23" i="1"/>
  <c r="E16" i="3"/>
  <c r="F16" i="3"/>
  <c r="F10" i="3"/>
  <c r="E10" i="3"/>
  <c r="F22" i="3"/>
  <c r="E22" i="3"/>
  <c r="E11" i="3"/>
  <c r="F11" i="3"/>
  <c r="F13" i="3"/>
  <c r="E13" i="3"/>
  <c r="F19" i="3"/>
  <c r="E19" i="3"/>
  <c r="J10" i="3"/>
  <c r="F24" i="1"/>
  <c r="L6" i="1"/>
  <c r="N6" i="1" s="1"/>
  <c r="E13" i="1"/>
  <c r="C13" i="1"/>
  <c r="L8" i="1"/>
  <c r="N8" i="1" s="1"/>
  <c r="L7" i="1"/>
  <c r="N7" i="1" s="1"/>
  <c r="F29" i="1"/>
  <c r="F18" i="3"/>
  <c r="E18" i="3"/>
  <c r="F26" i="1"/>
  <c r="F25" i="3"/>
  <c r="E25" i="3"/>
  <c r="F27" i="1"/>
  <c r="E20" i="3"/>
  <c r="F20" i="3"/>
  <c r="F15" i="3"/>
  <c r="E15" i="3"/>
  <c r="F30" i="1"/>
  <c r="F28" i="1"/>
  <c r="E26" i="3" l="1"/>
  <c r="K9" i="3"/>
  <c r="K11" i="3"/>
  <c r="K10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300-000001000000}">
      <text>
        <r>
          <rPr>
            <sz val="10"/>
            <rFont val="Arial"/>
            <family val="2"/>
          </rPr>
          <t>Cambia el año para reutilizar el libro en otro ejercicio.</t>
        </r>
      </text>
    </comment>
    <comment ref="B6" authorId="0" shapeId="0" xr:uid="{00000000-0006-0000-0300-000002000000}">
      <text>
        <r>
          <rPr>
            <sz val="10"/>
            <rFont val="Arial"/>
            <family val="2"/>
          </rPr>
          <t>Mes que se mostrará en Panel y Presupuesto.</t>
        </r>
      </text>
    </comment>
    <comment ref="B7" authorId="0" shapeId="0" xr:uid="{00000000-0006-0000-0300-000003000000}">
      <text>
        <r>
          <rPr>
            <sz val="10"/>
            <rFont val="Arial"/>
            <family val="2"/>
          </rPr>
          <t>Objetivo recomendado: necesidades + deseos + ahorro = 100%.</t>
        </r>
      </text>
    </comment>
    <comment ref="B10" authorId="0" shapeId="0" xr:uid="{00000000-0006-0000-0300-000004000000}">
      <text>
        <r>
          <rPr>
            <sz val="10"/>
            <rFont val="Arial"/>
            <family val="2"/>
          </rPr>
          <t>Importe objetivo del colchón de seguridad.</t>
        </r>
      </text>
    </comment>
  </commentList>
</comments>
</file>

<file path=xl/sharedStrings.xml><?xml version="1.0" encoding="utf-8"?>
<sst xmlns="http://schemas.openxmlformats.org/spreadsheetml/2006/main" count="876" uniqueCount="219">
  <si>
    <t>Contabilidad doméstica</t>
  </si>
  <si>
    <t>Panel de control con KPIs mensuales, evolución anual y reparto 50/30/20.</t>
  </si>
  <si>
    <t>Año</t>
  </si>
  <si>
    <t>KPIs del año</t>
  </si>
  <si>
    <t>Regla 50/30/20 (mes)</t>
  </si>
  <si>
    <t>Mes</t>
  </si>
  <si>
    <t>Ingresos año</t>
  </si>
  <si>
    <t>Grupo</t>
  </si>
  <si>
    <t>Real</t>
  </si>
  <si>
    <t>Objetivo</t>
  </si>
  <si>
    <t>Dif. pp</t>
  </si>
  <si>
    <t>Gastos año</t>
  </si>
  <si>
    <t>Necesidad</t>
  </si>
  <si>
    <t>Ahorro año</t>
  </si>
  <si>
    <t>Deseo</t>
  </si>
  <si>
    <t>Ingresos del mes</t>
  </si>
  <si>
    <t>Necesidades</t>
  </si>
  <si>
    <t>Deseos</t>
  </si>
  <si>
    <t>Balance año</t>
  </si>
  <si>
    <t>Ahorro</t>
  </si>
  <si>
    <t>Fondo emergencia</t>
  </si>
  <si>
    <t>Control rápido</t>
  </si>
  <si>
    <t>Ahorro aportado</t>
  </si>
  <si>
    <t>Balance del mes</t>
  </si>
  <si>
    <t>Tasa de ahorro</t>
  </si>
  <si>
    <t>Objetivos 100%</t>
  </si>
  <si>
    <t>Movs sin categoría</t>
  </si>
  <si>
    <t>Uso rápido</t>
  </si>
  <si>
    <t>1) Ajusta el año, mes y objetivos en Configuración. 2) Añade nuevos movimientos en la hoja Movimientos. 3) Edita el presupuesto mensual en azul.</t>
  </si>
  <si>
    <t>Ingresos</t>
  </si>
  <si>
    <t>Balance</t>
  </si>
  <si>
    <t>Categoría</t>
  </si>
  <si>
    <t>Gasto año</t>
  </si>
  <si>
    <t>enero</t>
  </si>
  <si>
    <t>Vivienda</t>
  </si>
  <si>
    <t>febrero</t>
  </si>
  <si>
    <t>Suministros</t>
  </si>
  <si>
    <t>marzo</t>
  </si>
  <si>
    <t>Alimentación</t>
  </si>
  <si>
    <t>abril</t>
  </si>
  <si>
    <t>Transporte</t>
  </si>
  <si>
    <t>mayo</t>
  </si>
  <si>
    <t>Salud</t>
  </si>
  <si>
    <t>junio</t>
  </si>
  <si>
    <t>Comunicaciones</t>
  </si>
  <si>
    <t>julio</t>
  </si>
  <si>
    <t>Hogar</t>
  </si>
  <si>
    <t>agosto</t>
  </si>
  <si>
    <t>Restauración</t>
  </si>
  <si>
    <t>septiembre</t>
  </si>
  <si>
    <t>Cultura</t>
  </si>
  <si>
    <t>octubre</t>
  </si>
  <si>
    <t>Ocio / Deporte</t>
  </si>
  <si>
    <t>noviembre</t>
  </si>
  <si>
    <t>Compras personales</t>
  </si>
  <si>
    <t>diciembre</t>
  </si>
  <si>
    <t>Fondo de emergencia</t>
  </si>
  <si>
    <t>Inversión indexada</t>
  </si>
  <si>
    <t>Meta viaje</t>
  </si>
  <si>
    <t>Movimientos</t>
  </si>
  <si>
    <t>Registra aquí ingresos, gastos y aportaciones al ahorro. Los importes se escriben siempre en positivo.</t>
  </si>
  <si>
    <t>Fecha</t>
  </si>
  <si>
    <t>Tipo</t>
  </si>
  <si>
    <t>Subcategoría</t>
  </si>
  <si>
    <t>Cuenta</t>
  </si>
  <si>
    <t>Medio</t>
  </si>
  <si>
    <t>Importe</t>
  </si>
  <si>
    <t>Descripción</t>
  </si>
  <si>
    <t>Fijo / Variable</t>
  </si>
  <si>
    <t>Ingreso</t>
  </si>
  <si>
    <t>Nómina principal</t>
  </si>
  <si>
    <t>Salario enero</t>
  </si>
  <si>
    <t>Cuenta corriente</t>
  </si>
  <si>
    <t>Transferencia</t>
  </si>
  <si>
    <t>Nómina estudio de arquitectura</t>
  </si>
  <si>
    <t>Fijo</t>
  </si>
  <si>
    <t>Proyectos puntuales</t>
  </si>
  <si>
    <t>Ilustración editorial</t>
  </si>
  <si>
    <t>Proyecto puntual revista local</t>
  </si>
  <si>
    <t>Variable</t>
  </si>
  <si>
    <t>Reembolso / Intereses</t>
  </si>
  <si>
    <t>Intereses cuenta</t>
  </si>
  <si>
    <t>Intereses trimestrales</t>
  </si>
  <si>
    <t>Gasto</t>
  </si>
  <si>
    <t>Alquiler</t>
  </si>
  <si>
    <t>Alquiler piso</t>
  </si>
  <si>
    <t>Electricidad</t>
  </si>
  <si>
    <t>Domiciliado</t>
  </si>
  <si>
    <t>Factura luz</t>
  </si>
  <si>
    <t>Agua</t>
  </si>
  <si>
    <t>Factura agua</t>
  </si>
  <si>
    <t>Internet fibra</t>
  </si>
  <si>
    <t>Internet hogar</t>
  </si>
  <si>
    <t>Móvil</t>
  </si>
  <si>
    <t>Tarjeta débito</t>
  </si>
  <si>
    <t>Tarjeta</t>
  </si>
  <si>
    <t>Línea móvil</t>
  </si>
  <si>
    <t>Supermercado semanal</t>
  </si>
  <si>
    <t>Compra supermercado</t>
  </si>
  <si>
    <t>Mercado de barrio</t>
  </si>
  <si>
    <t>Fruta y frescos</t>
  </si>
  <si>
    <t>Abono transporte</t>
  </si>
  <si>
    <t>Abono metro-bus</t>
  </si>
  <si>
    <t>Mantenimiento bicicleta</t>
  </si>
  <si>
    <t>Revisión frenos</t>
  </si>
  <si>
    <t>Farmacia</t>
  </si>
  <si>
    <t>Medicinas invierno</t>
  </si>
  <si>
    <t>Limpieza y hogar</t>
  </si>
  <si>
    <t>Productos de limpieza</t>
  </si>
  <si>
    <t>Cafeterías</t>
  </si>
  <si>
    <t>Merienda con amistades</t>
  </si>
  <si>
    <t>Libros</t>
  </si>
  <si>
    <t>Tarjeta crédito</t>
  </si>
  <si>
    <t>Libro de fotografía</t>
  </si>
  <si>
    <t>Rocódromo</t>
  </si>
  <si>
    <t>Bono escalada</t>
  </si>
  <si>
    <t>Hogar creativo</t>
  </si>
  <si>
    <t>Lámina y marco</t>
  </si>
  <si>
    <t>Transferencia mensual</t>
  </si>
  <si>
    <t>Cuenta ahorro</t>
  </si>
  <si>
    <t>Aporte colchón</t>
  </si>
  <si>
    <t>Aporte cartera</t>
  </si>
  <si>
    <t>Cartera indexada</t>
  </si>
  <si>
    <t>Sobre Lisboa</t>
  </si>
  <si>
    <t>Reserva viaje otoño</t>
  </si>
  <si>
    <t>Salario febrero</t>
  </si>
  <si>
    <t>Infografía museo</t>
  </si>
  <si>
    <t>Proyecto puntual museo</t>
  </si>
  <si>
    <t>Gas</t>
  </si>
  <si>
    <t>Factura gas</t>
  </si>
  <si>
    <t>Fisioterapia</t>
  </si>
  <si>
    <t>Sesión espalda</t>
  </si>
  <si>
    <t>Ferretería</t>
  </si>
  <si>
    <t>Ajustes estantería</t>
  </si>
  <si>
    <t>Cena ramen</t>
  </si>
  <si>
    <t>Cena especial</t>
  </si>
  <si>
    <t>Cine y museo</t>
  </si>
  <si>
    <t>Salida cultural</t>
  </si>
  <si>
    <t>Excursión</t>
  </si>
  <si>
    <t>Excursión de fin de semana</t>
  </si>
  <si>
    <t>Ropa técnica</t>
  </si>
  <si>
    <t>Camiseta escalada</t>
  </si>
  <si>
    <t>Salario marzo</t>
  </si>
  <si>
    <t>Maqueta 3D</t>
  </si>
  <si>
    <t>Proyecto puntual 3D</t>
  </si>
  <si>
    <t>Devolución energía</t>
  </si>
  <si>
    <t>Ajuste factura luz</t>
  </si>
  <si>
    <t>Bicicleta compartida</t>
  </si>
  <si>
    <t>Trayectos lluvia</t>
  </si>
  <si>
    <t>Suplementos y farmacia</t>
  </si>
  <si>
    <t>Reposición hogar</t>
  </si>
  <si>
    <t>Brunch</t>
  </si>
  <si>
    <t>Desayuno tardío</t>
  </si>
  <si>
    <t>Taller cerámica</t>
  </si>
  <si>
    <t>Taller fin de semana</t>
  </si>
  <si>
    <t>Auriculares</t>
  </si>
  <si>
    <t>Auriculares compactos</t>
  </si>
  <si>
    <t>Salario abril</t>
  </si>
  <si>
    <t>Escaparate ilustrado</t>
  </si>
  <si>
    <t>Proyecto escaparate</t>
  </si>
  <si>
    <t>Venta segunda mano</t>
  </si>
  <si>
    <t>Bizum</t>
  </si>
  <si>
    <t>Venta de taburete</t>
  </si>
  <si>
    <t>Dentista</t>
  </si>
  <si>
    <t>Revisión anual</t>
  </si>
  <si>
    <t>Plantas y macetas</t>
  </si>
  <si>
    <t>Huerto urbano</t>
  </si>
  <si>
    <t>Cena tacos</t>
  </si>
  <si>
    <t>Cena con amistades</t>
  </si>
  <si>
    <t>Libro ilustrado</t>
  </si>
  <si>
    <t>Escalada exterior</t>
  </si>
  <si>
    <t>Salida deportiva</t>
  </si>
  <si>
    <t>Lámpara portátil</t>
  </si>
  <si>
    <t>Accesorio lectura</t>
  </si>
  <si>
    <t>Presupuesto mensual</t>
  </si>
  <si>
    <t>Compara el presupuesto del mes con los movimientos reales.</t>
  </si>
  <si>
    <t>Real mes</t>
  </si>
  <si>
    <t>Desviación</t>
  </si>
  <si>
    <t>% ejecución</t>
  </si>
  <si>
    <t>Presupuesto</t>
  </si>
  <si>
    <t>% s/ ingresos</t>
  </si>
  <si>
    <t>Ingresos reales</t>
  </si>
  <si>
    <t>TOTAL</t>
  </si>
  <si>
    <t>Configuración</t>
  </si>
  <si>
    <t>Edita primero las celdas azules; el resto se actualiza automáticamente.</t>
  </si>
  <si>
    <t>Controles</t>
  </si>
  <si>
    <t>Tipos</t>
  </si>
  <si>
    <t>Grupos</t>
  </si>
  <si>
    <t>Cuentas</t>
  </si>
  <si>
    <t>Medios</t>
  </si>
  <si>
    <t>Mapa categorías</t>
  </si>
  <si>
    <t>Año de análisis</t>
  </si>
  <si>
    <t>Mes nº</t>
  </si>
  <si>
    <t>Subcategoría sugerida</t>
  </si>
  <si>
    <t>Mes analizado</t>
  </si>
  <si>
    <t>Salarios y nóminas</t>
  </si>
  <si>
    <t>Objetivo necesidades</t>
  </si>
  <si>
    <t>Chequeo 50/30/20</t>
  </si>
  <si>
    <t>Trabajos puntuales</t>
  </si>
  <si>
    <t>Objetivo deseos</t>
  </si>
  <si>
    <t>Ingresos menores</t>
  </si>
  <si>
    <t>Objetivo ahorro</t>
  </si>
  <si>
    <t>Estado</t>
  </si>
  <si>
    <t>Efectivo</t>
  </si>
  <si>
    <t>Alquiler e hipoteca</t>
  </si>
  <si>
    <t>Fondo emergencia objetivo</t>
  </si>
  <si>
    <t>Luz, agua, gas</t>
  </si>
  <si>
    <t>Supermercado y mercado</t>
  </si>
  <si>
    <t>Abono y movilidad</t>
  </si>
  <si>
    <t>Farmacia y revisiones</t>
  </si>
  <si>
    <t>Internet y móvil</t>
  </si>
  <si>
    <t>Mantenimiento y limpieza</t>
  </si>
  <si>
    <t>Bares y restaurantes</t>
  </si>
  <si>
    <t>Libros, cine, talleres</t>
  </si>
  <si>
    <t>Deporte y escapadas</t>
  </si>
  <si>
    <t>Ropa y accesorios</t>
  </si>
  <si>
    <t>Colchón de seguridad</t>
  </si>
  <si>
    <t>Cartera a largo plazo</t>
  </si>
  <si>
    <t>Objetivo viaje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</si>
</sst>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€-409]\ #,##0.00;[Red]\([$€-409]\ #,##0.00\);\-"/>
    <numFmt numFmtId="165" formatCode="0.0%;[Red]\(0.0%\);\-"/>
    <numFmt numFmtId="166" formatCode="#,##0;[Red]\(#,##0\);\-"/>
  </numFmts>
  <fonts count="10" x14ac:knownFonts="1">
    <font>
      <sz val="11"/>
      <color theme="1"/>
      <name val="Calibri"/>
      <family val="2"/>
    </font>
    <font>
      <b/>
      <sz val="16"/>
      <color theme="1"/>
      <name val="Aptos"/>
    </font>
    <font>
      <i/>
      <sz val="10"/>
      <color theme="1"/>
      <name val="Aptos"/>
    </font>
    <font>
      <b/>
      <sz val="10"/>
      <color theme="1"/>
      <name val="Aptos"/>
    </font>
    <font>
      <b/>
      <sz val="14"/>
      <color theme="1"/>
      <name val="Aptos"/>
    </font>
    <font>
      <sz val="10"/>
      <color theme="1"/>
      <name val="Aptos"/>
    </font>
    <font>
      <sz val="10"/>
      <name val="Arial"/>
      <family val="2"/>
    </font>
    <font>
      <b/>
      <sz val="25"/>
      <color theme="1"/>
      <name val="Aptos"/>
      <family val="2"/>
    </font>
    <font>
      <b/>
      <sz val="9"/>
      <color theme="0"/>
      <name val="Aptos"/>
      <family val="2"/>
    </font>
    <font>
      <b/>
      <sz val="10"/>
      <color theme="0"/>
      <name val="Aptos"/>
      <family val="2"/>
    </font>
  </fonts>
  <fills count="11">
    <fill>
      <patternFill patternType="none"/>
    </fill>
    <fill>
      <patternFill patternType="gray125"/>
    </fill>
    <fill>
      <patternFill patternType="solid">
        <fgColor rgb="FFF3F4F6"/>
        <bgColor rgb="FFF9F9F9"/>
      </patternFill>
    </fill>
    <fill>
      <patternFill patternType="solid">
        <fgColor rgb="FFEEE5FF"/>
        <bgColor rgb="FFEAF2FF"/>
      </patternFill>
    </fill>
    <fill>
      <patternFill patternType="solid">
        <fgColor rgb="FF1F4E78"/>
        <bgColor rgb="FF203864"/>
      </patternFill>
    </fill>
    <fill>
      <patternFill patternType="solid">
        <fgColor rgb="FFD9EAF4"/>
        <bgColor rgb="FFE2F0D9"/>
      </patternFill>
    </fill>
    <fill>
      <patternFill patternType="solid">
        <fgColor rgb="FF203864"/>
        <bgColor rgb="FF1F4E78"/>
      </patternFill>
    </fill>
    <fill>
      <patternFill patternType="solid">
        <fgColor rgb="FFEAF2FF"/>
        <bgColor rgb="FFF3F4F6"/>
      </patternFill>
    </fill>
    <fill>
      <patternFill patternType="solid">
        <fgColor rgb="FFE9F5EA"/>
        <bgColor rgb="FFF3F4F6"/>
      </patternFill>
    </fill>
    <fill>
      <patternFill patternType="solid">
        <fgColor rgb="FF002060"/>
        <bgColor rgb="FF2038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medium">
        <color rgb="FF203864"/>
      </top>
      <bottom/>
      <diagonal/>
    </border>
    <border>
      <left/>
      <right/>
      <top/>
      <bottom style="thin">
        <color rgb="FFD0D7DE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2" borderId="1" xfId="0" applyFont="1" applyFill="1" applyBorder="1" applyAlignment="1">
      <alignment wrapText="1"/>
    </xf>
    <xf numFmtId="165" fontId="4" fillId="5" borderId="1" xfId="0" applyNumberFormat="1" applyFont="1" applyFill="1" applyBorder="1" applyAlignment="1">
      <alignment horizontal="center"/>
    </xf>
    <xf numFmtId="164" fontId="4" fillId="5" borderId="1" xfId="0" applyNumberFormat="1" applyFont="1" applyFill="1" applyBorder="1" applyAlignment="1">
      <alignment horizontal="center"/>
    </xf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4" borderId="0" xfId="0" applyFont="1" applyFill="1"/>
    <xf numFmtId="164" fontId="4" fillId="5" borderId="1" xfId="0" applyNumberFormat="1" applyFont="1" applyFill="1" applyBorder="1" applyAlignment="1">
      <alignment horizontal="center"/>
    </xf>
    <xf numFmtId="0" fontId="3" fillId="6" borderId="1" xfId="0" applyFont="1" applyFill="1" applyBorder="1"/>
    <xf numFmtId="0" fontId="0" fillId="0" borderId="1" xfId="0" applyBorder="1"/>
    <xf numFmtId="165" fontId="0" fillId="0" borderId="1" xfId="0" applyNumberFormat="1" applyBorder="1"/>
    <xf numFmtId="165" fontId="3" fillId="3" borderId="1" xfId="0" applyNumberFormat="1" applyFont="1" applyFill="1" applyBorder="1" applyAlignment="1">
      <alignment horizontal="center"/>
    </xf>
    <xf numFmtId="166" fontId="0" fillId="0" borderId="1" xfId="0" applyNumberFormat="1" applyBorder="1"/>
    <xf numFmtId="0" fontId="5" fillId="0" borderId="1" xfId="0" applyFont="1" applyBorder="1"/>
    <xf numFmtId="164" fontId="5" fillId="0" borderId="1" xfId="0" applyNumberFormat="1" applyFont="1" applyBorder="1"/>
    <xf numFmtId="0" fontId="3" fillId="6" borderId="1" xfId="0" applyFont="1" applyFill="1" applyBorder="1" applyAlignment="1">
      <alignment horizontal="center"/>
    </xf>
    <xf numFmtId="14" fontId="5" fillId="0" borderId="1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  <xf numFmtId="164" fontId="5" fillId="0" borderId="1" xfId="0" applyNumberFormat="1" applyFont="1" applyBorder="1" applyAlignment="1">
      <alignment vertical="top"/>
    </xf>
    <xf numFmtId="14" fontId="0" fillId="0" borderId="1" xfId="0" applyNumberFormat="1" applyBorder="1"/>
    <xf numFmtId="164" fontId="0" fillId="0" borderId="1" xfId="0" applyNumberFormat="1" applyBorder="1"/>
    <xf numFmtId="164" fontId="5" fillId="7" borderId="1" xfId="0" applyNumberFormat="1" applyFont="1" applyFill="1" applyBorder="1"/>
    <xf numFmtId="164" fontId="5" fillId="8" borderId="1" xfId="0" applyNumberFormat="1" applyFont="1" applyFill="1" applyBorder="1"/>
    <xf numFmtId="165" fontId="5" fillId="0" borderId="1" xfId="0" applyNumberFormat="1" applyFont="1" applyBorder="1"/>
    <xf numFmtId="0" fontId="3" fillId="2" borderId="2" xfId="0" applyFont="1" applyFill="1" applyBorder="1"/>
    <xf numFmtId="0" fontId="0" fillId="0" borderId="2" xfId="0" applyBorder="1"/>
    <xf numFmtId="164" fontId="5" fillId="0" borderId="2" xfId="0" applyNumberFormat="1" applyFont="1" applyBorder="1"/>
    <xf numFmtId="0" fontId="3" fillId="0" borderId="2" xfId="0" applyFont="1" applyBorder="1"/>
    <xf numFmtId="165" fontId="5" fillId="0" borderId="2" xfId="0" applyNumberFormat="1" applyFont="1" applyBorder="1"/>
    <xf numFmtId="0" fontId="5" fillId="0" borderId="0" xfId="0" applyFont="1"/>
    <xf numFmtId="0" fontId="5" fillId="7" borderId="1" xfId="0" applyFont="1" applyFill="1" applyBorder="1" applyAlignment="1">
      <alignment horizontal="center"/>
    </xf>
    <xf numFmtId="0" fontId="3" fillId="0" borderId="1" xfId="0" applyFont="1" applyBorder="1"/>
    <xf numFmtId="165" fontId="5" fillId="7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/>
    <xf numFmtId="164" fontId="5" fillId="7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8" fillId="6" borderId="1" xfId="0" applyFont="1" applyFill="1" applyBorder="1" applyAlignment="1">
      <alignment horizontal="center"/>
    </xf>
    <xf numFmtId="0" fontId="9" fillId="4" borderId="0" xfId="0" applyFont="1" applyFill="1"/>
    <xf numFmtId="0" fontId="9" fillId="6" borderId="1" xfId="0" applyFont="1" applyFill="1" applyBorder="1"/>
    <xf numFmtId="0" fontId="9" fillId="4" borderId="0" xfId="0" applyFont="1" applyFill="1"/>
    <xf numFmtId="0" fontId="9" fillId="4" borderId="3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/>
    </xf>
    <xf numFmtId="0" fontId="7" fillId="10" borderId="0" xfId="0" applyFont="1" applyFill="1" applyAlignment="1">
      <alignment horizontal="left"/>
    </xf>
  </cellXfs>
  <cellStyles count="1">
    <cellStyle name="Standard" xfId="0" builtinId="0"/>
  </cellStyles>
  <dxfs count="6">
    <dxf>
      <font>
        <sz val="11"/>
        <color rgb="FF000000"/>
        <name val="Calibri"/>
        <family val="2"/>
      </font>
      <fill>
        <patternFill>
          <bgColor rgb="FFE2F0D9"/>
        </patternFill>
      </fill>
    </dxf>
    <dxf>
      <font>
        <sz val="11"/>
        <color rgb="FF000000"/>
        <name val="Calibri"/>
        <family val="2"/>
      </font>
      <fill>
        <patternFill>
          <bgColor rgb="FFFCE4D6"/>
        </patternFill>
      </fill>
    </dxf>
    <dxf>
      <font>
        <sz val="11"/>
        <color rgb="FF000000"/>
        <name val="Calibri"/>
        <family val="2"/>
      </font>
      <fill>
        <patternFill>
          <bgColor rgb="FFFDE9E7"/>
        </patternFill>
      </fill>
    </dxf>
    <dxf>
      <font>
        <sz val="11"/>
        <color rgb="FF000000"/>
        <name val="Calibri"/>
        <family val="2"/>
      </font>
      <fill>
        <patternFill>
          <bgColor rgb="FFFDE9E7"/>
        </patternFill>
      </fill>
    </dxf>
    <dxf>
      <font>
        <sz val="11"/>
        <color rgb="FF000000"/>
        <name val="Calibri"/>
        <family val="2"/>
      </font>
      <fill>
        <patternFill>
          <bgColor rgb="FFE2F0D9"/>
        </patternFill>
      </fill>
    </dxf>
    <dxf>
      <font>
        <sz val="11"/>
        <color rgb="FF000000"/>
        <name val="Calibri"/>
        <family val="2"/>
      </font>
      <fill>
        <patternFill>
          <bgColor rgb="FFFCE4D6"/>
        </patternFill>
      </fill>
    </dxf>
  </dxfs>
  <tableStyles count="0" defaultTableStyle="TableStyleMedium2" defaultPivotStyle="PivotStyleLight16"/>
  <colors>
    <indexedColors>
      <rgbColor rgb="FF000000"/>
      <rgbColor rgb="FFF9F9F9"/>
      <rgbColor rgb="FFFF0000"/>
      <rgbColor rgb="FF00FF00"/>
      <rgbColor rgb="FF0000FF"/>
      <rgbColor rgb="FFF3F4F6"/>
      <rgbColor rgb="FFFF00FF"/>
      <rgbColor rgb="FF00FFFF"/>
      <rgbColor rgb="FF800000"/>
      <rgbColor rgb="FF008000"/>
      <rgbColor rgb="FF000080"/>
      <rgbColor rgb="FF808000"/>
      <rgbColor rgb="FF800080"/>
      <rgbColor rgb="FF4F81BD"/>
      <rgbColor rgb="FFAABAD7"/>
      <rgbColor rgb="FF878787"/>
      <rgbColor rgb="FF9999FF"/>
      <rgbColor rgb="FF9F423F"/>
      <rgbColor rgb="FFE9F5EA"/>
      <rgbColor rgb="FFD9EAF4"/>
      <rgbColor rgb="FF660066"/>
      <rgbColor rgb="FFCC7C3A"/>
      <rgbColor rgb="FF0066CC"/>
      <rgbColor rgb="FFD0D7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46AAC4"/>
      <rgbColor rgb="FFEAF2FF"/>
      <rgbColor rgb="FFE2F0D9"/>
      <rgbColor rgb="FFFDE9E7"/>
      <rgbColor rgb="FFD9D9D9"/>
      <rgbColor rgb="FFD8AAA9"/>
      <rgbColor rgb="FFEEE5FF"/>
      <rgbColor rgb="FFFCE4D6"/>
      <rgbColor rgb="FF416A9C"/>
      <rgbColor rgb="FF4BACC6"/>
      <rgbColor rgb="FF9BBB59"/>
      <rgbColor rgb="FFFFCC00"/>
      <rgbColor rgb="FFF79646"/>
      <rgbColor rgb="FFFF6600"/>
      <rgbColor rgb="FF8064A2"/>
      <rgbColor rgb="FF809B49"/>
      <rgbColor rgb="FF203864"/>
      <rgbColor rgb="FF3E8EA4"/>
      <rgbColor rgb="FF003300"/>
      <rgbColor rgb="FF333300"/>
      <rgbColor rgb="FF993300"/>
      <rgbColor rgb="FFC0504D"/>
      <rgbColor rgb="FF1F4E78"/>
      <rgbColor rgb="FF6A528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  <a:ea typeface="DejaVu Sans"/>
              </a:rPr>
              <a:t>Evolución mensual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Panel!$B$20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  <a:ea typeface="DejaVu Sans"/>
                  </a:defRPr>
                </a:pPr>
                <a:endParaRPr lang="de-D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Panel!$A$21:$A$32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Panel!$B$21:$B$32</c:f>
              <c:numCache>
                <c:formatCode>General</c:formatCode>
                <c:ptCount val="12"/>
                <c:pt idx="0">
                  <c:v>2646</c:v>
                </c:pt>
                <c:pt idx="1">
                  <c:v>2700</c:v>
                </c:pt>
                <c:pt idx="2">
                  <c:v>2627</c:v>
                </c:pt>
                <c:pt idx="3">
                  <c:v>2873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A0-4E6A-BCCC-BFA3AA936B5B}"/>
            </c:ext>
          </c:extLst>
        </c:ser>
        <c:ser>
          <c:idx val="1"/>
          <c:order val="1"/>
          <c:tx>
            <c:strRef>
              <c:f>Panel!$C$20</c:f>
              <c:strCache>
                <c:ptCount val="1"/>
                <c:pt idx="0">
                  <c:v>Necesidades</c:v>
                </c:pt>
              </c:strCache>
            </c:strRef>
          </c:tx>
          <c:spPr>
            <a:solidFill>
              <a:srgbClr val="C0504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  <a:ea typeface="DejaVu Sans"/>
                  </a:defRPr>
                </a:pPr>
                <a:endParaRPr lang="de-D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Panel!$A$21:$A$32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Panel!$C$21:$C$32</c:f>
              <c:numCache>
                <c:formatCode>General</c:formatCode>
                <c:ptCount val="12"/>
                <c:pt idx="0">
                  <c:v>1380</c:v>
                </c:pt>
                <c:pt idx="1">
                  <c:v>1425</c:v>
                </c:pt>
                <c:pt idx="2">
                  <c:v>1407</c:v>
                </c:pt>
                <c:pt idx="3">
                  <c:v>1440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A0-4E6A-BCCC-BFA3AA936B5B}"/>
            </c:ext>
          </c:extLst>
        </c:ser>
        <c:ser>
          <c:idx val="2"/>
          <c:order val="2"/>
          <c:tx>
            <c:strRef>
              <c:f>Panel!$D$20</c:f>
              <c:strCache>
                <c:ptCount val="1"/>
                <c:pt idx="0">
                  <c:v>Deseos</c:v>
                </c:pt>
              </c:strCache>
            </c:strRef>
          </c:tx>
          <c:spPr>
            <a:solidFill>
              <a:srgbClr val="9BBB59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  <a:ea typeface="DejaVu Sans"/>
                  </a:defRPr>
                </a:pPr>
                <a:endParaRPr lang="de-D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Panel!$A$21:$A$32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Panel!$D$21:$D$32</c:f>
              <c:numCache>
                <c:formatCode>General</c:formatCode>
                <c:ptCount val="12"/>
                <c:pt idx="0">
                  <c:v>137</c:v>
                </c:pt>
                <c:pt idx="1">
                  <c:v>164</c:v>
                </c:pt>
                <c:pt idx="2">
                  <c:v>204</c:v>
                </c:pt>
                <c:pt idx="3">
                  <c:v>177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A0-4E6A-BCCC-BFA3AA936B5B}"/>
            </c:ext>
          </c:extLst>
        </c:ser>
        <c:ser>
          <c:idx val="3"/>
          <c:order val="3"/>
          <c:tx>
            <c:strRef>
              <c:f>Panel!$E$20</c:f>
              <c:strCache>
                <c:ptCount val="1"/>
                <c:pt idx="0">
                  <c:v>Ahorro</c:v>
                </c:pt>
              </c:strCache>
            </c:strRef>
          </c:tx>
          <c:spPr>
            <a:solidFill>
              <a:srgbClr val="8064A2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  <a:ea typeface="DejaVu Sans"/>
                  </a:defRPr>
                </a:pPr>
                <a:endParaRPr lang="de-D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Panel!$A$21:$A$32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Panel!$E$21:$E$32</c:f>
              <c:numCache>
                <c:formatCode>General</c:formatCode>
                <c:ptCount val="12"/>
                <c:pt idx="0">
                  <c:v>380</c:v>
                </c:pt>
                <c:pt idx="1">
                  <c:v>380</c:v>
                </c:pt>
                <c:pt idx="2">
                  <c:v>400</c:v>
                </c:pt>
                <c:pt idx="3">
                  <c:v>390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A0-4E6A-BCCC-BFA3AA936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5969693"/>
        <c:axId val="88137433"/>
      </c:barChart>
      <c:lineChart>
        <c:grouping val="standard"/>
        <c:varyColors val="0"/>
        <c:ser>
          <c:idx val="4"/>
          <c:order val="4"/>
          <c:tx>
            <c:strRef>
              <c:f>Panel!$F$20</c:f>
              <c:strCache>
                <c:ptCount val="1"/>
                <c:pt idx="0">
                  <c:v>Balance</c:v>
                </c:pt>
              </c:strCache>
            </c:strRef>
          </c:tx>
          <c:spPr>
            <a:ln w="47520">
              <a:solidFill>
                <a:srgbClr val="46AAC4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  <a:ea typeface="DejaVu Sans"/>
                  </a:defRPr>
                </a:pPr>
                <a:endParaRPr lang="de-DE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Panel!$A$21:$A$32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Panel!$F$21:$F$32</c:f>
              <c:numCache>
                <c:formatCode>General</c:formatCode>
                <c:ptCount val="12"/>
                <c:pt idx="0">
                  <c:v>749</c:v>
                </c:pt>
                <c:pt idx="1">
                  <c:v>731</c:v>
                </c:pt>
                <c:pt idx="2">
                  <c:v>616</c:v>
                </c:pt>
                <c:pt idx="3">
                  <c:v>866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2A0-4E6A-BCCC-BFA3AA936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65969693"/>
        <c:axId val="88137433"/>
      </c:lineChart>
      <c:catAx>
        <c:axId val="6596969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  <a:ea typeface="DejaVu Sans"/>
              </a:defRPr>
            </a:pPr>
            <a:endParaRPr lang="de-DE"/>
          </a:p>
        </c:txPr>
        <c:crossAx val="88137433"/>
        <c:crosses val="autoZero"/>
        <c:auto val="1"/>
        <c:lblAlgn val="ctr"/>
        <c:lblOffset val="100"/>
        <c:noMultiLvlLbl val="0"/>
      </c:catAx>
      <c:valAx>
        <c:axId val="8813743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  <a:ea typeface="DejaVu Sans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[$€-409]\ #,##0.00;[Red]\([$€-409]\ #,##0.00\);\-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  <a:ea typeface="DejaVu Sans"/>
              </a:defRPr>
            </a:pPr>
            <a:endParaRPr lang="de-DE"/>
          </a:p>
        </c:txPr>
        <c:crossAx val="65969693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  <a:ea typeface="DejaVu Sans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accent3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  <a:ea typeface="DejaVu Sans"/>
              </a:rPr>
              <a:t>Reparto anual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Panel!$I$20</c:f>
              <c:strCache>
                <c:ptCount val="1"/>
                <c:pt idx="0">
                  <c:v>Gasto año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416A9C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CB81-4A36-995A-DF22DF8BCFB1}"/>
              </c:ext>
            </c:extLst>
          </c:dPt>
          <c:dPt>
            <c:idx val="1"/>
            <c:bubble3D val="0"/>
            <c:spPr>
              <a:solidFill>
                <a:srgbClr val="9F423F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CB81-4A36-995A-DF22DF8BCFB1}"/>
              </c:ext>
            </c:extLst>
          </c:dPt>
          <c:dPt>
            <c:idx val="2"/>
            <c:bubble3D val="0"/>
            <c:spPr>
              <a:solidFill>
                <a:srgbClr val="809B4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CB81-4A36-995A-DF22DF8BCFB1}"/>
              </c:ext>
            </c:extLst>
          </c:dPt>
          <c:dPt>
            <c:idx val="3"/>
            <c:bubble3D val="0"/>
            <c:spPr>
              <a:solidFill>
                <a:srgbClr val="6A5286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CB81-4A36-995A-DF22DF8BCFB1}"/>
              </c:ext>
            </c:extLst>
          </c:dPt>
          <c:dPt>
            <c:idx val="4"/>
            <c:bubble3D val="0"/>
            <c:spPr>
              <a:solidFill>
                <a:srgbClr val="3E8EA4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9-CB81-4A36-995A-DF22DF8BCFB1}"/>
              </c:ext>
            </c:extLst>
          </c:dPt>
          <c:dPt>
            <c:idx val="5"/>
            <c:bubble3D val="0"/>
            <c:spPr>
              <a:solidFill>
                <a:srgbClr val="CC7C3A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B-CB81-4A36-995A-DF22DF8BCFB1}"/>
              </c:ext>
            </c:extLst>
          </c:dPt>
          <c:dPt>
            <c:idx val="6"/>
            <c:bubble3D val="0"/>
            <c:spPr>
              <a:solidFill>
                <a:srgbClr val="4F81B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D-CB81-4A36-995A-DF22DF8BCFB1}"/>
              </c:ext>
            </c:extLst>
          </c:dPt>
          <c:dPt>
            <c:idx val="7"/>
            <c:bubble3D val="0"/>
            <c:spPr>
              <a:solidFill>
                <a:srgbClr val="C0504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F-CB81-4A36-995A-DF22DF8BCFB1}"/>
              </c:ext>
            </c:extLst>
          </c:dPt>
          <c:dPt>
            <c:idx val="8"/>
            <c:bubble3D val="0"/>
            <c:spPr>
              <a:solidFill>
                <a:srgbClr val="9BBB5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11-CB81-4A36-995A-DF22DF8BCFB1}"/>
              </c:ext>
            </c:extLst>
          </c:dPt>
          <c:dPt>
            <c:idx val="9"/>
            <c:bubble3D val="0"/>
            <c:spPr>
              <a:solidFill>
                <a:srgbClr val="8064A2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13-CB81-4A36-995A-DF22DF8BCFB1}"/>
              </c:ext>
            </c:extLst>
          </c:dPt>
          <c:dPt>
            <c:idx val="10"/>
            <c:bubble3D val="0"/>
            <c:spPr>
              <a:solidFill>
                <a:srgbClr val="4BACC6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15-CB81-4A36-995A-DF22DF8BCFB1}"/>
              </c:ext>
            </c:extLst>
          </c:dPt>
          <c:dPt>
            <c:idx val="11"/>
            <c:bubble3D val="0"/>
            <c:spPr>
              <a:solidFill>
                <a:srgbClr val="F79646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17-CB81-4A36-995A-DF22DF8BCFB1}"/>
              </c:ext>
            </c:extLst>
          </c:dPt>
          <c:dPt>
            <c:idx val="12"/>
            <c:bubble3D val="0"/>
            <c:spPr>
              <a:solidFill>
                <a:srgbClr val="AABAD7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19-CB81-4A36-995A-DF22DF8BCFB1}"/>
              </c:ext>
            </c:extLst>
          </c:dPt>
          <c:dPt>
            <c:idx val="13"/>
            <c:bubble3D val="0"/>
            <c:spPr>
              <a:solidFill>
                <a:srgbClr val="D8AAA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1B-CB81-4A36-995A-DF22DF8BCFB1}"/>
              </c:ext>
            </c:extLst>
          </c:dPt>
          <c:dLbls>
            <c:dLbl>
              <c:idx val="0"/>
              <c:layout>
                <c:manualLayout>
                  <c:x val="-2.3937687086711203E-2"/>
                  <c:y val="0.11304501108260467"/>
                </c:manualLayout>
              </c:layout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B81-4A36-995A-DF22DF8BCFB1}"/>
                </c:ext>
              </c:extLst>
            </c:dLbl>
            <c:dLbl>
              <c:idx val="1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3-CB81-4A36-995A-DF22DF8BCFB1}"/>
                </c:ext>
              </c:extLst>
            </c:dLbl>
            <c:dLbl>
              <c:idx val="2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5-CB81-4A36-995A-DF22DF8BCFB1}"/>
                </c:ext>
              </c:extLst>
            </c:dLbl>
            <c:dLbl>
              <c:idx val="3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7-CB81-4A36-995A-DF22DF8BCFB1}"/>
                </c:ext>
              </c:extLst>
            </c:dLbl>
            <c:dLbl>
              <c:idx val="4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9-CB81-4A36-995A-DF22DF8BCFB1}"/>
                </c:ext>
              </c:extLst>
            </c:dLbl>
            <c:dLbl>
              <c:idx val="5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B-CB81-4A36-995A-DF22DF8BCFB1}"/>
                </c:ext>
              </c:extLst>
            </c:dLbl>
            <c:dLbl>
              <c:idx val="6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D-CB81-4A36-995A-DF22DF8BCFB1}"/>
                </c:ext>
              </c:extLst>
            </c:dLbl>
            <c:dLbl>
              <c:idx val="7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F-CB81-4A36-995A-DF22DF8BCFB1}"/>
                </c:ext>
              </c:extLst>
            </c:dLbl>
            <c:dLbl>
              <c:idx val="8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11-CB81-4A36-995A-DF22DF8BCFB1}"/>
                </c:ext>
              </c:extLst>
            </c:dLbl>
            <c:dLbl>
              <c:idx val="9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13-CB81-4A36-995A-DF22DF8BCFB1}"/>
                </c:ext>
              </c:extLst>
            </c:dLbl>
            <c:dLbl>
              <c:idx val="10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15-CB81-4A36-995A-DF22DF8BCFB1}"/>
                </c:ext>
              </c:extLst>
            </c:dLbl>
            <c:dLbl>
              <c:idx val="11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17-CB81-4A36-995A-DF22DF8BCFB1}"/>
                </c:ext>
              </c:extLst>
            </c:dLbl>
            <c:dLbl>
              <c:idx val="12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19-CB81-4A36-995A-DF22DF8BCFB1}"/>
                </c:ext>
              </c:extLst>
            </c:dLbl>
            <c:dLbl>
              <c:idx val="13"/>
              <c:spPr/>
              <c:txPr>
                <a:bodyPr wrap="square"/>
                <a:lstStyle/>
                <a:p>
                  <a:pPr>
                    <a:defRPr sz="7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1B-CB81-4A36-995A-DF22DF8BCF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700" b="0" u="none" strike="noStrike">
                    <a:solidFill>
                      <a:srgbClr val="000000"/>
                    </a:solidFill>
                    <a:uFillTx/>
                    <a:latin typeface="Calibri"/>
                    <a:ea typeface="DejaVu Sans"/>
                  </a:defRPr>
                </a:pPr>
                <a:endParaRPr lang="de-DE"/>
              </a:p>
            </c:txPr>
            <c:dLblPos val="bestFit"/>
            <c:showLegendKey val="1"/>
            <c:showVal val="1"/>
            <c:showCatName val="1"/>
            <c:showSerName val="1"/>
            <c:showPercent val="1"/>
            <c:showBubbleSize val="1"/>
            <c:separator>;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Panel!$H$21:$H$34</c:f>
              <c:strCache>
                <c:ptCount val="14"/>
                <c:pt idx="0">
                  <c:v>Vivienda</c:v>
                </c:pt>
                <c:pt idx="1">
                  <c:v>Suministros</c:v>
                </c:pt>
                <c:pt idx="2">
                  <c:v>Alimentación</c:v>
                </c:pt>
                <c:pt idx="3">
                  <c:v>Transporte</c:v>
                </c:pt>
                <c:pt idx="4">
                  <c:v>Salud</c:v>
                </c:pt>
                <c:pt idx="5">
                  <c:v>Comunicaciones</c:v>
                </c:pt>
                <c:pt idx="6">
                  <c:v>Hogar</c:v>
                </c:pt>
                <c:pt idx="7">
                  <c:v>Restauración</c:v>
                </c:pt>
                <c:pt idx="8">
                  <c:v>Cultura</c:v>
                </c:pt>
                <c:pt idx="9">
                  <c:v>Ocio / Deporte</c:v>
                </c:pt>
                <c:pt idx="10">
                  <c:v>Compras personales</c:v>
                </c:pt>
                <c:pt idx="11">
                  <c:v>Fondo de emergencia</c:v>
                </c:pt>
                <c:pt idx="12">
                  <c:v>Inversión indexada</c:v>
                </c:pt>
                <c:pt idx="13">
                  <c:v>Meta viaje</c:v>
                </c:pt>
              </c:strCache>
            </c:strRef>
          </c:cat>
          <c:val>
            <c:numRef>
              <c:f>Panel!$I$21:$I$34</c:f>
              <c:numCache>
                <c:formatCode>General</c:formatCode>
                <c:ptCount val="14"/>
                <c:pt idx="0">
                  <c:v>3560</c:v>
                </c:pt>
                <c:pt idx="1">
                  <c:v>343</c:v>
                </c:pt>
                <c:pt idx="2">
                  <c:v>1105</c:v>
                </c:pt>
                <c:pt idx="3">
                  <c:v>194</c:v>
                </c:pt>
                <c:pt idx="4">
                  <c:v>163</c:v>
                </c:pt>
                <c:pt idx="5">
                  <c:v>192</c:v>
                </c:pt>
                <c:pt idx="6">
                  <c:v>95</c:v>
                </c:pt>
                <c:pt idx="7">
                  <c:v>137</c:v>
                </c:pt>
                <c:pt idx="8">
                  <c:v>120</c:v>
                </c:pt>
                <c:pt idx="9">
                  <c:v>170</c:v>
                </c:pt>
                <c:pt idx="10">
                  <c:v>255</c:v>
                </c:pt>
                <c:pt idx="11">
                  <c:v>720</c:v>
                </c:pt>
                <c:pt idx="12">
                  <c:v>560</c:v>
                </c:pt>
                <c:pt idx="13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CB81-4A36-995A-DF22DF8BCF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  <a:ea typeface="DejaVu Sans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accent3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180975</xdr:colOff>
      <xdr:row>26</xdr:row>
      <xdr:rowOff>19050</xdr:rowOff>
    </xdr:from>
    <xdr:to>
      <xdr:col>14</xdr:col>
      <xdr:colOff>9525</xdr:colOff>
      <xdr:row>41</xdr:row>
      <xdr:rowOff>10530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180974</xdr:colOff>
      <xdr:row>9</xdr:row>
      <xdr:rowOff>0</xdr:rowOff>
    </xdr:from>
    <xdr:to>
      <xdr:col>13</xdr:col>
      <xdr:colOff>1066799</xdr:colOff>
      <xdr:row>25</xdr:row>
      <xdr:rowOff>74025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Movimientos" displayName="tblMovimientos" ref="A3:J84" totalsRowShown="0">
  <autoFilter ref="A3:J84" xr:uid="{00000000-0009-0000-0100-000001000000}"/>
  <tableColumns count="10">
    <tableColumn id="1" xr3:uid="{00000000-0010-0000-0000-000001000000}" name="Fecha"/>
    <tableColumn id="2" xr3:uid="{00000000-0010-0000-0000-000002000000}" name="Tipo"/>
    <tableColumn id="3" xr3:uid="{00000000-0010-0000-0000-000003000000}" name="Grupo"/>
    <tableColumn id="4" xr3:uid="{00000000-0010-0000-0000-000004000000}" name="Categoría"/>
    <tableColumn id="5" xr3:uid="{00000000-0010-0000-0000-000005000000}" name="Subcategoría"/>
    <tableColumn id="6" xr3:uid="{00000000-0010-0000-0000-000006000000}" name="Cuenta"/>
    <tableColumn id="7" xr3:uid="{00000000-0010-0000-0000-000007000000}" name="Medio"/>
    <tableColumn id="8" xr3:uid="{00000000-0010-0000-0000-000008000000}" name="Importe"/>
    <tableColumn id="9" xr3:uid="{00000000-0010-0000-0000-000009000000}" name="Descripción"/>
    <tableColumn id="10" xr3:uid="{00000000-0010-0000-0000-00000A000000}" name="Fijo / Variabl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zoomScaleNormal="100" workbookViewId="0">
      <selection activeCell="R23" sqref="R23"/>
    </sheetView>
  </sheetViews>
  <sheetFormatPr baseColWidth="10" defaultColWidth="8.7109375" defaultRowHeight="12.75" customHeight="1" x14ac:dyDescent="0.25"/>
  <cols>
    <col min="1" max="6" width="14" customWidth="1"/>
    <col min="7" max="7" width="4" customWidth="1"/>
    <col min="8" max="14" width="16" customWidth="1"/>
  </cols>
  <sheetData>
    <row r="1" spans="1:14" ht="32.25" x14ac:dyDescent="0.5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ht="13.5" customHeight="1" x14ac:dyDescent="0.25">
      <c r="A2" s="5" t="s">
        <v>1</v>
      </c>
    </row>
    <row r="3" spans="1:14" ht="13.5" customHeight="1" x14ac:dyDescent="0.25"/>
    <row r="4" spans="1:14" ht="13.5" customHeight="1" x14ac:dyDescent="0.25">
      <c r="A4" s="6" t="s">
        <v>2</v>
      </c>
      <c r="B4" s="7">
        <f>Configuracion!B5</f>
        <v>2026</v>
      </c>
      <c r="H4" s="43" t="s">
        <v>3</v>
      </c>
      <c r="I4" s="43"/>
      <c r="K4" s="42" t="s">
        <v>4</v>
      </c>
      <c r="L4" s="42"/>
      <c r="M4" s="42"/>
      <c r="N4" s="42"/>
    </row>
    <row r="5" spans="1:14" ht="17.25" customHeight="1" x14ac:dyDescent="0.3">
      <c r="A5" s="6" t="s">
        <v>5</v>
      </c>
      <c r="B5" s="7" t="str">
        <f>Configuracion!B6</f>
        <v>abril</v>
      </c>
      <c r="H5" s="6" t="s">
        <v>6</v>
      </c>
      <c r="I5" s="9">
        <f>SUMIFS(Movimientos!$H$4:$H$500,Movimientos!$B$4:$B$500,"Ingreso",Movimientos!$A$4:$A$500,"&gt;="&amp;DATE($B$4,1,1),Movimientos!$A$4:$A$500,"&lt;="&amp;DATE($B$4,12,31))</f>
        <v>10846</v>
      </c>
      <c r="K5" s="40" t="s">
        <v>7</v>
      </c>
      <c r="L5" s="40" t="s">
        <v>8</v>
      </c>
      <c r="M5" s="40" t="s">
        <v>9</v>
      </c>
      <c r="N5" s="40" t="s">
        <v>10</v>
      </c>
    </row>
    <row r="6" spans="1:14" ht="17.25" customHeight="1" x14ac:dyDescent="0.3">
      <c r="H6" s="6" t="s">
        <v>11</v>
      </c>
      <c r="I6" s="9">
        <f>SUMIFS(Movimientos!$H$4:$H$500,Movimientos!$C$4:$C$500,"Necesidad",Movimientos!$A$4:$A$500,"&gt;="&amp;DATE($B$4,1,1),Movimientos!$A$4:$A$500,"&lt;="&amp;DATE($B$4,12,31))+SUMIFS(Movimientos!$H$4:$H$500,Movimientos!$C$4:$C$500,"Deseo",Movimientos!$A$4:$A$500,"&gt;="&amp;DATE($B$4,1,1),Movimientos!$A$4:$A$500,"&lt;="&amp;DATE($B$4,12,31))</f>
        <v>6334</v>
      </c>
      <c r="K6" s="11" t="s">
        <v>12</v>
      </c>
      <c r="L6" s="12">
        <f>IF($A$9=0,"",$C$9/$A$9)</f>
        <v>0.50121823877479987</v>
      </c>
      <c r="M6" s="12">
        <f>Configuracion!$B$7</f>
        <v>0.5</v>
      </c>
      <c r="N6" s="12">
        <f>L6-M6</f>
        <v>1.2182387747998735E-3</v>
      </c>
    </row>
    <row r="7" spans="1:14" ht="17.25" customHeight="1" x14ac:dyDescent="0.3">
      <c r="H7" s="6" t="s">
        <v>13</v>
      </c>
      <c r="I7" s="9">
        <f>SUMIFS(Movimientos!$H$4:$H$500,Movimientos!$C$4:$C$500,"Ahorro",Movimientos!$A$4:$A$500,"&gt;="&amp;DATE($B$4,1,1),Movimientos!$A$4:$A$500,"&lt;="&amp;DATE($B$4,12,31))</f>
        <v>1550</v>
      </c>
      <c r="K7" s="11" t="s">
        <v>14</v>
      </c>
      <c r="L7" s="12">
        <f>IF($A$9=0,"",$E$9/$A$9)</f>
        <v>6.1608075182735818E-2</v>
      </c>
      <c r="M7" s="12">
        <f>Configuracion!$B$8</f>
        <v>0.3</v>
      </c>
      <c r="N7" s="12">
        <f>L7-M7</f>
        <v>-0.23839192481726418</v>
      </c>
    </row>
    <row r="8" spans="1:14" ht="17.25" customHeight="1" x14ac:dyDescent="0.3">
      <c r="A8" s="38" t="s">
        <v>15</v>
      </c>
      <c r="B8" s="38"/>
      <c r="C8" s="38" t="s">
        <v>16</v>
      </c>
      <c r="D8" s="38"/>
      <c r="E8" s="38" t="s">
        <v>17</v>
      </c>
      <c r="F8" s="38"/>
      <c r="H8" s="6" t="s">
        <v>18</v>
      </c>
      <c r="I8" s="9">
        <f>I5-I6-I7</f>
        <v>2962</v>
      </c>
      <c r="K8" s="11" t="s">
        <v>19</v>
      </c>
      <c r="L8" s="12">
        <f>IF($A$9=0,"",$A$13/$A$9)</f>
        <v>0.13574660633484162</v>
      </c>
      <c r="M8" s="12">
        <f>Configuracion!$B$9</f>
        <v>0.2</v>
      </c>
      <c r="N8" s="12">
        <f>L8-M8</f>
        <v>-6.4253393665158393E-2</v>
      </c>
    </row>
    <row r="9" spans="1:14" ht="17.25" customHeight="1" x14ac:dyDescent="0.3">
      <c r="A9" s="3">
        <f>SUMIFS(Movimientos!$H$4:$H$500,Movimientos!$B$4:$B$500,"Ingreso",Movimientos!$A$4:$A$500,"&gt;="&amp;DATE($B$4,MATCH($B$5,Configuracion!$H$2:$H$13,0),1),Movimientos!$A$4:$A$500,"&lt;="&amp;EOMONTH(DATE($B$4,MATCH($B$5,Configuracion!$H$2:$H$13,0),1),0))</f>
        <v>2873</v>
      </c>
      <c r="B9" s="3"/>
      <c r="C9" s="3">
        <f>SUMIFS(Movimientos!$H$4:$H$500,Movimientos!$C$4:$C$500,"Necesidad",Movimientos!$A$4:$A$500,"&gt;="&amp;DATE($B$4,MATCH($B$5,Configuracion!$H$2:$H$13,0),1),Movimientos!$A$4:$A$500,"&lt;="&amp;EOMONTH(DATE($B$4,MATCH($B$5,Configuracion!$H$2:$H$13,0),1),0))</f>
        <v>1440</v>
      </c>
      <c r="D9" s="3"/>
      <c r="E9" s="3">
        <f>SUMIFS(Movimientos!$H$4:$H$500,Movimientos!$C$4:$C$500,"Deseo",Movimientos!$A$4:$A$500,"&gt;="&amp;DATE($B$4,MATCH($B$5,Configuracion!$H$2:$H$13,0),1),Movimientos!$A$4:$A$500,"&lt;="&amp;EOMONTH(DATE($B$4,MATCH($B$5,Configuracion!$H$2:$H$13,0),1),0))</f>
        <v>177</v>
      </c>
      <c r="F9" s="3"/>
      <c r="H9" s="6" t="s">
        <v>20</v>
      </c>
      <c r="I9" s="13">
        <f>MIN(1,I7/Configuracion!$B$10)</f>
        <v>0.25833333333333336</v>
      </c>
    </row>
    <row r="10" spans="1:14" ht="13.5" customHeight="1" x14ac:dyDescent="0.25"/>
    <row r="11" spans="1:14" ht="13.5" customHeight="1" x14ac:dyDescent="0.25"/>
    <row r="12" spans="1:14" ht="13.5" customHeight="1" x14ac:dyDescent="0.25">
      <c r="A12" s="38" t="s">
        <v>22</v>
      </c>
      <c r="B12" s="38"/>
      <c r="C12" s="38" t="s">
        <v>23</v>
      </c>
      <c r="D12" s="38"/>
      <c r="E12" s="38" t="s">
        <v>24</v>
      </c>
      <c r="F12" s="38"/>
      <c r="H12" s="41" t="s">
        <v>21</v>
      </c>
    </row>
    <row r="13" spans="1:14" ht="17.25" customHeight="1" x14ac:dyDescent="0.3">
      <c r="A13" s="3">
        <f>SUMIFS(Movimientos!$H$4:$H$500,Movimientos!$C$4:$C$500,"Ahorro",Movimientos!$A$4:$A$500,"&gt;="&amp;DATE($B$4,MATCH($B$5,Configuracion!$H$2:$H$13,0),1),Movimientos!$A$4:$A$500,"&lt;="&amp;EOMONTH(DATE($B$4,MATCH($B$5,Configuracion!$H$2:$H$13,0),1),0))</f>
        <v>390</v>
      </c>
      <c r="B13" s="3"/>
      <c r="C13" s="3">
        <f>A9-C9-E9-A13</f>
        <v>866</v>
      </c>
      <c r="D13" s="3"/>
      <c r="E13" s="2">
        <f>IF(A9=0,"",A13/A9)</f>
        <v>0.13574660633484162</v>
      </c>
      <c r="F13" s="2"/>
      <c r="H13" s="6" t="s">
        <v>25</v>
      </c>
      <c r="I13" s="11" t="str">
        <f>Configuracion!C10</f>
        <v>OK</v>
      </c>
    </row>
    <row r="14" spans="1:14" ht="13.5" customHeight="1" x14ac:dyDescent="0.25">
      <c r="H14" s="6" t="s">
        <v>26</v>
      </c>
      <c r="I14" s="14">
        <f>COUNTIFS(Movimientos!$H$4:$H$500,"&gt;0",Movimientos!$D$4:$D$500,"")</f>
        <v>0</v>
      </c>
    </row>
    <row r="15" spans="1:14" ht="13.5" customHeight="1" x14ac:dyDescent="0.25"/>
    <row r="16" spans="1:14" ht="13.5" customHeight="1" x14ac:dyDescent="0.25">
      <c r="A16" s="39" t="s">
        <v>27</v>
      </c>
      <c r="B16" s="39"/>
      <c r="C16" s="39"/>
      <c r="D16" s="39"/>
      <c r="E16" s="39"/>
      <c r="F16" s="39"/>
    </row>
    <row r="17" spans="1:9" ht="13.5" customHeight="1" x14ac:dyDescent="0.25">
      <c r="A17" s="1" t="s">
        <v>28</v>
      </c>
      <c r="B17" s="1"/>
      <c r="C17" s="1"/>
      <c r="D17" s="1"/>
      <c r="E17" s="1"/>
      <c r="F17" s="1"/>
    </row>
    <row r="18" spans="1:9" ht="13.5" customHeight="1" x14ac:dyDescent="0.25">
      <c r="A18" s="1"/>
      <c r="B18" s="1"/>
      <c r="C18" s="1"/>
      <c r="D18" s="1"/>
      <c r="E18" s="1"/>
      <c r="F18" s="1"/>
    </row>
    <row r="19" spans="1:9" ht="13.5" customHeight="1" x14ac:dyDescent="0.25"/>
    <row r="20" spans="1:9" ht="13.5" customHeight="1" x14ac:dyDescent="0.25">
      <c r="A20" s="40" t="s">
        <v>5</v>
      </c>
      <c r="B20" s="40" t="s">
        <v>29</v>
      </c>
      <c r="C20" s="40" t="s">
        <v>16</v>
      </c>
      <c r="D20" s="40" t="s">
        <v>17</v>
      </c>
      <c r="E20" s="40" t="s">
        <v>19</v>
      </c>
      <c r="F20" s="40" t="s">
        <v>30</v>
      </c>
      <c r="H20" s="40" t="s">
        <v>31</v>
      </c>
      <c r="I20" s="40" t="s">
        <v>32</v>
      </c>
    </row>
    <row r="21" spans="1:9" ht="13.5" customHeight="1" x14ac:dyDescent="0.25">
      <c r="A21" s="15" t="s">
        <v>33</v>
      </c>
      <c r="B21" s="16">
        <f>SUMIFS(Movimientos!$H$4:$H$500,Movimientos!$B$4:$B$500,"Ingreso",Movimientos!$A$4:$A$500,"&gt;="&amp;DATE($B$4,ROW()-20,1),Movimientos!$A$4:$A$500,"&lt;="&amp;EOMONTH(DATE($B$4,ROW()-20,1),0))</f>
        <v>2646</v>
      </c>
      <c r="C21" s="16">
        <f>SUMIFS(Movimientos!$H$4:$H$500,Movimientos!$C$4:$C$500,"Necesidad",Movimientos!$A$4:$A$500,"&gt;="&amp;DATE($B$4,ROW()-20,1),Movimientos!$A$4:$A$500,"&lt;="&amp;EOMONTH(DATE($B$4,ROW()-20,1),0))</f>
        <v>1380</v>
      </c>
      <c r="D21" s="16">
        <f>SUMIFS(Movimientos!$H$4:$H$500,Movimientos!$C$4:$C$500,"Deseo",Movimientos!$A$4:$A$500,"&gt;="&amp;DATE($B$4,ROW()-20,1),Movimientos!$A$4:$A$500,"&lt;="&amp;EOMONTH(DATE($B$4,ROW()-20,1),0))</f>
        <v>137</v>
      </c>
      <c r="E21" s="16">
        <f>SUMIFS(Movimientos!$H$4:$H$500,Movimientos!$C$4:$C$500,"Ahorro",Movimientos!$A$4:$A$500,"&gt;="&amp;DATE($B$4,ROW()-20,1),Movimientos!$A$4:$A$500,"&lt;="&amp;EOMONTH(DATE($B$4,ROW()-20,1),0))</f>
        <v>380</v>
      </c>
      <c r="F21" s="16">
        <f t="shared" ref="F21:F32" si="0">B21-C21-D21-E21</f>
        <v>749</v>
      </c>
      <c r="H21" s="15" t="s">
        <v>34</v>
      </c>
      <c r="I21" s="16">
        <f>SUMIFS(Movimientos!$H$4:$H$500,Movimientos!$D$4:$D$500,H21,Movimientos!$A$4:$A$500,"&gt;="&amp;DATE($B$4,1,1),Movimientos!$A$4:$A$500,"&lt;="&amp;DATE($B$4,12,31))</f>
        <v>3560</v>
      </c>
    </row>
    <row r="22" spans="1:9" ht="13.5" customHeight="1" x14ac:dyDescent="0.25">
      <c r="A22" s="15" t="s">
        <v>35</v>
      </c>
      <c r="B22" s="16">
        <f>SUMIFS(Movimientos!$H$4:$H$500,Movimientos!$B$4:$B$500,"Ingreso",Movimientos!$A$4:$A$500,"&gt;="&amp;DATE($B$4,ROW()-20,1),Movimientos!$A$4:$A$500,"&lt;="&amp;EOMONTH(DATE($B$4,ROW()-20,1),0))</f>
        <v>2700</v>
      </c>
      <c r="C22" s="16">
        <f>SUMIFS(Movimientos!$H$4:$H$500,Movimientos!$C$4:$C$500,"Necesidad",Movimientos!$A$4:$A$500,"&gt;="&amp;DATE($B$4,ROW()-20,1),Movimientos!$A$4:$A$500,"&lt;="&amp;EOMONTH(DATE($B$4,ROW()-20,1),0))</f>
        <v>1425</v>
      </c>
      <c r="D22" s="16">
        <f>SUMIFS(Movimientos!$H$4:$H$500,Movimientos!$C$4:$C$500,"Deseo",Movimientos!$A$4:$A$500,"&gt;="&amp;DATE($B$4,ROW()-20,1),Movimientos!$A$4:$A$500,"&lt;="&amp;EOMONTH(DATE($B$4,ROW()-20,1),0))</f>
        <v>164</v>
      </c>
      <c r="E22" s="16">
        <f>SUMIFS(Movimientos!$H$4:$H$500,Movimientos!$C$4:$C$500,"Ahorro",Movimientos!$A$4:$A$500,"&gt;="&amp;DATE($B$4,ROW()-20,1),Movimientos!$A$4:$A$500,"&lt;="&amp;EOMONTH(DATE($B$4,ROW()-20,1),0))</f>
        <v>380</v>
      </c>
      <c r="F22" s="16">
        <f t="shared" si="0"/>
        <v>731</v>
      </c>
      <c r="H22" s="15" t="s">
        <v>36</v>
      </c>
      <c r="I22" s="16">
        <f>SUMIFS(Movimientos!$H$4:$H$500,Movimientos!$D$4:$D$500,H22,Movimientos!$A$4:$A$500,"&gt;="&amp;DATE($B$4,1,1),Movimientos!$A$4:$A$500,"&lt;="&amp;DATE($B$4,12,31))</f>
        <v>343</v>
      </c>
    </row>
    <row r="23" spans="1:9" ht="13.5" customHeight="1" x14ac:dyDescent="0.25">
      <c r="A23" s="15" t="s">
        <v>37</v>
      </c>
      <c r="B23" s="16">
        <f>SUMIFS(Movimientos!$H$4:$H$500,Movimientos!$B$4:$B$500,"Ingreso",Movimientos!$A$4:$A$500,"&gt;="&amp;DATE($B$4,ROW()-20,1),Movimientos!$A$4:$A$500,"&lt;="&amp;EOMONTH(DATE($B$4,ROW()-20,1),0))</f>
        <v>2627</v>
      </c>
      <c r="C23" s="16">
        <f>SUMIFS(Movimientos!$H$4:$H$500,Movimientos!$C$4:$C$500,"Necesidad",Movimientos!$A$4:$A$500,"&gt;="&amp;DATE($B$4,ROW()-20,1),Movimientos!$A$4:$A$500,"&lt;="&amp;EOMONTH(DATE($B$4,ROW()-20,1),0))</f>
        <v>1407</v>
      </c>
      <c r="D23" s="16">
        <f>SUMIFS(Movimientos!$H$4:$H$500,Movimientos!$C$4:$C$500,"Deseo",Movimientos!$A$4:$A$500,"&gt;="&amp;DATE($B$4,ROW()-20,1),Movimientos!$A$4:$A$500,"&lt;="&amp;EOMONTH(DATE($B$4,ROW()-20,1),0))</f>
        <v>204</v>
      </c>
      <c r="E23" s="16">
        <f>SUMIFS(Movimientos!$H$4:$H$500,Movimientos!$C$4:$C$500,"Ahorro",Movimientos!$A$4:$A$500,"&gt;="&amp;DATE($B$4,ROW()-20,1),Movimientos!$A$4:$A$500,"&lt;="&amp;EOMONTH(DATE($B$4,ROW()-20,1),0))</f>
        <v>400</v>
      </c>
      <c r="F23" s="16">
        <f t="shared" si="0"/>
        <v>616</v>
      </c>
      <c r="H23" s="15" t="s">
        <v>38</v>
      </c>
      <c r="I23" s="16">
        <f>SUMIFS(Movimientos!$H$4:$H$500,Movimientos!$D$4:$D$500,H23,Movimientos!$A$4:$A$500,"&gt;="&amp;DATE($B$4,1,1),Movimientos!$A$4:$A$500,"&lt;="&amp;DATE($B$4,12,31))</f>
        <v>1105</v>
      </c>
    </row>
    <row r="24" spans="1:9" ht="13.5" customHeight="1" x14ac:dyDescent="0.25">
      <c r="A24" s="15" t="s">
        <v>39</v>
      </c>
      <c r="B24" s="16">
        <f>SUMIFS(Movimientos!$H$4:$H$500,Movimientos!$B$4:$B$500,"Ingreso",Movimientos!$A$4:$A$500,"&gt;="&amp;DATE($B$4,ROW()-20,1),Movimientos!$A$4:$A$500,"&lt;="&amp;EOMONTH(DATE($B$4,ROW()-20,1),0))</f>
        <v>2873</v>
      </c>
      <c r="C24" s="16">
        <f>SUMIFS(Movimientos!$H$4:$H$500,Movimientos!$C$4:$C$500,"Necesidad",Movimientos!$A$4:$A$500,"&gt;="&amp;DATE($B$4,ROW()-20,1),Movimientos!$A$4:$A$500,"&lt;="&amp;EOMONTH(DATE($B$4,ROW()-20,1),0))</f>
        <v>1440</v>
      </c>
      <c r="D24" s="16">
        <f>SUMIFS(Movimientos!$H$4:$H$500,Movimientos!$C$4:$C$500,"Deseo",Movimientos!$A$4:$A$500,"&gt;="&amp;DATE($B$4,ROW()-20,1),Movimientos!$A$4:$A$500,"&lt;="&amp;EOMONTH(DATE($B$4,ROW()-20,1),0))</f>
        <v>177</v>
      </c>
      <c r="E24" s="16">
        <f>SUMIFS(Movimientos!$H$4:$H$500,Movimientos!$C$4:$C$500,"Ahorro",Movimientos!$A$4:$A$500,"&gt;="&amp;DATE($B$4,ROW()-20,1),Movimientos!$A$4:$A$500,"&lt;="&amp;EOMONTH(DATE($B$4,ROW()-20,1),0))</f>
        <v>390</v>
      </c>
      <c r="F24" s="16">
        <f t="shared" si="0"/>
        <v>866</v>
      </c>
      <c r="H24" s="15" t="s">
        <v>40</v>
      </c>
      <c r="I24" s="16">
        <f>SUMIFS(Movimientos!$H$4:$H$500,Movimientos!$D$4:$D$500,H24,Movimientos!$A$4:$A$500,"&gt;="&amp;DATE($B$4,1,1),Movimientos!$A$4:$A$500,"&lt;="&amp;DATE($B$4,12,31))</f>
        <v>194</v>
      </c>
    </row>
    <row r="25" spans="1:9" ht="13.5" customHeight="1" x14ac:dyDescent="0.25">
      <c r="A25" s="15" t="s">
        <v>41</v>
      </c>
      <c r="B25" s="16">
        <f>SUMIFS(Movimientos!$H$4:$H$500,Movimientos!$B$4:$B$500,"Ingreso",Movimientos!$A$4:$A$500,"&gt;="&amp;DATE($B$4,ROW()-20,1),Movimientos!$A$4:$A$500,"&lt;="&amp;EOMONTH(DATE($B$4,ROW()-20,1),0))</f>
        <v>0</v>
      </c>
      <c r="C25" s="16">
        <f>SUMIFS(Movimientos!$H$4:$H$500,Movimientos!$C$4:$C$500,"Necesidad",Movimientos!$A$4:$A$500,"&gt;="&amp;DATE($B$4,ROW()-20,1),Movimientos!$A$4:$A$500,"&lt;="&amp;EOMONTH(DATE($B$4,ROW()-20,1),0))</f>
        <v>0</v>
      </c>
      <c r="D25" s="16">
        <f>SUMIFS(Movimientos!$H$4:$H$500,Movimientos!$C$4:$C$500,"Deseo",Movimientos!$A$4:$A$500,"&gt;="&amp;DATE($B$4,ROW()-20,1),Movimientos!$A$4:$A$500,"&lt;="&amp;EOMONTH(DATE($B$4,ROW()-20,1),0))</f>
        <v>0</v>
      </c>
      <c r="E25" s="16">
        <f>SUMIFS(Movimientos!$H$4:$H$500,Movimientos!$C$4:$C$500,"Ahorro",Movimientos!$A$4:$A$500,"&gt;="&amp;DATE($B$4,ROW()-20,1),Movimientos!$A$4:$A$500,"&lt;="&amp;EOMONTH(DATE($B$4,ROW()-20,1),0))</f>
        <v>0</v>
      </c>
      <c r="F25" s="16">
        <f t="shared" si="0"/>
        <v>0</v>
      </c>
      <c r="H25" s="15" t="s">
        <v>42</v>
      </c>
      <c r="I25" s="16">
        <f>SUMIFS(Movimientos!$H$4:$H$500,Movimientos!$D$4:$D$500,H25,Movimientos!$A$4:$A$500,"&gt;="&amp;DATE($B$4,1,1),Movimientos!$A$4:$A$500,"&lt;="&amp;DATE($B$4,12,31))</f>
        <v>163</v>
      </c>
    </row>
    <row r="26" spans="1:9" ht="13.5" customHeight="1" x14ac:dyDescent="0.25">
      <c r="A26" s="15" t="s">
        <v>43</v>
      </c>
      <c r="B26" s="16">
        <f>SUMIFS(Movimientos!$H$4:$H$500,Movimientos!$B$4:$B$500,"Ingreso",Movimientos!$A$4:$A$500,"&gt;="&amp;DATE($B$4,ROW()-20,1),Movimientos!$A$4:$A$500,"&lt;="&amp;EOMONTH(DATE($B$4,ROW()-20,1),0))</f>
        <v>0</v>
      </c>
      <c r="C26" s="16">
        <f>SUMIFS(Movimientos!$H$4:$H$500,Movimientos!$C$4:$C$500,"Necesidad",Movimientos!$A$4:$A$500,"&gt;="&amp;DATE($B$4,ROW()-20,1),Movimientos!$A$4:$A$500,"&lt;="&amp;EOMONTH(DATE($B$4,ROW()-20,1),0))</f>
        <v>0</v>
      </c>
      <c r="D26" s="16">
        <f>SUMIFS(Movimientos!$H$4:$H$500,Movimientos!$C$4:$C$500,"Deseo",Movimientos!$A$4:$A$500,"&gt;="&amp;DATE($B$4,ROW()-20,1),Movimientos!$A$4:$A$500,"&lt;="&amp;EOMONTH(DATE($B$4,ROW()-20,1),0))</f>
        <v>0</v>
      </c>
      <c r="E26" s="16">
        <f>SUMIFS(Movimientos!$H$4:$H$500,Movimientos!$C$4:$C$500,"Ahorro",Movimientos!$A$4:$A$500,"&gt;="&amp;DATE($B$4,ROW()-20,1),Movimientos!$A$4:$A$500,"&lt;="&amp;EOMONTH(DATE($B$4,ROW()-20,1),0))</f>
        <v>0</v>
      </c>
      <c r="F26" s="16">
        <f t="shared" si="0"/>
        <v>0</v>
      </c>
      <c r="H26" s="15" t="s">
        <v>44</v>
      </c>
      <c r="I26" s="16">
        <f>SUMIFS(Movimientos!$H$4:$H$500,Movimientos!$D$4:$D$500,H26,Movimientos!$A$4:$A$500,"&gt;="&amp;DATE($B$4,1,1),Movimientos!$A$4:$A$500,"&lt;="&amp;DATE($B$4,12,31))</f>
        <v>192</v>
      </c>
    </row>
    <row r="27" spans="1:9" ht="13.5" customHeight="1" x14ac:dyDescent="0.25">
      <c r="A27" s="15" t="s">
        <v>45</v>
      </c>
      <c r="B27" s="16">
        <f>SUMIFS(Movimientos!$H$4:$H$500,Movimientos!$B$4:$B$500,"Ingreso",Movimientos!$A$4:$A$500,"&gt;="&amp;DATE($B$4,ROW()-20,1),Movimientos!$A$4:$A$500,"&lt;="&amp;EOMONTH(DATE($B$4,ROW()-20,1),0))</f>
        <v>0</v>
      </c>
      <c r="C27" s="16">
        <f>SUMIFS(Movimientos!$H$4:$H$500,Movimientos!$C$4:$C$500,"Necesidad",Movimientos!$A$4:$A$500,"&gt;="&amp;DATE($B$4,ROW()-20,1),Movimientos!$A$4:$A$500,"&lt;="&amp;EOMONTH(DATE($B$4,ROW()-20,1),0))</f>
        <v>0</v>
      </c>
      <c r="D27" s="16">
        <f>SUMIFS(Movimientos!$H$4:$H$500,Movimientos!$C$4:$C$500,"Deseo",Movimientos!$A$4:$A$500,"&gt;="&amp;DATE($B$4,ROW()-20,1),Movimientos!$A$4:$A$500,"&lt;="&amp;EOMONTH(DATE($B$4,ROW()-20,1),0))</f>
        <v>0</v>
      </c>
      <c r="E27" s="16">
        <f>SUMIFS(Movimientos!$H$4:$H$500,Movimientos!$C$4:$C$500,"Ahorro",Movimientos!$A$4:$A$500,"&gt;="&amp;DATE($B$4,ROW()-20,1),Movimientos!$A$4:$A$500,"&lt;="&amp;EOMONTH(DATE($B$4,ROW()-20,1),0))</f>
        <v>0</v>
      </c>
      <c r="F27" s="16">
        <f t="shared" si="0"/>
        <v>0</v>
      </c>
      <c r="H27" s="15" t="s">
        <v>46</v>
      </c>
      <c r="I27" s="16">
        <f>SUMIFS(Movimientos!$H$4:$H$500,Movimientos!$D$4:$D$500,H27,Movimientos!$A$4:$A$500,"&gt;="&amp;DATE($B$4,1,1),Movimientos!$A$4:$A$500,"&lt;="&amp;DATE($B$4,12,31))</f>
        <v>95</v>
      </c>
    </row>
    <row r="28" spans="1:9" ht="13.5" customHeight="1" x14ac:dyDescent="0.25">
      <c r="A28" s="15" t="s">
        <v>47</v>
      </c>
      <c r="B28" s="16">
        <f>SUMIFS(Movimientos!$H$4:$H$500,Movimientos!$B$4:$B$500,"Ingreso",Movimientos!$A$4:$A$500,"&gt;="&amp;DATE($B$4,ROW()-20,1),Movimientos!$A$4:$A$500,"&lt;="&amp;EOMONTH(DATE($B$4,ROW()-20,1),0))</f>
        <v>0</v>
      </c>
      <c r="C28" s="16">
        <f>SUMIFS(Movimientos!$H$4:$H$500,Movimientos!$C$4:$C$500,"Necesidad",Movimientos!$A$4:$A$500,"&gt;="&amp;DATE($B$4,ROW()-20,1),Movimientos!$A$4:$A$500,"&lt;="&amp;EOMONTH(DATE($B$4,ROW()-20,1),0))</f>
        <v>0</v>
      </c>
      <c r="D28" s="16">
        <f>SUMIFS(Movimientos!$H$4:$H$500,Movimientos!$C$4:$C$500,"Deseo",Movimientos!$A$4:$A$500,"&gt;="&amp;DATE($B$4,ROW()-20,1),Movimientos!$A$4:$A$500,"&lt;="&amp;EOMONTH(DATE($B$4,ROW()-20,1),0))</f>
        <v>0</v>
      </c>
      <c r="E28" s="16">
        <f>SUMIFS(Movimientos!$H$4:$H$500,Movimientos!$C$4:$C$500,"Ahorro",Movimientos!$A$4:$A$500,"&gt;="&amp;DATE($B$4,ROW()-20,1),Movimientos!$A$4:$A$500,"&lt;="&amp;EOMONTH(DATE($B$4,ROW()-20,1),0))</f>
        <v>0</v>
      </c>
      <c r="F28" s="16">
        <f t="shared" si="0"/>
        <v>0</v>
      </c>
      <c r="H28" s="15" t="s">
        <v>48</v>
      </c>
      <c r="I28" s="16">
        <f>SUMIFS(Movimientos!$H$4:$H$500,Movimientos!$D$4:$D$500,H28,Movimientos!$A$4:$A$500,"&gt;="&amp;DATE($B$4,1,1),Movimientos!$A$4:$A$500,"&lt;="&amp;DATE($B$4,12,31))</f>
        <v>137</v>
      </c>
    </row>
    <row r="29" spans="1:9" ht="13.5" customHeight="1" x14ac:dyDescent="0.25">
      <c r="A29" s="15" t="s">
        <v>49</v>
      </c>
      <c r="B29" s="16">
        <f>SUMIFS(Movimientos!$H$4:$H$500,Movimientos!$B$4:$B$500,"Ingreso",Movimientos!$A$4:$A$500,"&gt;="&amp;DATE($B$4,ROW()-20,1),Movimientos!$A$4:$A$500,"&lt;="&amp;EOMONTH(DATE($B$4,ROW()-20,1),0))</f>
        <v>0</v>
      </c>
      <c r="C29" s="16">
        <f>SUMIFS(Movimientos!$H$4:$H$500,Movimientos!$C$4:$C$500,"Necesidad",Movimientos!$A$4:$A$500,"&gt;="&amp;DATE($B$4,ROW()-20,1),Movimientos!$A$4:$A$500,"&lt;="&amp;EOMONTH(DATE($B$4,ROW()-20,1),0))</f>
        <v>0</v>
      </c>
      <c r="D29" s="16">
        <f>SUMIFS(Movimientos!$H$4:$H$500,Movimientos!$C$4:$C$500,"Deseo",Movimientos!$A$4:$A$500,"&gt;="&amp;DATE($B$4,ROW()-20,1),Movimientos!$A$4:$A$500,"&lt;="&amp;EOMONTH(DATE($B$4,ROW()-20,1),0))</f>
        <v>0</v>
      </c>
      <c r="E29" s="16">
        <f>SUMIFS(Movimientos!$H$4:$H$500,Movimientos!$C$4:$C$500,"Ahorro",Movimientos!$A$4:$A$500,"&gt;="&amp;DATE($B$4,ROW()-20,1),Movimientos!$A$4:$A$500,"&lt;="&amp;EOMONTH(DATE($B$4,ROW()-20,1),0))</f>
        <v>0</v>
      </c>
      <c r="F29" s="16">
        <f t="shared" si="0"/>
        <v>0</v>
      </c>
      <c r="H29" s="15" t="s">
        <v>50</v>
      </c>
      <c r="I29" s="16">
        <f>SUMIFS(Movimientos!$H$4:$H$500,Movimientos!$D$4:$D$500,H29,Movimientos!$A$4:$A$500,"&gt;="&amp;DATE($B$4,1,1),Movimientos!$A$4:$A$500,"&lt;="&amp;DATE($B$4,12,31))</f>
        <v>120</v>
      </c>
    </row>
    <row r="30" spans="1:9" ht="13.5" customHeight="1" x14ac:dyDescent="0.25">
      <c r="A30" s="15" t="s">
        <v>51</v>
      </c>
      <c r="B30" s="16">
        <f>SUMIFS(Movimientos!$H$4:$H$500,Movimientos!$B$4:$B$500,"Ingreso",Movimientos!$A$4:$A$500,"&gt;="&amp;DATE($B$4,ROW()-20,1),Movimientos!$A$4:$A$500,"&lt;="&amp;EOMONTH(DATE($B$4,ROW()-20,1),0))</f>
        <v>0</v>
      </c>
      <c r="C30" s="16">
        <f>SUMIFS(Movimientos!$H$4:$H$500,Movimientos!$C$4:$C$500,"Necesidad",Movimientos!$A$4:$A$500,"&gt;="&amp;DATE($B$4,ROW()-20,1),Movimientos!$A$4:$A$500,"&lt;="&amp;EOMONTH(DATE($B$4,ROW()-20,1),0))</f>
        <v>0</v>
      </c>
      <c r="D30" s="16">
        <f>SUMIFS(Movimientos!$H$4:$H$500,Movimientos!$C$4:$C$500,"Deseo",Movimientos!$A$4:$A$500,"&gt;="&amp;DATE($B$4,ROW()-20,1),Movimientos!$A$4:$A$500,"&lt;="&amp;EOMONTH(DATE($B$4,ROW()-20,1),0))</f>
        <v>0</v>
      </c>
      <c r="E30" s="16">
        <f>SUMIFS(Movimientos!$H$4:$H$500,Movimientos!$C$4:$C$500,"Ahorro",Movimientos!$A$4:$A$500,"&gt;="&amp;DATE($B$4,ROW()-20,1),Movimientos!$A$4:$A$500,"&lt;="&amp;EOMONTH(DATE($B$4,ROW()-20,1),0))</f>
        <v>0</v>
      </c>
      <c r="F30" s="16">
        <f t="shared" si="0"/>
        <v>0</v>
      </c>
      <c r="H30" s="15" t="s">
        <v>52</v>
      </c>
      <c r="I30" s="16">
        <f>SUMIFS(Movimientos!$H$4:$H$500,Movimientos!$D$4:$D$500,H30,Movimientos!$A$4:$A$500,"&gt;="&amp;DATE($B$4,1,1),Movimientos!$A$4:$A$500,"&lt;="&amp;DATE($B$4,12,31))</f>
        <v>170</v>
      </c>
    </row>
    <row r="31" spans="1:9" ht="13.5" customHeight="1" x14ac:dyDescent="0.25">
      <c r="A31" s="15" t="s">
        <v>53</v>
      </c>
      <c r="B31" s="16">
        <f>SUMIFS(Movimientos!$H$4:$H$500,Movimientos!$B$4:$B$500,"Ingreso",Movimientos!$A$4:$A$500,"&gt;="&amp;DATE($B$4,ROW()-20,1),Movimientos!$A$4:$A$500,"&lt;="&amp;EOMONTH(DATE($B$4,ROW()-20,1),0))</f>
        <v>0</v>
      </c>
      <c r="C31" s="16">
        <f>SUMIFS(Movimientos!$H$4:$H$500,Movimientos!$C$4:$C$500,"Necesidad",Movimientos!$A$4:$A$500,"&gt;="&amp;DATE($B$4,ROW()-20,1),Movimientos!$A$4:$A$500,"&lt;="&amp;EOMONTH(DATE($B$4,ROW()-20,1),0))</f>
        <v>0</v>
      </c>
      <c r="D31" s="16">
        <f>SUMIFS(Movimientos!$H$4:$H$500,Movimientos!$C$4:$C$500,"Deseo",Movimientos!$A$4:$A$500,"&gt;="&amp;DATE($B$4,ROW()-20,1),Movimientos!$A$4:$A$500,"&lt;="&amp;EOMONTH(DATE($B$4,ROW()-20,1),0))</f>
        <v>0</v>
      </c>
      <c r="E31" s="16">
        <f>SUMIFS(Movimientos!$H$4:$H$500,Movimientos!$C$4:$C$500,"Ahorro",Movimientos!$A$4:$A$500,"&gt;="&amp;DATE($B$4,ROW()-20,1),Movimientos!$A$4:$A$500,"&lt;="&amp;EOMONTH(DATE($B$4,ROW()-20,1),0))</f>
        <v>0</v>
      </c>
      <c r="F31" s="16">
        <f t="shared" si="0"/>
        <v>0</v>
      </c>
      <c r="H31" s="15" t="s">
        <v>54</v>
      </c>
      <c r="I31" s="16">
        <f>SUMIFS(Movimientos!$H$4:$H$500,Movimientos!$D$4:$D$500,H31,Movimientos!$A$4:$A$500,"&gt;="&amp;DATE($B$4,1,1),Movimientos!$A$4:$A$500,"&lt;="&amp;DATE($B$4,12,31))</f>
        <v>255</v>
      </c>
    </row>
    <row r="32" spans="1:9" ht="13.5" customHeight="1" x14ac:dyDescent="0.25">
      <c r="A32" s="15" t="s">
        <v>55</v>
      </c>
      <c r="B32" s="16">
        <f>SUMIFS(Movimientos!$H$4:$H$500,Movimientos!$B$4:$B$500,"Ingreso",Movimientos!$A$4:$A$500,"&gt;="&amp;DATE($B$4,ROW()-20,1),Movimientos!$A$4:$A$500,"&lt;="&amp;EOMONTH(DATE($B$4,ROW()-20,1),0))</f>
        <v>0</v>
      </c>
      <c r="C32" s="16">
        <f>SUMIFS(Movimientos!$H$4:$H$500,Movimientos!$C$4:$C$500,"Necesidad",Movimientos!$A$4:$A$500,"&gt;="&amp;DATE($B$4,ROW()-20,1),Movimientos!$A$4:$A$500,"&lt;="&amp;EOMONTH(DATE($B$4,ROW()-20,1),0))</f>
        <v>0</v>
      </c>
      <c r="D32" s="16">
        <f>SUMIFS(Movimientos!$H$4:$H$500,Movimientos!$C$4:$C$500,"Deseo",Movimientos!$A$4:$A$500,"&gt;="&amp;DATE($B$4,ROW()-20,1),Movimientos!$A$4:$A$500,"&lt;="&amp;EOMONTH(DATE($B$4,ROW()-20,1),0))</f>
        <v>0</v>
      </c>
      <c r="E32" s="16">
        <f>SUMIFS(Movimientos!$H$4:$H$500,Movimientos!$C$4:$C$500,"Ahorro",Movimientos!$A$4:$A$500,"&gt;="&amp;DATE($B$4,ROW()-20,1),Movimientos!$A$4:$A$500,"&lt;="&amp;EOMONTH(DATE($B$4,ROW()-20,1),0))</f>
        <v>0</v>
      </c>
      <c r="F32" s="16">
        <f t="shared" si="0"/>
        <v>0</v>
      </c>
      <c r="H32" s="15" t="s">
        <v>56</v>
      </c>
      <c r="I32" s="16">
        <f>SUMIFS(Movimientos!$H$4:$H$500,Movimientos!$D$4:$D$500,H32,Movimientos!$A$4:$A$500,"&gt;="&amp;DATE($B$4,1,1),Movimientos!$A$4:$A$500,"&lt;="&amp;DATE($B$4,12,31))</f>
        <v>720</v>
      </c>
    </row>
    <row r="33" spans="8:9" ht="13.5" customHeight="1" x14ac:dyDescent="0.25">
      <c r="H33" s="15" t="s">
        <v>57</v>
      </c>
      <c r="I33" s="16">
        <f>SUMIFS(Movimientos!$H$4:$H$500,Movimientos!$D$4:$D$500,H33,Movimientos!$A$4:$A$500,"&gt;="&amp;DATE($B$4,1,1),Movimientos!$A$4:$A$500,"&lt;="&amp;DATE($B$4,12,31))</f>
        <v>560</v>
      </c>
    </row>
    <row r="34" spans="8:9" ht="13.5" customHeight="1" x14ac:dyDescent="0.25">
      <c r="H34" s="15" t="s">
        <v>58</v>
      </c>
      <c r="I34" s="16">
        <f>SUMIFS(Movimientos!$H$4:$H$500,Movimientos!$D$4:$D$500,H34,Movimientos!$A$4:$A$500,"&gt;="&amp;DATE($B$4,1,1),Movimientos!$A$4:$A$500,"&lt;="&amp;DATE($B$4,12,31))</f>
        <v>270</v>
      </c>
    </row>
    <row r="35" spans="8:9" ht="13.5" customHeight="1" x14ac:dyDescent="0.25"/>
  </sheetData>
  <mergeCells count="17">
    <mergeCell ref="A16:F16"/>
    <mergeCell ref="A17:F18"/>
    <mergeCell ref="K4:N4"/>
    <mergeCell ref="H4:I4"/>
    <mergeCell ref="A1:N1"/>
    <mergeCell ref="A12:B12"/>
    <mergeCell ref="C12:D12"/>
    <mergeCell ref="E12:F12"/>
    <mergeCell ref="A13:B13"/>
    <mergeCell ref="C13:D13"/>
    <mergeCell ref="E13:F13"/>
    <mergeCell ref="A8:B8"/>
    <mergeCell ref="C8:D8"/>
    <mergeCell ref="E8:F8"/>
    <mergeCell ref="A9:B9"/>
    <mergeCell ref="C9:D9"/>
    <mergeCell ref="E9:F9"/>
  </mergeCells>
  <conditionalFormatting sqref="N6:N8">
    <cfRule type="cellIs" dxfId="5" priority="2" operator="greaterThan">
      <formula>0.05</formula>
    </cfRule>
    <cfRule type="cellIs" dxfId="4" priority="3" operator="lessThan">
      <formula>-0.05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3"/>
  <sheetViews>
    <sheetView zoomScaleNormal="100" zoomScalePageLayoutView="60" workbookViewId="0"/>
  </sheetViews>
  <sheetFormatPr baseColWidth="10" defaultColWidth="8.7109375" defaultRowHeight="12.75" customHeight="1" x14ac:dyDescent="0.25"/>
  <cols>
    <col min="1" max="2" width="12" customWidth="1"/>
    <col min="3" max="3" width="14" customWidth="1"/>
    <col min="4" max="4" width="20" customWidth="1"/>
    <col min="5" max="5" width="22" customWidth="1"/>
    <col min="6" max="6" width="18" customWidth="1"/>
    <col min="7" max="7" width="14" customWidth="1"/>
    <col min="8" max="8" width="12" customWidth="1"/>
    <col min="9" max="9" width="30" customWidth="1"/>
    <col min="10" max="10" width="14" customWidth="1"/>
  </cols>
  <sheetData>
    <row r="1" spans="1:10" ht="19.5" customHeight="1" x14ac:dyDescent="0.35">
      <c r="A1" s="4" t="s">
        <v>59</v>
      </c>
    </row>
    <row r="2" spans="1:10" ht="13.5" customHeight="1" x14ac:dyDescent="0.25">
      <c r="A2" s="5" t="s">
        <v>60</v>
      </c>
    </row>
    <row r="3" spans="1:10" ht="12.75" customHeight="1" x14ac:dyDescent="0.25">
      <c r="A3" s="17" t="s">
        <v>61</v>
      </c>
      <c r="B3" s="17" t="s">
        <v>62</v>
      </c>
      <c r="C3" s="17" t="s">
        <v>7</v>
      </c>
      <c r="D3" s="17" t="s">
        <v>31</v>
      </c>
      <c r="E3" s="17" t="s">
        <v>63</v>
      </c>
      <c r="F3" s="17" t="s">
        <v>64</v>
      </c>
      <c r="G3" s="17" t="s">
        <v>65</v>
      </c>
      <c r="H3" s="17" t="s">
        <v>66</v>
      </c>
      <c r="I3" s="17" t="s">
        <v>67</v>
      </c>
      <c r="J3" s="17" t="s">
        <v>68</v>
      </c>
    </row>
    <row r="4" spans="1:10" ht="14.25" customHeight="1" x14ac:dyDescent="0.25">
      <c r="A4" s="18">
        <v>46025</v>
      </c>
      <c r="B4" s="19" t="s">
        <v>69</v>
      </c>
      <c r="C4" s="19" t="s">
        <v>69</v>
      </c>
      <c r="D4" s="19" t="s">
        <v>70</v>
      </c>
      <c r="E4" s="19" t="s">
        <v>71</v>
      </c>
      <c r="F4" s="19" t="s">
        <v>72</v>
      </c>
      <c r="G4" s="19" t="s">
        <v>73</v>
      </c>
      <c r="H4" s="20">
        <v>2380</v>
      </c>
      <c r="I4" s="19" t="s">
        <v>74</v>
      </c>
      <c r="J4" s="19" t="s">
        <v>75</v>
      </c>
    </row>
    <row r="5" spans="1:10" ht="14.25" customHeight="1" x14ac:dyDescent="0.25">
      <c r="A5" s="18">
        <v>46028</v>
      </c>
      <c r="B5" s="19" t="s">
        <v>69</v>
      </c>
      <c r="C5" s="19" t="s">
        <v>69</v>
      </c>
      <c r="D5" s="19" t="s">
        <v>76</v>
      </c>
      <c r="E5" s="19" t="s">
        <v>77</v>
      </c>
      <c r="F5" s="19" t="s">
        <v>72</v>
      </c>
      <c r="G5" s="19" t="s">
        <v>73</v>
      </c>
      <c r="H5" s="20">
        <v>260</v>
      </c>
      <c r="I5" s="19" t="s">
        <v>78</v>
      </c>
      <c r="J5" s="19" t="s">
        <v>79</v>
      </c>
    </row>
    <row r="6" spans="1:10" ht="14.25" customHeight="1" x14ac:dyDescent="0.25">
      <c r="A6" s="18">
        <v>46029</v>
      </c>
      <c r="B6" s="19" t="s">
        <v>69</v>
      </c>
      <c r="C6" s="19" t="s">
        <v>69</v>
      </c>
      <c r="D6" s="19" t="s">
        <v>80</v>
      </c>
      <c r="E6" s="19" t="s">
        <v>81</v>
      </c>
      <c r="F6" s="19" t="s">
        <v>72</v>
      </c>
      <c r="G6" s="19" t="s">
        <v>73</v>
      </c>
      <c r="H6" s="20">
        <v>6</v>
      </c>
      <c r="I6" s="19" t="s">
        <v>82</v>
      </c>
      <c r="J6" s="19" t="s">
        <v>79</v>
      </c>
    </row>
    <row r="7" spans="1:10" ht="14.25" customHeight="1" x14ac:dyDescent="0.25">
      <c r="A7" s="18">
        <v>46027</v>
      </c>
      <c r="B7" s="19" t="s">
        <v>83</v>
      </c>
      <c r="C7" s="19" t="s">
        <v>12</v>
      </c>
      <c r="D7" s="19" t="s">
        <v>34</v>
      </c>
      <c r="E7" s="19" t="s">
        <v>84</v>
      </c>
      <c r="F7" s="19" t="s">
        <v>72</v>
      </c>
      <c r="G7" s="19" t="s">
        <v>73</v>
      </c>
      <c r="H7" s="20">
        <v>890</v>
      </c>
      <c r="I7" s="19" t="s">
        <v>85</v>
      </c>
      <c r="J7" s="19" t="s">
        <v>75</v>
      </c>
    </row>
    <row r="8" spans="1:10" ht="14.25" customHeight="1" x14ac:dyDescent="0.25">
      <c r="A8" s="18">
        <v>46032</v>
      </c>
      <c r="B8" s="19" t="s">
        <v>83</v>
      </c>
      <c r="C8" s="19" t="s">
        <v>12</v>
      </c>
      <c r="D8" s="19" t="s">
        <v>36</v>
      </c>
      <c r="E8" s="19" t="s">
        <v>86</v>
      </c>
      <c r="F8" s="19" t="s">
        <v>72</v>
      </c>
      <c r="G8" s="19" t="s">
        <v>87</v>
      </c>
      <c r="H8" s="20">
        <v>61</v>
      </c>
      <c r="I8" s="19" t="s">
        <v>88</v>
      </c>
      <c r="J8" s="19" t="s">
        <v>79</v>
      </c>
    </row>
    <row r="9" spans="1:10" ht="14.25" customHeight="1" x14ac:dyDescent="0.25">
      <c r="A9" s="18">
        <v>46034</v>
      </c>
      <c r="B9" s="19" t="s">
        <v>83</v>
      </c>
      <c r="C9" s="19" t="s">
        <v>12</v>
      </c>
      <c r="D9" s="19" t="s">
        <v>36</v>
      </c>
      <c r="E9" s="19" t="s">
        <v>89</v>
      </c>
      <c r="F9" s="19" t="s">
        <v>72</v>
      </c>
      <c r="G9" s="19" t="s">
        <v>87</v>
      </c>
      <c r="H9" s="20">
        <v>21</v>
      </c>
      <c r="I9" s="19" t="s">
        <v>90</v>
      </c>
      <c r="J9" s="19" t="s">
        <v>79</v>
      </c>
    </row>
    <row r="10" spans="1:10" ht="14.25" customHeight="1" x14ac:dyDescent="0.25">
      <c r="A10" s="18">
        <v>46030</v>
      </c>
      <c r="B10" s="19" t="s">
        <v>83</v>
      </c>
      <c r="C10" s="19" t="s">
        <v>12</v>
      </c>
      <c r="D10" s="19" t="s">
        <v>44</v>
      </c>
      <c r="E10" s="19" t="s">
        <v>91</v>
      </c>
      <c r="F10" s="19" t="s">
        <v>72</v>
      </c>
      <c r="G10" s="19" t="s">
        <v>87</v>
      </c>
      <c r="H10" s="20">
        <v>33</v>
      </c>
      <c r="I10" s="19" t="s">
        <v>92</v>
      </c>
      <c r="J10" s="19" t="s">
        <v>75</v>
      </c>
    </row>
    <row r="11" spans="1:10" ht="14.25" customHeight="1" x14ac:dyDescent="0.25">
      <c r="A11" s="18">
        <v>46031</v>
      </c>
      <c r="B11" s="19" t="s">
        <v>83</v>
      </c>
      <c r="C11" s="19" t="s">
        <v>12</v>
      </c>
      <c r="D11" s="19" t="s">
        <v>44</v>
      </c>
      <c r="E11" s="19" t="s">
        <v>93</v>
      </c>
      <c r="F11" s="19" t="s">
        <v>94</v>
      </c>
      <c r="G11" s="19" t="s">
        <v>95</v>
      </c>
      <c r="H11" s="20">
        <v>15</v>
      </c>
      <c r="I11" s="19" t="s">
        <v>96</v>
      </c>
      <c r="J11" s="19" t="s">
        <v>75</v>
      </c>
    </row>
    <row r="12" spans="1:10" ht="14.25" customHeight="1" x14ac:dyDescent="0.25">
      <c r="A12" s="18">
        <v>46036</v>
      </c>
      <c r="B12" s="19" t="s">
        <v>83</v>
      </c>
      <c r="C12" s="19" t="s">
        <v>12</v>
      </c>
      <c r="D12" s="19" t="s">
        <v>38</v>
      </c>
      <c r="E12" s="19" t="s">
        <v>97</v>
      </c>
      <c r="F12" s="19" t="s">
        <v>94</v>
      </c>
      <c r="G12" s="19" t="s">
        <v>95</v>
      </c>
      <c r="H12" s="20">
        <v>148</v>
      </c>
      <c r="I12" s="19" t="s">
        <v>98</v>
      </c>
      <c r="J12" s="19" t="s">
        <v>79</v>
      </c>
    </row>
    <row r="13" spans="1:10" ht="14.25" customHeight="1" x14ac:dyDescent="0.25">
      <c r="A13" s="18">
        <v>46045</v>
      </c>
      <c r="B13" s="19" t="s">
        <v>83</v>
      </c>
      <c r="C13" s="19" t="s">
        <v>12</v>
      </c>
      <c r="D13" s="19" t="s">
        <v>38</v>
      </c>
      <c r="E13" s="19" t="s">
        <v>99</v>
      </c>
      <c r="F13" s="19" t="s">
        <v>94</v>
      </c>
      <c r="G13" s="19" t="s">
        <v>95</v>
      </c>
      <c r="H13" s="20">
        <v>117</v>
      </c>
      <c r="I13" s="19" t="s">
        <v>100</v>
      </c>
      <c r="J13" s="19" t="s">
        <v>79</v>
      </c>
    </row>
    <row r="14" spans="1:10" ht="14.25" customHeight="1" x14ac:dyDescent="0.25">
      <c r="A14" s="18">
        <v>46033</v>
      </c>
      <c r="B14" s="19" t="s">
        <v>83</v>
      </c>
      <c r="C14" s="19" t="s">
        <v>12</v>
      </c>
      <c r="D14" s="19" t="s">
        <v>40</v>
      </c>
      <c r="E14" s="19" t="s">
        <v>101</v>
      </c>
      <c r="F14" s="19" t="s">
        <v>94</v>
      </c>
      <c r="G14" s="19" t="s">
        <v>95</v>
      </c>
      <c r="H14" s="20">
        <v>41</v>
      </c>
      <c r="I14" s="19" t="s">
        <v>102</v>
      </c>
      <c r="J14" s="19" t="s">
        <v>75</v>
      </c>
    </row>
    <row r="15" spans="1:10" ht="14.25" customHeight="1" x14ac:dyDescent="0.25">
      <c r="A15" s="18">
        <v>46043</v>
      </c>
      <c r="B15" s="19" t="s">
        <v>83</v>
      </c>
      <c r="C15" s="19" t="s">
        <v>12</v>
      </c>
      <c r="D15" s="19" t="s">
        <v>40</v>
      </c>
      <c r="E15" s="19" t="s">
        <v>103</v>
      </c>
      <c r="F15" s="19" t="s">
        <v>94</v>
      </c>
      <c r="G15" s="19" t="s">
        <v>95</v>
      </c>
      <c r="H15" s="20">
        <v>18</v>
      </c>
      <c r="I15" s="19" t="s">
        <v>104</v>
      </c>
      <c r="J15" s="19" t="s">
        <v>79</v>
      </c>
    </row>
    <row r="16" spans="1:10" ht="14.25" customHeight="1" x14ac:dyDescent="0.25">
      <c r="A16" s="18">
        <v>46040</v>
      </c>
      <c r="B16" s="19" t="s">
        <v>83</v>
      </c>
      <c r="C16" s="19" t="s">
        <v>12</v>
      </c>
      <c r="D16" s="19" t="s">
        <v>42</v>
      </c>
      <c r="E16" s="19" t="s">
        <v>105</v>
      </c>
      <c r="F16" s="19" t="s">
        <v>94</v>
      </c>
      <c r="G16" s="19" t="s">
        <v>95</v>
      </c>
      <c r="H16" s="20">
        <v>14</v>
      </c>
      <c r="I16" s="19" t="s">
        <v>106</v>
      </c>
      <c r="J16" s="19" t="s">
        <v>79</v>
      </c>
    </row>
    <row r="17" spans="1:10" ht="14.25" customHeight="1" x14ac:dyDescent="0.25">
      <c r="A17" s="18">
        <v>46047</v>
      </c>
      <c r="B17" s="19" t="s">
        <v>83</v>
      </c>
      <c r="C17" s="19" t="s">
        <v>12</v>
      </c>
      <c r="D17" s="19" t="s">
        <v>46</v>
      </c>
      <c r="E17" s="19" t="s">
        <v>107</v>
      </c>
      <c r="F17" s="19" t="s">
        <v>94</v>
      </c>
      <c r="G17" s="19" t="s">
        <v>95</v>
      </c>
      <c r="H17" s="20">
        <v>22</v>
      </c>
      <c r="I17" s="19" t="s">
        <v>108</v>
      </c>
      <c r="J17" s="19" t="s">
        <v>79</v>
      </c>
    </row>
    <row r="18" spans="1:10" ht="14.25" customHeight="1" x14ac:dyDescent="0.25">
      <c r="A18" s="18">
        <v>46038</v>
      </c>
      <c r="B18" s="19" t="s">
        <v>83</v>
      </c>
      <c r="C18" s="19" t="s">
        <v>14</v>
      </c>
      <c r="D18" s="19" t="s">
        <v>48</v>
      </c>
      <c r="E18" s="19" t="s">
        <v>109</v>
      </c>
      <c r="F18" s="19" t="s">
        <v>94</v>
      </c>
      <c r="G18" s="19" t="s">
        <v>95</v>
      </c>
      <c r="H18" s="20">
        <v>28</v>
      </c>
      <c r="I18" s="19" t="s">
        <v>110</v>
      </c>
      <c r="J18" s="19" t="s">
        <v>79</v>
      </c>
    </row>
    <row r="19" spans="1:10" ht="14.25" customHeight="1" x14ac:dyDescent="0.25">
      <c r="A19" s="18">
        <v>46049</v>
      </c>
      <c r="B19" s="19" t="s">
        <v>83</v>
      </c>
      <c r="C19" s="19" t="s">
        <v>14</v>
      </c>
      <c r="D19" s="19" t="s">
        <v>50</v>
      </c>
      <c r="E19" s="19" t="s">
        <v>111</v>
      </c>
      <c r="F19" s="19" t="s">
        <v>112</v>
      </c>
      <c r="G19" s="19" t="s">
        <v>95</v>
      </c>
      <c r="H19" s="20">
        <v>24</v>
      </c>
      <c r="I19" s="19" t="s">
        <v>113</v>
      </c>
      <c r="J19" s="19" t="s">
        <v>79</v>
      </c>
    </row>
    <row r="20" spans="1:10" ht="14.25" customHeight="1" x14ac:dyDescent="0.25">
      <c r="A20" s="18">
        <v>46050</v>
      </c>
      <c r="B20" s="19" t="s">
        <v>83</v>
      </c>
      <c r="C20" s="19" t="s">
        <v>14</v>
      </c>
      <c r="D20" s="19" t="s">
        <v>52</v>
      </c>
      <c r="E20" s="19" t="s">
        <v>114</v>
      </c>
      <c r="F20" s="19" t="s">
        <v>112</v>
      </c>
      <c r="G20" s="19" t="s">
        <v>95</v>
      </c>
      <c r="H20" s="20">
        <v>39</v>
      </c>
      <c r="I20" s="19" t="s">
        <v>115</v>
      </c>
      <c r="J20" s="19" t="s">
        <v>79</v>
      </c>
    </row>
    <row r="21" spans="1:10" ht="14.25" customHeight="1" x14ac:dyDescent="0.25">
      <c r="A21" s="18">
        <v>46052</v>
      </c>
      <c r="B21" s="19" t="s">
        <v>83</v>
      </c>
      <c r="C21" s="19" t="s">
        <v>14</v>
      </c>
      <c r="D21" s="19" t="s">
        <v>54</v>
      </c>
      <c r="E21" s="19" t="s">
        <v>116</v>
      </c>
      <c r="F21" s="19" t="s">
        <v>112</v>
      </c>
      <c r="G21" s="19" t="s">
        <v>95</v>
      </c>
      <c r="H21" s="20">
        <v>46</v>
      </c>
      <c r="I21" s="19" t="s">
        <v>117</v>
      </c>
      <c r="J21" s="19" t="s">
        <v>79</v>
      </c>
    </row>
    <row r="22" spans="1:10" ht="14.25" customHeight="1" x14ac:dyDescent="0.25">
      <c r="A22" s="18">
        <v>46037</v>
      </c>
      <c r="B22" s="19" t="s">
        <v>83</v>
      </c>
      <c r="C22" s="19" t="s">
        <v>19</v>
      </c>
      <c r="D22" s="19" t="s">
        <v>56</v>
      </c>
      <c r="E22" s="19" t="s">
        <v>118</v>
      </c>
      <c r="F22" s="19" t="s">
        <v>119</v>
      </c>
      <c r="G22" s="19" t="s">
        <v>73</v>
      </c>
      <c r="H22" s="20">
        <v>180</v>
      </c>
      <c r="I22" s="19" t="s">
        <v>120</v>
      </c>
      <c r="J22" s="19" t="s">
        <v>75</v>
      </c>
    </row>
    <row r="23" spans="1:10" ht="14.25" customHeight="1" x14ac:dyDescent="0.25">
      <c r="A23" s="18">
        <v>46037</v>
      </c>
      <c r="B23" s="19" t="s">
        <v>83</v>
      </c>
      <c r="C23" s="19" t="s">
        <v>19</v>
      </c>
      <c r="D23" s="19" t="s">
        <v>57</v>
      </c>
      <c r="E23" s="19" t="s">
        <v>121</v>
      </c>
      <c r="F23" s="19" t="s">
        <v>119</v>
      </c>
      <c r="G23" s="19" t="s">
        <v>73</v>
      </c>
      <c r="H23" s="20">
        <v>140</v>
      </c>
      <c r="I23" s="19" t="s">
        <v>122</v>
      </c>
      <c r="J23" s="19" t="s">
        <v>75</v>
      </c>
    </row>
    <row r="24" spans="1:10" ht="14.25" customHeight="1" x14ac:dyDescent="0.25">
      <c r="A24" s="18">
        <v>46051</v>
      </c>
      <c r="B24" s="19" t="s">
        <v>83</v>
      </c>
      <c r="C24" s="19" t="s">
        <v>19</v>
      </c>
      <c r="D24" s="19" t="s">
        <v>58</v>
      </c>
      <c r="E24" s="19" t="s">
        <v>123</v>
      </c>
      <c r="F24" s="19" t="s">
        <v>119</v>
      </c>
      <c r="G24" s="19" t="s">
        <v>73</v>
      </c>
      <c r="H24" s="20">
        <v>60</v>
      </c>
      <c r="I24" s="19" t="s">
        <v>124</v>
      </c>
      <c r="J24" s="19" t="s">
        <v>75</v>
      </c>
    </row>
    <row r="25" spans="1:10" ht="14.25" customHeight="1" x14ac:dyDescent="0.25">
      <c r="A25" s="18">
        <v>46056</v>
      </c>
      <c r="B25" s="19" t="s">
        <v>69</v>
      </c>
      <c r="C25" s="19" t="s">
        <v>69</v>
      </c>
      <c r="D25" s="19" t="s">
        <v>70</v>
      </c>
      <c r="E25" s="19" t="s">
        <v>125</v>
      </c>
      <c r="F25" s="19" t="s">
        <v>72</v>
      </c>
      <c r="G25" s="19" t="s">
        <v>73</v>
      </c>
      <c r="H25" s="20">
        <v>2380</v>
      </c>
      <c r="I25" s="19" t="s">
        <v>74</v>
      </c>
      <c r="J25" s="19" t="s">
        <v>75</v>
      </c>
    </row>
    <row r="26" spans="1:10" ht="14.25" customHeight="1" x14ac:dyDescent="0.25">
      <c r="A26" s="18">
        <v>46071</v>
      </c>
      <c r="B26" s="19" t="s">
        <v>69</v>
      </c>
      <c r="C26" s="19" t="s">
        <v>69</v>
      </c>
      <c r="D26" s="19" t="s">
        <v>76</v>
      </c>
      <c r="E26" s="19" t="s">
        <v>126</v>
      </c>
      <c r="F26" s="19" t="s">
        <v>72</v>
      </c>
      <c r="G26" s="19" t="s">
        <v>73</v>
      </c>
      <c r="H26" s="20">
        <v>320</v>
      </c>
      <c r="I26" s="19" t="s">
        <v>127</v>
      </c>
      <c r="J26" s="19" t="s">
        <v>79</v>
      </c>
    </row>
    <row r="27" spans="1:10" ht="14.25" customHeight="1" x14ac:dyDescent="0.25">
      <c r="A27" s="18">
        <v>46060</v>
      </c>
      <c r="B27" s="19" t="s">
        <v>83</v>
      </c>
      <c r="C27" s="19" t="s">
        <v>12</v>
      </c>
      <c r="D27" s="19" t="s">
        <v>34</v>
      </c>
      <c r="E27" s="19" t="s">
        <v>84</v>
      </c>
      <c r="F27" s="19" t="s">
        <v>72</v>
      </c>
      <c r="G27" s="19" t="s">
        <v>73</v>
      </c>
      <c r="H27" s="20">
        <v>890</v>
      </c>
      <c r="I27" s="19" t="s">
        <v>85</v>
      </c>
      <c r="J27" s="19" t="s">
        <v>75</v>
      </c>
    </row>
    <row r="28" spans="1:10" ht="14.25" customHeight="1" x14ac:dyDescent="0.25">
      <c r="A28" s="18">
        <v>46064</v>
      </c>
      <c r="B28" s="19" t="s">
        <v>83</v>
      </c>
      <c r="C28" s="19" t="s">
        <v>12</v>
      </c>
      <c r="D28" s="19" t="s">
        <v>36</v>
      </c>
      <c r="E28" s="19" t="s">
        <v>86</v>
      </c>
      <c r="F28" s="19" t="s">
        <v>72</v>
      </c>
      <c r="G28" s="19" t="s">
        <v>87</v>
      </c>
      <c r="H28" s="20">
        <v>58</v>
      </c>
      <c r="I28" s="19" t="s">
        <v>88</v>
      </c>
      <c r="J28" s="19" t="s">
        <v>79</v>
      </c>
    </row>
    <row r="29" spans="1:10" ht="14.25" customHeight="1" x14ac:dyDescent="0.25">
      <c r="A29" s="18">
        <v>46071</v>
      </c>
      <c r="B29" s="19" t="s">
        <v>83</v>
      </c>
      <c r="C29" s="19" t="s">
        <v>12</v>
      </c>
      <c r="D29" s="19" t="s">
        <v>36</v>
      </c>
      <c r="E29" s="19" t="s">
        <v>128</v>
      </c>
      <c r="F29" s="19" t="s">
        <v>72</v>
      </c>
      <c r="G29" s="19" t="s">
        <v>87</v>
      </c>
      <c r="H29" s="20">
        <v>34</v>
      </c>
      <c r="I29" s="19" t="s">
        <v>129</v>
      </c>
      <c r="J29" s="19" t="s">
        <v>79</v>
      </c>
    </row>
    <row r="30" spans="1:10" ht="14.25" customHeight="1" x14ac:dyDescent="0.25">
      <c r="A30" s="18">
        <v>46061</v>
      </c>
      <c r="B30" s="19" t="s">
        <v>83</v>
      </c>
      <c r="C30" s="19" t="s">
        <v>12</v>
      </c>
      <c r="D30" s="19" t="s">
        <v>44</v>
      </c>
      <c r="E30" s="19" t="s">
        <v>91</v>
      </c>
      <c r="F30" s="19" t="s">
        <v>72</v>
      </c>
      <c r="G30" s="19" t="s">
        <v>87</v>
      </c>
      <c r="H30" s="20">
        <v>33</v>
      </c>
      <c r="I30" s="19" t="s">
        <v>92</v>
      </c>
      <c r="J30" s="19" t="s">
        <v>75</v>
      </c>
    </row>
    <row r="31" spans="1:10" ht="14.25" customHeight="1" x14ac:dyDescent="0.25">
      <c r="A31" s="18">
        <v>46062</v>
      </c>
      <c r="B31" s="19" t="s">
        <v>83</v>
      </c>
      <c r="C31" s="19" t="s">
        <v>12</v>
      </c>
      <c r="D31" s="19" t="s">
        <v>44</v>
      </c>
      <c r="E31" s="19" t="s">
        <v>93</v>
      </c>
      <c r="F31" s="19" t="s">
        <v>94</v>
      </c>
      <c r="G31" s="19" t="s">
        <v>95</v>
      </c>
      <c r="H31" s="20">
        <v>15</v>
      </c>
      <c r="I31" s="19" t="s">
        <v>96</v>
      </c>
      <c r="J31" s="19" t="s">
        <v>75</v>
      </c>
    </row>
    <row r="32" spans="1:10" ht="14.25" customHeight="1" x14ac:dyDescent="0.25">
      <c r="A32" s="18">
        <v>46066</v>
      </c>
      <c r="B32" s="19" t="s">
        <v>83</v>
      </c>
      <c r="C32" s="19" t="s">
        <v>12</v>
      </c>
      <c r="D32" s="19" t="s">
        <v>38</v>
      </c>
      <c r="E32" s="19" t="s">
        <v>97</v>
      </c>
      <c r="F32" s="19" t="s">
        <v>94</v>
      </c>
      <c r="G32" s="19" t="s">
        <v>95</v>
      </c>
      <c r="H32" s="20">
        <v>154</v>
      </c>
      <c r="I32" s="19" t="s">
        <v>98</v>
      </c>
      <c r="J32" s="19" t="s">
        <v>79</v>
      </c>
    </row>
    <row r="33" spans="1:10" ht="14.25" customHeight="1" x14ac:dyDescent="0.25">
      <c r="A33" s="18">
        <v>46075</v>
      </c>
      <c r="B33" s="19" t="s">
        <v>83</v>
      </c>
      <c r="C33" s="19" t="s">
        <v>12</v>
      </c>
      <c r="D33" s="19" t="s">
        <v>38</v>
      </c>
      <c r="E33" s="19" t="s">
        <v>99</v>
      </c>
      <c r="F33" s="19" t="s">
        <v>94</v>
      </c>
      <c r="G33" s="19" t="s">
        <v>95</v>
      </c>
      <c r="H33" s="20">
        <v>126</v>
      </c>
      <c r="I33" s="19" t="s">
        <v>100</v>
      </c>
      <c r="J33" s="19" t="s">
        <v>79</v>
      </c>
    </row>
    <row r="34" spans="1:10" ht="14.25" customHeight="1" x14ac:dyDescent="0.25">
      <c r="A34" s="18">
        <v>46064</v>
      </c>
      <c r="B34" s="19" t="s">
        <v>83</v>
      </c>
      <c r="C34" s="19" t="s">
        <v>12</v>
      </c>
      <c r="D34" s="19" t="s">
        <v>40</v>
      </c>
      <c r="E34" s="19" t="s">
        <v>101</v>
      </c>
      <c r="F34" s="19" t="s">
        <v>94</v>
      </c>
      <c r="G34" s="19" t="s">
        <v>95</v>
      </c>
      <c r="H34" s="20">
        <v>41</v>
      </c>
      <c r="I34" s="19" t="s">
        <v>102</v>
      </c>
      <c r="J34" s="19" t="s">
        <v>75</v>
      </c>
    </row>
    <row r="35" spans="1:10" ht="14.25" customHeight="1" x14ac:dyDescent="0.25">
      <c r="A35" s="18">
        <v>46070</v>
      </c>
      <c r="B35" s="19" t="s">
        <v>83</v>
      </c>
      <c r="C35" s="19" t="s">
        <v>12</v>
      </c>
      <c r="D35" s="19" t="s">
        <v>42</v>
      </c>
      <c r="E35" s="19" t="s">
        <v>130</v>
      </c>
      <c r="F35" s="19" t="s">
        <v>94</v>
      </c>
      <c r="G35" s="19" t="s">
        <v>95</v>
      </c>
      <c r="H35" s="20">
        <v>45</v>
      </c>
      <c r="I35" s="19" t="s">
        <v>131</v>
      </c>
      <c r="J35" s="19" t="s">
        <v>79</v>
      </c>
    </row>
    <row r="36" spans="1:10" ht="14.25" customHeight="1" x14ac:dyDescent="0.25">
      <c r="A36" s="18">
        <v>46079</v>
      </c>
      <c r="B36" s="19" t="s">
        <v>83</v>
      </c>
      <c r="C36" s="19" t="s">
        <v>12</v>
      </c>
      <c r="D36" s="19" t="s">
        <v>46</v>
      </c>
      <c r="E36" s="19" t="s">
        <v>132</v>
      </c>
      <c r="F36" s="19" t="s">
        <v>94</v>
      </c>
      <c r="G36" s="19" t="s">
        <v>95</v>
      </c>
      <c r="H36" s="20">
        <v>29</v>
      </c>
      <c r="I36" s="19" t="s">
        <v>133</v>
      </c>
      <c r="J36" s="19" t="s">
        <v>79</v>
      </c>
    </row>
    <row r="37" spans="1:10" ht="14.25" customHeight="1" x14ac:dyDescent="0.25">
      <c r="A37" s="18">
        <v>46067</v>
      </c>
      <c r="B37" s="19" t="s">
        <v>83</v>
      </c>
      <c r="C37" s="19" t="s">
        <v>14</v>
      </c>
      <c r="D37" s="19" t="s">
        <v>48</v>
      </c>
      <c r="E37" s="19" t="s">
        <v>134</v>
      </c>
      <c r="F37" s="19" t="s">
        <v>112</v>
      </c>
      <c r="G37" s="19" t="s">
        <v>95</v>
      </c>
      <c r="H37" s="20">
        <v>36</v>
      </c>
      <c r="I37" s="19" t="s">
        <v>135</v>
      </c>
      <c r="J37" s="19" t="s">
        <v>79</v>
      </c>
    </row>
    <row r="38" spans="1:10" ht="14.25" customHeight="1" x14ac:dyDescent="0.25">
      <c r="A38" s="18">
        <v>46074</v>
      </c>
      <c r="B38" s="19" t="s">
        <v>83</v>
      </c>
      <c r="C38" s="19" t="s">
        <v>14</v>
      </c>
      <c r="D38" s="19" t="s">
        <v>50</v>
      </c>
      <c r="E38" s="19" t="s">
        <v>136</v>
      </c>
      <c r="F38" s="19" t="s">
        <v>112</v>
      </c>
      <c r="G38" s="19" t="s">
        <v>95</v>
      </c>
      <c r="H38" s="20">
        <v>22</v>
      </c>
      <c r="I38" s="19" t="s">
        <v>137</v>
      </c>
      <c r="J38" s="19" t="s">
        <v>79</v>
      </c>
    </row>
    <row r="39" spans="1:10" ht="14.25" customHeight="1" x14ac:dyDescent="0.25">
      <c r="A39" s="18">
        <v>46077</v>
      </c>
      <c r="B39" s="19" t="s">
        <v>83</v>
      </c>
      <c r="C39" s="19" t="s">
        <v>14</v>
      </c>
      <c r="D39" s="19" t="s">
        <v>52</v>
      </c>
      <c r="E39" s="19" t="s">
        <v>138</v>
      </c>
      <c r="F39" s="19" t="s">
        <v>112</v>
      </c>
      <c r="G39" s="19" t="s">
        <v>95</v>
      </c>
      <c r="H39" s="20">
        <v>44</v>
      </c>
      <c r="I39" s="19" t="s">
        <v>139</v>
      </c>
      <c r="J39" s="19" t="s">
        <v>79</v>
      </c>
    </row>
    <row r="40" spans="1:10" ht="14.25" customHeight="1" x14ac:dyDescent="0.25">
      <c r="A40" s="18">
        <v>46078</v>
      </c>
      <c r="B40" s="19" t="s">
        <v>83</v>
      </c>
      <c r="C40" s="19" t="s">
        <v>14</v>
      </c>
      <c r="D40" s="19" t="s">
        <v>54</v>
      </c>
      <c r="E40" s="19" t="s">
        <v>140</v>
      </c>
      <c r="F40" s="19" t="s">
        <v>112</v>
      </c>
      <c r="G40" s="19" t="s">
        <v>95</v>
      </c>
      <c r="H40" s="20">
        <v>62</v>
      </c>
      <c r="I40" s="19" t="s">
        <v>141</v>
      </c>
      <c r="J40" s="19" t="s">
        <v>79</v>
      </c>
    </row>
    <row r="41" spans="1:10" ht="14.25" customHeight="1" x14ac:dyDescent="0.25">
      <c r="A41" s="18">
        <v>46068</v>
      </c>
      <c r="B41" s="19" t="s">
        <v>83</v>
      </c>
      <c r="C41" s="19" t="s">
        <v>19</v>
      </c>
      <c r="D41" s="19" t="s">
        <v>56</v>
      </c>
      <c r="E41" s="19" t="s">
        <v>118</v>
      </c>
      <c r="F41" s="19" t="s">
        <v>119</v>
      </c>
      <c r="G41" s="19" t="s">
        <v>73</v>
      </c>
      <c r="H41" s="20">
        <v>180</v>
      </c>
      <c r="I41" s="19" t="s">
        <v>120</v>
      </c>
      <c r="J41" s="19" t="s">
        <v>75</v>
      </c>
    </row>
    <row r="42" spans="1:10" ht="14.25" customHeight="1" x14ac:dyDescent="0.25">
      <c r="A42" s="18">
        <v>46068</v>
      </c>
      <c r="B42" s="19" t="s">
        <v>83</v>
      </c>
      <c r="C42" s="19" t="s">
        <v>19</v>
      </c>
      <c r="D42" s="19" t="s">
        <v>57</v>
      </c>
      <c r="E42" s="19" t="s">
        <v>121</v>
      </c>
      <c r="F42" s="19" t="s">
        <v>119</v>
      </c>
      <c r="G42" s="19" t="s">
        <v>73</v>
      </c>
      <c r="H42" s="20">
        <v>140</v>
      </c>
      <c r="I42" s="19" t="s">
        <v>122</v>
      </c>
      <c r="J42" s="19" t="s">
        <v>75</v>
      </c>
    </row>
    <row r="43" spans="1:10" ht="14.25" customHeight="1" x14ac:dyDescent="0.25">
      <c r="A43" s="18">
        <v>46081</v>
      </c>
      <c r="B43" s="19" t="s">
        <v>83</v>
      </c>
      <c r="C43" s="19" t="s">
        <v>19</v>
      </c>
      <c r="D43" s="19" t="s">
        <v>58</v>
      </c>
      <c r="E43" s="19" t="s">
        <v>123</v>
      </c>
      <c r="F43" s="19" t="s">
        <v>119</v>
      </c>
      <c r="G43" s="19" t="s">
        <v>73</v>
      </c>
      <c r="H43" s="20">
        <v>60</v>
      </c>
      <c r="I43" s="19" t="s">
        <v>124</v>
      </c>
      <c r="J43" s="19" t="s">
        <v>75</v>
      </c>
    </row>
    <row r="44" spans="1:10" ht="14.25" customHeight="1" x14ac:dyDescent="0.25">
      <c r="A44" s="18">
        <v>46084</v>
      </c>
      <c r="B44" s="19" t="s">
        <v>69</v>
      </c>
      <c r="C44" s="19" t="s">
        <v>69</v>
      </c>
      <c r="D44" s="19" t="s">
        <v>70</v>
      </c>
      <c r="E44" s="19" t="s">
        <v>142</v>
      </c>
      <c r="F44" s="19" t="s">
        <v>72</v>
      </c>
      <c r="G44" s="19" t="s">
        <v>73</v>
      </c>
      <c r="H44" s="20">
        <v>2405</v>
      </c>
      <c r="I44" s="19" t="s">
        <v>74</v>
      </c>
      <c r="J44" s="19" t="s">
        <v>75</v>
      </c>
    </row>
    <row r="45" spans="1:10" ht="14.25" customHeight="1" x14ac:dyDescent="0.25">
      <c r="A45" s="18">
        <v>46102</v>
      </c>
      <c r="B45" s="19" t="s">
        <v>69</v>
      </c>
      <c r="C45" s="19" t="s">
        <v>69</v>
      </c>
      <c r="D45" s="19" t="s">
        <v>76</v>
      </c>
      <c r="E45" s="19" t="s">
        <v>143</v>
      </c>
      <c r="F45" s="19" t="s">
        <v>72</v>
      </c>
      <c r="G45" s="19" t="s">
        <v>73</v>
      </c>
      <c r="H45" s="20">
        <v>180</v>
      </c>
      <c r="I45" s="19" t="s">
        <v>144</v>
      </c>
      <c r="J45" s="19" t="s">
        <v>79</v>
      </c>
    </row>
    <row r="46" spans="1:10" ht="14.25" customHeight="1" x14ac:dyDescent="0.25">
      <c r="A46" s="18">
        <v>46109</v>
      </c>
      <c r="B46" s="19" t="s">
        <v>69</v>
      </c>
      <c r="C46" s="19" t="s">
        <v>69</v>
      </c>
      <c r="D46" s="19" t="s">
        <v>80</v>
      </c>
      <c r="E46" s="19" t="s">
        <v>145</v>
      </c>
      <c r="F46" s="19" t="s">
        <v>72</v>
      </c>
      <c r="G46" s="19" t="s">
        <v>73</v>
      </c>
      <c r="H46" s="20">
        <v>42</v>
      </c>
      <c r="I46" s="19" t="s">
        <v>146</v>
      </c>
      <c r="J46" s="19" t="s">
        <v>79</v>
      </c>
    </row>
    <row r="47" spans="1:10" ht="14.25" customHeight="1" x14ac:dyDescent="0.25">
      <c r="A47" s="18">
        <v>46086</v>
      </c>
      <c r="B47" s="19" t="s">
        <v>83</v>
      </c>
      <c r="C47" s="19" t="s">
        <v>12</v>
      </c>
      <c r="D47" s="19" t="s">
        <v>34</v>
      </c>
      <c r="E47" s="19" t="s">
        <v>84</v>
      </c>
      <c r="F47" s="19" t="s">
        <v>72</v>
      </c>
      <c r="G47" s="19" t="s">
        <v>73</v>
      </c>
      <c r="H47" s="20">
        <v>890</v>
      </c>
      <c r="I47" s="19" t="s">
        <v>85</v>
      </c>
      <c r="J47" s="19" t="s">
        <v>75</v>
      </c>
    </row>
    <row r="48" spans="1:10" ht="14.25" customHeight="1" x14ac:dyDescent="0.25">
      <c r="A48" s="18">
        <v>46090</v>
      </c>
      <c r="B48" s="19" t="s">
        <v>83</v>
      </c>
      <c r="C48" s="19" t="s">
        <v>12</v>
      </c>
      <c r="D48" s="19" t="s">
        <v>36</v>
      </c>
      <c r="E48" s="19" t="s">
        <v>86</v>
      </c>
      <c r="F48" s="19" t="s">
        <v>72</v>
      </c>
      <c r="G48" s="19" t="s">
        <v>87</v>
      </c>
      <c r="H48" s="20">
        <v>64</v>
      </c>
      <c r="I48" s="19" t="s">
        <v>88</v>
      </c>
      <c r="J48" s="19" t="s">
        <v>79</v>
      </c>
    </row>
    <row r="49" spans="1:10" ht="14.25" customHeight="1" x14ac:dyDescent="0.25">
      <c r="A49" s="18">
        <v>46099</v>
      </c>
      <c r="B49" s="19" t="s">
        <v>83</v>
      </c>
      <c r="C49" s="19" t="s">
        <v>12</v>
      </c>
      <c r="D49" s="19" t="s">
        <v>36</v>
      </c>
      <c r="E49" s="19" t="s">
        <v>89</v>
      </c>
      <c r="F49" s="19" t="s">
        <v>72</v>
      </c>
      <c r="G49" s="19" t="s">
        <v>87</v>
      </c>
      <c r="H49" s="20">
        <v>22</v>
      </c>
      <c r="I49" s="19" t="s">
        <v>90</v>
      </c>
      <c r="J49" s="19" t="s">
        <v>79</v>
      </c>
    </row>
    <row r="50" spans="1:10" ht="14.25" customHeight="1" x14ac:dyDescent="0.25">
      <c r="A50" s="18">
        <v>46089</v>
      </c>
      <c r="B50" s="19" t="s">
        <v>83</v>
      </c>
      <c r="C50" s="19" t="s">
        <v>12</v>
      </c>
      <c r="D50" s="19" t="s">
        <v>44</v>
      </c>
      <c r="E50" s="19" t="s">
        <v>91</v>
      </c>
      <c r="F50" s="19" t="s">
        <v>72</v>
      </c>
      <c r="G50" s="19" t="s">
        <v>87</v>
      </c>
      <c r="H50" s="20">
        <v>33</v>
      </c>
      <c r="I50" s="19" t="s">
        <v>92</v>
      </c>
      <c r="J50" s="19" t="s">
        <v>75</v>
      </c>
    </row>
    <row r="51" spans="1:10" ht="14.25" customHeight="1" x14ac:dyDescent="0.25">
      <c r="A51" s="18">
        <v>46090</v>
      </c>
      <c r="B51" s="19" t="s">
        <v>83</v>
      </c>
      <c r="C51" s="19" t="s">
        <v>12</v>
      </c>
      <c r="D51" s="19" t="s">
        <v>44</v>
      </c>
      <c r="E51" s="19" t="s">
        <v>93</v>
      </c>
      <c r="F51" s="19" t="s">
        <v>94</v>
      </c>
      <c r="G51" s="19" t="s">
        <v>95</v>
      </c>
      <c r="H51" s="20">
        <v>15</v>
      </c>
      <c r="I51" s="19" t="s">
        <v>96</v>
      </c>
      <c r="J51" s="19" t="s">
        <v>75</v>
      </c>
    </row>
    <row r="52" spans="1:10" ht="14.25" customHeight="1" x14ac:dyDescent="0.25">
      <c r="A52" s="18">
        <v>46094</v>
      </c>
      <c r="B52" s="19" t="s">
        <v>83</v>
      </c>
      <c r="C52" s="19" t="s">
        <v>12</v>
      </c>
      <c r="D52" s="19" t="s">
        <v>38</v>
      </c>
      <c r="E52" s="19" t="s">
        <v>97</v>
      </c>
      <c r="F52" s="19" t="s">
        <v>94</v>
      </c>
      <c r="G52" s="19" t="s">
        <v>95</v>
      </c>
      <c r="H52" s="20">
        <v>162</v>
      </c>
      <c r="I52" s="19" t="s">
        <v>98</v>
      </c>
      <c r="J52" s="19" t="s">
        <v>79</v>
      </c>
    </row>
    <row r="53" spans="1:10" ht="14.25" customHeight="1" x14ac:dyDescent="0.25">
      <c r="A53" s="18">
        <v>46104</v>
      </c>
      <c r="B53" s="19" t="s">
        <v>83</v>
      </c>
      <c r="C53" s="19" t="s">
        <v>12</v>
      </c>
      <c r="D53" s="19" t="s">
        <v>38</v>
      </c>
      <c r="E53" s="19" t="s">
        <v>99</v>
      </c>
      <c r="F53" s="19" t="s">
        <v>94</v>
      </c>
      <c r="G53" s="19" t="s">
        <v>95</v>
      </c>
      <c r="H53" s="20">
        <v>131</v>
      </c>
      <c r="I53" s="19" t="s">
        <v>100</v>
      </c>
      <c r="J53" s="19" t="s">
        <v>79</v>
      </c>
    </row>
    <row r="54" spans="1:10" ht="14.25" customHeight="1" x14ac:dyDescent="0.25">
      <c r="A54" s="18">
        <v>46092</v>
      </c>
      <c r="B54" s="19" t="s">
        <v>83</v>
      </c>
      <c r="C54" s="19" t="s">
        <v>12</v>
      </c>
      <c r="D54" s="19" t="s">
        <v>40</v>
      </c>
      <c r="E54" s="19" t="s">
        <v>101</v>
      </c>
      <c r="F54" s="19" t="s">
        <v>94</v>
      </c>
      <c r="G54" s="19" t="s">
        <v>95</v>
      </c>
      <c r="H54" s="20">
        <v>41</v>
      </c>
      <c r="I54" s="19" t="s">
        <v>102</v>
      </c>
      <c r="J54" s="19" t="s">
        <v>75</v>
      </c>
    </row>
    <row r="55" spans="1:10" ht="14.25" customHeight="1" x14ac:dyDescent="0.25">
      <c r="A55" s="18">
        <v>46105</v>
      </c>
      <c r="B55" s="19" t="s">
        <v>83</v>
      </c>
      <c r="C55" s="19" t="s">
        <v>12</v>
      </c>
      <c r="D55" s="19" t="s">
        <v>40</v>
      </c>
      <c r="E55" s="19" t="s">
        <v>147</v>
      </c>
      <c r="F55" s="19" t="s">
        <v>94</v>
      </c>
      <c r="G55" s="19" t="s">
        <v>95</v>
      </c>
      <c r="H55" s="20">
        <v>12</v>
      </c>
      <c r="I55" s="19" t="s">
        <v>148</v>
      </c>
      <c r="J55" s="19" t="s">
        <v>79</v>
      </c>
    </row>
    <row r="56" spans="1:10" ht="14.25" customHeight="1" x14ac:dyDescent="0.25">
      <c r="A56" s="18">
        <v>46098</v>
      </c>
      <c r="B56" s="19" t="s">
        <v>83</v>
      </c>
      <c r="C56" s="19" t="s">
        <v>12</v>
      </c>
      <c r="D56" s="19" t="s">
        <v>42</v>
      </c>
      <c r="E56" s="19" t="s">
        <v>105</v>
      </c>
      <c r="F56" s="19" t="s">
        <v>94</v>
      </c>
      <c r="G56" s="19" t="s">
        <v>95</v>
      </c>
      <c r="H56" s="20">
        <v>19</v>
      </c>
      <c r="I56" s="19" t="s">
        <v>149</v>
      </c>
      <c r="J56" s="19" t="s">
        <v>79</v>
      </c>
    </row>
    <row r="57" spans="1:10" ht="14.25" customHeight="1" x14ac:dyDescent="0.25">
      <c r="A57" s="18">
        <v>46107</v>
      </c>
      <c r="B57" s="19" t="s">
        <v>83</v>
      </c>
      <c r="C57" s="19" t="s">
        <v>12</v>
      </c>
      <c r="D57" s="19" t="s">
        <v>46</v>
      </c>
      <c r="E57" s="19" t="s">
        <v>107</v>
      </c>
      <c r="F57" s="19" t="s">
        <v>94</v>
      </c>
      <c r="G57" s="19" t="s">
        <v>95</v>
      </c>
      <c r="H57" s="20">
        <v>18</v>
      </c>
      <c r="I57" s="19" t="s">
        <v>150</v>
      </c>
      <c r="J57" s="19" t="s">
        <v>79</v>
      </c>
    </row>
    <row r="58" spans="1:10" ht="14.25" customHeight="1" x14ac:dyDescent="0.25">
      <c r="A58" s="18">
        <v>46095</v>
      </c>
      <c r="B58" s="19" t="s">
        <v>83</v>
      </c>
      <c r="C58" s="19" t="s">
        <v>14</v>
      </c>
      <c r="D58" s="19" t="s">
        <v>48</v>
      </c>
      <c r="E58" s="19" t="s">
        <v>151</v>
      </c>
      <c r="F58" s="19" t="s">
        <v>112</v>
      </c>
      <c r="G58" s="19" t="s">
        <v>95</v>
      </c>
      <c r="H58" s="20">
        <v>31</v>
      </c>
      <c r="I58" s="19" t="s">
        <v>152</v>
      </c>
      <c r="J58" s="19" t="s">
        <v>79</v>
      </c>
    </row>
    <row r="59" spans="1:10" ht="14.25" customHeight="1" x14ac:dyDescent="0.25">
      <c r="A59" s="18">
        <v>46101</v>
      </c>
      <c r="B59" s="19" t="s">
        <v>83</v>
      </c>
      <c r="C59" s="19" t="s">
        <v>14</v>
      </c>
      <c r="D59" s="19" t="s">
        <v>50</v>
      </c>
      <c r="E59" s="19" t="s">
        <v>153</v>
      </c>
      <c r="F59" s="19" t="s">
        <v>112</v>
      </c>
      <c r="G59" s="19" t="s">
        <v>95</v>
      </c>
      <c r="H59" s="20">
        <v>55</v>
      </c>
      <c r="I59" s="19" t="s">
        <v>154</v>
      </c>
      <c r="J59" s="19" t="s">
        <v>79</v>
      </c>
    </row>
    <row r="60" spans="1:10" ht="14.25" customHeight="1" x14ac:dyDescent="0.25">
      <c r="A60" s="18">
        <v>46108</v>
      </c>
      <c r="B60" s="19" t="s">
        <v>83</v>
      </c>
      <c r="C60" s="19" t="s">
        <v>14</v>
      </c>
      <c r="D60" s="19" t="s">
        <v>52</v>
      </c>
      <c r="E60" s="19" t="s">
        <v>114</v>
      </c>
      <c r="F60" s="19" t="s">
        <v>112</v>
      </c>
      <c r="G60" s="19" t="s">
        <v>95</v>
      </c>
      <c r="H60" s="20">
        <v>39</v>
      </c>
      <c r="I60" s="19" t="s">
        <v>115</v>
      </c>
      <c r="J60" s="19" t="s">
        <v>79</v>
      </c>
    </row>
    <row r="61" spans="1:10" ht="14.25" customHeight="1" x14ac:dyDescent="0.25">
      <c r="A61" s="18">
        <v>46111</v>
      </c>
      <c r="B61" s="19" t="s">
        <v>83</v>
      </c>
      <c r="C61" s="19" t="s">
        <v>14</v>
      </c>
      <c r="D61" s="19" t="s">
        <v>54</v>
      </c>
      <c r="E61" s="19" t="s">
        <v>155</v>
      </c>
      <c r="F61" s="19" t="s">
        <v>112</v>
      </c>
      <c r="G61" s="19" t="s">
        <v>95</v>
      </c>
      <c r="H61" s="20">
        <v>79</v>
      </c>
      <c r="I61" s="19" t="s">
        <v>156</v>
      </c>
      <c r="J61" s="19" t="s">
        <v>79</v>
      </c>
    </row>
    <row r="62" spans="1:10" ht="14.25" customHeight="1" x14ac:dyDescent="0.25">
      <c r="A62" s="18">
        <v>46096</v>
      </c>
      <c r="B62" s="19" t="s">
        <v>83</v>
      </c>
      <c r="C62" s="19" t="s">
        <v>19</v>
      </c>
      <c r="D62" s="19" t="s">
        <v>56</v>
      </c>
      <c r="E62" s="19" t="s">
        <v>118</v>
      </c>
      <c r="F62" s="19" t="s">
        <v>119</v>
      </c>
      <c r="G62" s="19" t="s">
        <v>73</v>
      </c>
      <c r="H62" s="20">
        <v>180</v>
      </c>
      <c r="I62" s="19" t="s">
        <v>120</v>
      </c>
      <c r="J62" s="19" t="s">
        <v>75</v>
      </c>
    </row>
    <row r="63" spans="1:10" ht="14.25" customHeight="1" x14ac:dyDescent="0.25">
      <c r="A63" s="18">
        <v>46096</v>
      </c>
      <c r="B63" s="19" t="s">
        <v>83</v>
      </c>
      <c r="C63" s="19" t="s">
        <v>19</v>
      </c>
      <c r="D63" s="19" t="s">
        <v>57</v>
      </c>
      <c r="E63" s="19" t="s">
        <v>121</v>
      </c>
      <c r="F63" s="19" t="s">
        <v>119</v>
      </c>
      <c r="G63" s="19" t="s">
        <v>73</v>
      </c>
      <c r="H63" s="20">
        <v>140</v>
      </c>
      <c r="I63" s="19" t="s">
        <v>122</v>
      </c>
      <c r="J63" s="19" t="s">
        <v>75</v>
      </c>
    </row>
    <row r="64" spans="1:10" ht="14.25" customHeight="1" x14ac:dyDescent="0.25">
      <c r="A64" s="18">
        <v>46110</v>
      </c>
      <c r="B64" s="19" t="s">
        <v>83</v>
      </c>
      <c r="C64" s="19" t="s">
        <v>19</v>
      </c>
      <c r="D64" s="19" t="s">
        <v>58</v>
      </c>
      <c r="E64" s="19" t="s">
        <v>123</v>
      </c>
      <c r="F64" s="19" t="s">
        <v>119</v>
      </c>
      <c r="G64" s="19" t="s">
        <v>73</v>
      </c>
      <c r="H64" s="20">
        <v>80</v>
      </c>
      <c r="I64" s="19" t="s">
        <v>124</v>
      </c>
      <c r="J64" s="19" t="s">
        <v>79</v>
      </c>
    </row>
    <row r="65" spans="1:10" ht="14.25" customHeight="1" x14ac:dyDescent="0.25">
      <c r="A65" s="18">
        <v>46115</v>
      </c>
      <c r="B65" s="19" t="s">
        <v>69</v>
      </c>
      <c r="C65" s="19" t="s">
        <v>69</v>
      </c>
      <c r="D65" s="19" t="s">
        <v>70</v>
      </c>
      <c r="E65" s="19" t="s">
        <v>157</v>
      </c>
      <c r="F65" s="19" t="s">
        <v>72</v>
      </c>
      <c r="G65" s="19" t="s">
        <v>73</v>
      </c>
      <c r="H65" s="20">
        <v>2405</v>
      </c>
      <c r="I65" s="19" t="s">
        <v>74</v>
      </c>
      <c r="J65" s="19" t="s">
        <v>75</v>
      </c>
    </row>
    <row r="66" spans="1:10" ht="14.25" customHeight="1" x14ac:dyDescent="0.25">
      <c r="A66" s="18">
        <v>46128</v>
      </c>
      <c r="B66" s="19" t="s">
        <v>69</v>
      </c>
      <c r="C66" s="19" t="s">
        <v>69</v>
      </c>
      <c r="D66" s="19" t="s">
        <v>76</v>
      </c>
      <c r="E66" s="19" t="s">
        <v>158</v>
      </c>
      <c r="F66" s="19" t="s">
        <v>72</v>
      </c>
      <c r="G66" s="19" t="s">
        <v>73</v>
      </c>
      <c r="H66" s="20">
        <v>410</v>
      </c>
      <c r="I66" s="19" t="s">
        <v>159</v>
      </c>
      <c r="J66" s="19" t="s">
        <v>79</v>
      </c>
    </row>
    <row r="67" spans="1:10" ht="14.25" customHeight="1" x14ac:dyDescent="0.25">
      <c r="A67" s="18">
        <v>46119</v>
      </c>
      <c r="B67" s="19" t="s">
        <v>69</v>
      </c>
      <c r="C67" s="19" t="s">
        <v>69</v>
      </c>
      <c r="D67" s="19" t="s">
        <v>80</v>
      </c>
      <c r="E67" s="19" t="s">
        <v>160</v>
      </c>
      <c r="F67" s="19" t="s">
        <v>72</v>
      </c>
      <c r="G67" s="19" t="s">
        <v>161</v>
      </c>
      <c r="H67" s="20">
        <v>58</v>
      </c>
      <c r="I67" s="19" t="s">
        <v>162</v>
      </c>
      <c r="J67" s="19" t="s">
        <v>79</v>
      </c>
    </row>
    <row r="68" spans="1:10" ht="14.25" customHeight="1" x14ac:dyDescent="0.25">
      <c r="A68" s="18">
        <v>46117</v>
      </c>
      <c r="B68" s="19" t="s">
        <v>83</v>
      </c>
      <c r="C68" s="19" t="s">
        <v>12</v>
      </c>
      <c r="D68" s="19" t="s">
        <v>34</v>
      </c>
      <c r="E68" s="19" t="s">
        <v>84</v>
      </c>
      <c r="F68" s="19" t="s">
        <v>72</v>
      </c>
      <c r="G68" s="19" t="s">
        <v>73</v>
      </c>
      <c r="H68" s="20">
        <v>890</v>
      </c>
      <c r="I68" s="19" t="s">
        <v>85</v>
      </c>
      <c r="J68" s="19" t="s">
        <v>75</v>
      </c>
    </row>
    <row r="69" spans="1:10" ht="14.25" customHeight="1" x14ac:dyDescent="0.25">
      <c r="A69" s="18">
        <v>46122</v>
      </c>
      <c r="B69" s="19" t="s">
        <v>83</v>
      </c>
      <c r="C69" s="19" t="s">
        <v>12</v>
      </c>
      <c r="D69" s="19" t="s">
        <v>36</v>
      </c>
      <c r="E69" s="19" t="s">
        <v>86</v>
      </c>
      <c r="F69" s="19" t="s">
        <v>72</v>
      </c>
      <c r="G69" s="19" t="s">
        <v>87</v>
      </c>
      <c r="H69" s="20">
        <v>55</v>
      </c>
      <c r="I69" s="19" t="s">
        <v>88</v>
      </c>
      <c r="J69" s="19" t="s">
        <v>79</v>
      </c>
    </row>
    <row r="70" spans="1:10" ht="14.25" customHeight="1" x14ac:dyDescent="0.25">
      <c r="A70" s="18">
        <v>46130</v>
      </c>
      <c r="B70" s="19" t="s">
        <v>83</v>
      </c>
      <c r="C70" s="19" t="s">
        <v>12</v>
      </c>
      <c r="D70" s="19" t="s">
        <v>36</v>
      </c>
      <c r="E70" s="19" t="s">
        <v>128</v>
      </c>
      <c r="F70" s="19" t="s">
        <v>72</v>
      </c>
      <c r="G70" s="19" t="s">
        <v>87</v>
      </c>
      <c r="H70" s="20">
        <v>28</v>
      </c>
      <c r="I70" s="19" t="s">
        <v>129</v>
      </c>
      <c r="J70" s="19" t="s">
        <v>79</v>
      </c>
    </row>
    <row r="71" spans="1:10" ht="14.25" customHeight="1" x14ac:dyDescent="0.25">
      <c r="A71" s="18">
        <v>46120</v>
      </c>
      <c r="B71" s="19" t="s">
        <v>83</v>
      </c>
      <c r="C71" s="19" t="s">
        <v>12</v>
      </c>
      <c r="D71" s="19" t="s">
        <v>44</v>
      </c>
      <c r="E71" s="19" t="s">
        <v>91</v>
      </c>
      <c r="F71" s="19" t="s">
        <v>72</v>
      </c>
      <c r="G71" s="19" t="s">
        <v>87</v>
      </c>
      <c r="H71" s="20">
        <v>33</v>
      </c>
      <c r="I71" s="19" t="s">
        <v>92</v>
      </c>
      <c r="J71" s="19" t="s">
        <v>75</v>
      </c>
    </row>
    <row r="72" spans="1:10" ht="14.25" customHeight="1" x14ac:dyDescent="0.25">
      <c r="A72" s="18">
        <v>46121</v>
      </c>
      <c r="B72" s="19" t="s">
        <v>83</v>
      </c>
      <c r="C72" s="19" t="s">
        <v>12</v>
      </c>
      <c r="D72" s="19" t="s">
        <v>44</v>
      </c>
      <c r="E72" s="19" t="s">
        <v>93</v>
      </c>
      <c r="F72" s="19" t="s">
        <v>94</v>
      </c>
      <c r="G72" s="19" t="s">
        <v>95</v>
      </c>
      <c r="H72" s="20">
        <v>15</v>
      </c>
      <c r="I72" s="19" t="s">
        <v>96</v>
      </c>
      <c r="J72" s="19" t="s">
        <v>75</v>
      </c>
    </row>
    <row r="73" spans="1:10" ht="14.25" customHeight="1" x14ac:dyDescent="0.25">
      <c r="A73" s="18">
        <v>46125</v>
      </c>
      <c r="B73" s="19" t="s">
        <v>83</v>
      </c>
      <c r="C73" s="19" t="s">
        <v>12</v>
      </c>
      <c r="D73" s="19" t="s">
        <v>38</v>
      </c>
      <c r="E73" s="19" t="s">
        <v>97</v>
      </c>
      <c r="F73" s="19" t="s">
        <v>94</v>
      </c>
      <c r="G73" s="19" t="s">
        <v>95</v>
      </c>
      <c r="H73" s="20">
        <v>149</v>
      </c>
      <c r="I73" s="19" t="s">
        <v>98</v>
      </c>
      <c r="J73" s="19" t="s">
        <v>79</v>
      </c>
    </row>
    <row r="74" spans="1:10" ht="14.25" customHeight="1" x14ac:dyDescent="0.25">
      <c r="A74" s="18">
        <v>46135</v>
      </c>
      <c r="B74" s="19" t="s">
        <v>83</v>
      </c>
      <c r="C74" s="19" t="s">
        <v>12</v>
      </c>
      <c r="D74" s="19" t="s">
        <v>38</v>
      </c>
      <c r="E74" s="19" t="s">
        <v>99</v>
      </c>
      <c r="F74" s="19" t="s">
        <v>94</v>
      </c>
      <c r="G74" s="19" t="s">
        <v>95</v>
      </c>
      <c r="H74" s="20">
        <v>118</v>
      </c>
      <c r="I74" s="19" t="s">
        <v>100</v>
      </c>
      <c r="J74" s="19" t="s">
        <v>79</v>
      </c>
    </row>
    <row r="75" spans="1:10" ht="14.25" customHeight="1" x14ac:dyDescent="0.25">
      <c r="A75" s="18">
        <v>46123</v>
      </c>
      <c r="B75" s="19" t="s">
        <v>83</v>
      </c>
      <c r="C75" s="19" t="s">
        <v>12</v>
      </c>
      <c r="D75" s="19" t="s">
        <v>40</v>
      </c>
      <c r="E75" s="19" t="s">
        <v>101</v>
      </c>
      <c r="F75" s="19" t="s">
        <v>94</v>
      </c>
      <c r="G75" s="19" t="s">
        <v>95</v>
      </c>
      <c r="H75" s="20">
        <v>41</v>
      </c>
      <c r="I75" s="19" t="s">
        <v>102</v>
      </c>
      <c r="J75" s="19" t="s">
        <v>75</v>
      </c>
    </row>
    <row r="76" spans="1:10" ht="14.25" customHeight="1" x14ac:dyDescent="0.25">
      <c r="A76" s="18">
        <v>46129</v>
      </c>
      <c r="B76" s="19" t="s">
        <v>83</v>
      </c>
      <c r="C76" s="19" t="s">
        <v>12</v>
      </c>
      <c r="D76" s="19" t="s">
        <v>42</v>
      </c>
      <c r="E76" s="19" t="s">
        <v>163</v>
      </c>
      <c r="F76" s="19" t="s">
        <v>94</v>
      </c>
      <c r="G76" s="19" t="s">
        <v>95</v>
      </c>
      <c r="H76" s="20">
        <v>85</v>
      </c>
      <c r="I76" s="19" t="s">
        <v>164</v>
      </c>
      <c r="J76" s="19" t="s">
        <v>79</v>
      </c>
    </row>
    <row r="77" spans="1:10" ht="14.25" customHeight="1" x14ac:dyDescent="0.25">
      <c r="A77" s="18">
        <v>46137</v>
      </c>
      <c r="B77" s="19" t="s">
        <v>83</v>
      </c>
      <c r="C77" s="19" t="s">
        <v>12</v>
      </c>
      <c r="D77" s="19" t="s">
        <v>46</v>
      </c>
      <c r="E77" s="19" t="s">
        <v>165</v>
      </c>
      <c r="F77" s="19" t="s">
        <v>94</v>
      </c>
      <c r="G77" s="19" t="s">
        <v>95</v>
      </c>
      <c r="H77" s="20">
        <v>26</v>
      </c>
      <c r="I77" s="19" t="s">
        <v>166</v>
      </c>
      <c r="J77" s="19" t="s">
        <v>79</v>
      </c>
    </row>
    <row r="78" spans="1:10" ht="14.25" customHeight="1" x14ac:dyDescent="0.25">
      <c r="A78" s="18">
        <v>46126</v>
      </c>
      <c r="B78" s="19" t="s">
        <v>83</v>
      </c>
      <c r="C78" s="19" t="s">
        <v>14</v>
      </c>
      <c r="D78" s="19" t="s">
        <v>48</v>
      </c>
      <c r="E78" s="19" t="s">
        <v>167</v>
      </c>
      <c r="F78" s="19" t="s">
        <v>112</v>
      </c>
      <c r="G78" s="19" t="s">
        <v>95</v>
      </c>
      <c r="H78" s="20">
        <v>42</v>
      </c>
      <c r="I78" s="19" t="s">
        <v>168</v>
      </c>
      <c r="J78" s="19" t="s">
        <v>79</v>
      </c>
    </row>
    <row r="79" spans="1:10" ht="14.25" customHeight="1" x14ac:dyDescent="0.25">
      <c r="A79" s="18">
        <v>46131</v>
      </c>
      <c r="B79" s="19" t="s">
        <v>83</v>
      </c>
      <c r="C79" s="19" t="s">
        <v>14</v>
      </c>
      <c r="D79" s="19" t="s">
        <v>50</v>
      </c>
      <c r="E79" s="19" t="s">
        <v>111</v>
      </c>
      <c r="F79" s="19" t="s">
        <v>112</v>
      </c>
      <c r="G79" s="19" t="s">
        <v>95</v>
      </c>
      <c r="H79" s="20">
        <v>19</v>
      </c>
      <c r="I79" s="19" t="s">
        <v>169</v>
      </c>
      <c r="J79" s="19" t="s">
        <v>79</v>
      </c>
    </row>
    <row r="80" spans="1:10" ht="14.25" customHeight="1" x14ac:dyDescent="0.25">
      <c r="A80" s="18">
        <v>46136</v>
      </c>
      <c r="B80" s="19" t="s">
        <v>83</v>
      </c>
      <c r="C80" s="19" t="s">
        <v>14</v>
      </c>
      <c r="D80" s="19" t="s">
        <v>52</v>
      </c>
      <c r="E80" s="19" t="s">
        <v>170</v>
      </c>
      <c r="F80" s="19" t="s">
        <v>112</v>
      </c>
      <c r="G80" s="19" t="s">
        <v>95</v>
      </c>
      <c r="H80" s="20">
        <v>48</v>
      </c>
      <c r="I80" s="19" t="s">
        <v>171</v>
      </c>
      <c r="J80" s="19" t="s">
        <v>79</v>
      </c>
    </row>
    <row r="81" spans="1:10" ht="14.25" customHeight="1" x14ac:dyDescent="0.25">
      <c r="A81" s="18">
        <v>46141</v>
      </c>
      <c r="B81" s="19" t="s">
        <v>83</v>
      </c>
      <c r="C81" s="19" t="s">
        <v>14</v>
      </c>
      <c r="D81" s="19" t="s">
        <v>54</v>
      </c>
      <c r="E81" s="19" t="s">
        <v>172</v>
      </c>
      <c r="F81" s="19" t="s">
        <v>112</v>
      </c>
      <c r="G81" s="19" t="s">
        <v>95</v>
      </c>
      <c r="H81" s="20">
        <v>68</v>
      </c>
      <c r="I81" s="19" t="s">
        <v>173</v>
      </c>
      <c r="J81" s="19" t="s">
        <v>79</v>
      </c>
    </row>
    <row r="82" spans="1:10" ht="14.25" customHeight="1" x14ac:dyDescent="0.25">
      <c r="A82" s="18">
        <v>46127</v>
      </c>
      <c r="B82" s="19" t="s">
        <v>83</v>
      </c>
      <c r="C82" s="19" t="s">
        <v>19</v>
      </c>
      <c r="D82" s="19" t="s">
        <v>56</v>
      </c>
      <c r="E82" s="19" t="s">
        <v>118</v>
      </c>
      <c r="F82" s="19" t="s">
        <v>119</v>
      </c>
      <c r="G82" s="19" t="s">
        <v>73</v>
      </c>
      <c r="H82" s="20">
        <v>180</v>
      </c>
      <c r="I82" s="19" t="s">
        <v>120</v>
      </c>
      <c r="J82" s="19" t="s">
        <v>75</v>
      </c>
    </row>
    <row r="83" spans="1:10" ht="14.25" customHeight="1" x14ac:dyDescent="0.25">
      <c r="A83" s="18">
        <v>46127</v>
      </c>
      <c r="B83" s="19" t="s">
        <v>83</v>
      </c>
      <c r="C83" s="19" t="s">
        <v>19</v>
      </c>
      <c r="D83" s="19" t="s">
        <v>57</v>
      </c>
      <c r="E83" s="19" t="s">
        <v>121</v>
      </c>
      <c r="F83" s="19" t="s">
        <v>119</v>
      </c>
      <c r="G83" s="19" t="s">
        <v>73</v>
      </c>
      <c r="H83" s="20">
        <v>140</v>
      </c>
      <c r="I83" s="19" t="s">
        <v>122</v>
      </c>
      <c r="J83" s="19" t="s">
        <v>75</v>
      </c>
    </row>
    <row r="84" spans="1:10" ht="14.25" customHeight="1" x14ac:dyDescent="0.25">
      <c r="A84" s="18">
        <v>46140</v>
      </c>
      <c r="B84" s="19" t="s">
        <v>83</v>
      </c>
      <c r="C84" s="19" t="s">
        <v>19</v>
      </c>
      <c r="D84" s="19" t="s">
        <v>58</v>
      </c>
      <c r="E84" s="19" t="s">
        <v>123</v>
      </c>
      <c r="F84" s="19" t="s">
        <v>119</v>
      </c>
      <c r="G84" s="19" t="s">
        <v>73</v>
      </c>
      <c r="H84" s="20">
        <v>70</v>
      </c>
      <c r="I84" s="19" t="s">
        <v>124</v>
      </c>
      <c r="J84" s="19" t="s">
        <v>79</v>
      </c>
    </row>
    <row r="85" spans="1:10" ht="13.5" customHeight="1" x14ac:dyDescent="0.25">
      <c r="A85" s="21"/>
      <c r="B85" s="11"/>
      <c r="C85" s="11"/>
      <c r="D85" s="11"/>
      <c r="E85" s="11"/>
      <c r="F85" s="11"/>
      <c r="G85" s="11"/>
      <c r="H85" s="22"/>
      <c r="I85" s="11"/>
      <c r="J85" s="11"/>
    </row>
    <row r="86" spans="1:10" ht="13.5" customHeight="1" x14ac:dyDescent="0.25">
      <c r="A86" s="21"/>
      <c r="B86" s="11"/>
      <c r="C86" s="11"/>
      <c r="D86" s="11"/>
      <c r="E86" s="11"/>
      <c r="F86" s="11"/>
      <c r="G86" s="11"/>
      <c r="H86" s="22"/>
      <c r="I86" s="11"/>
      <c r="J86" s="11"/>
    </row>
    <row r="87" spans="1:10" ht="13.5" customHeight="1" x14ac:dyDescent="0.25">
      <c r="A87" s="21"/>
      <c r="B87" s="11"/>
      <c r="C87" s="11"/>
      <c r="D87" s="11"/>
      <c r="E87" s="11"/>
      <c r="F87" s="11"/>
      <c r="G87" s="11"/>
      <c r="H87" s="22"/>
      <c r="I87" s="11"/>
      <c r="J87" s="11"/>
    </row>
    <row r="88" spans="1:10" ht="13.5" customHeight="1" x14ac:dyDescent="0.25">
      <c r="A88" s="21"/>
      <c r="B88" s="11"/>
      <c r="C88" s="11"/>
      <c r="D88" s="11"/>
      <c r="E88" s="11"/>
      <c r="F88" s="11"/>
      <c r="G88" s="11"/>
      <c r="H88" s="22"/>
      <c r="I88" s="11"/>
      <c r="J88" s="11"/>
    </row>
    <row r="89" spans="1:10" ht="13.5" customHeight="1" x14ac:dyDescent="0.25">
      <c r="A89" s="21"/>
      <c r="B89" s="11"/>
      <c r="C89" s="11"/>
      <c r="D89" s="11"/>
      <c r="E89" s="11"/>
      <c r="F89" s="11"/>
      <c r="G89" s="11"/>
      <c r="H89" s="22"/>
      <c r="I89" s="11"/>
      <c r="J89" s="11"/>
    </row>
    <row r="90" spans="1:10" ht="13.5" customHeight="1" x14ac:dyDescent="0.25">
      <c r="A90" s="21"/>
      <c r="B90" s="11"/>
      <c r="C90" s="11"/>
      <c r="D90" s="11"/>
      <c r="E90" s="11"/>
      <c r="F90" s="11"/>
      <c r="G90" s="11"/>
      <c r="H90" s="22"/>
      <c r="I90" s="11"/>
      <c r="J90" s="11"/>
    </row>
    <row r="91" spans="1:10" ht="13.5" customHeight="1" x14ac:dyDescent="0.25">
      <c r="A91" s="21"/>
      <c r="B91" s="11"/>
      <c r="C91" s="11"/>
      <c r="D91" s="11"/>
      <c r="E91" s="11"/>
      <c r="F91" s="11"/>
      <c r="G91" s="11"/>
      <c r="H91" s="22"/>
      <c r="I91" s="11"/>
      <c r="J91" s="11"/>
    </row>
    <row r="92" spans="1:10" ht="13.5" customHeight="1" x14ac:dyDescent="0.25">
      <c r="A92" s="21"/>
      <c r="B92" s="11"/>
      <c r="C92" s="11"/>
      <c r="D92" s="11"/>
      <c r="E92" s="11"/>
      <c r="F92" s="11"/>
      <c r="G92" s="11"/>
      <c r="H92" s="22"/>
      <c r="I92" s="11"/>
      <c r="J92" s="11"/>
    </row>
    <row r="93" spans="1:10" ht="13.5" customHeight="1" x14ac:dyDescent="0.25">
      <c r="A93" s="21"/>
      <c r="B93" s="11"/>
      <c r="C93" s="11"/>
      <c r="D93" s="11"/>
      <c r="E93" s="11"/>
      <c r="F93" s="11"/>
      <c r="G93" s="11"/>
      <c r="H93" s="22"/>
      <c r="I93" s="11"/>
      <c r="J93" s="11"/>
    </row>
    <row r="94" spans="1:10" ht="13.5" customHeight="1" x14ac:dyDescent="0.25">
      <c r="A94" s="21"/>
      <c r="B94" s="11"/>
      <c r="C94" s="11"/>
      <c r="D94" s="11"/>
      <c r="E94" s="11"/>
      <c r="F94" s="11"/>
      <c r="G94" s="11"/>
      <c r="H94" s="22"/>
      <c r="I94" s="11"/>
      <c r="J94" s="11"/>
    </row>
    <row r="95" spans="1:10" ht="13.5" customHeight="1" x14ac:dyDescent="0.25">
      <c r="A95" s="21"/>
      <c r="B95" s="11"/>
      <c r="C95" s="11"/>
      <c r="D95" s="11"/>
      <c r="E95" s="11"/>
      <c r="F95" s="11"/>
      <c r="G95" s="11"/>
      <c r="H95" s="22"/>
      <c r="I95" s="11"/>
      <c r="J95" s="11"/>
    </row>
    <row r="96" spans="1:10" ht="13.5" customHeight="1" x14ac:dyDescent="0.25">
      <c r="A96" s="21"/>
      <c r="B96" s="11"/>
      <c r="C96" s="11"/>
      <c r="D96" s="11"/>
      <c r="E96" s="11"/>
      <c r="F96" s="11"/>
      <c r="G96" s="11"/>
      <c r="H96" s="22"/>
      <c r="I96" s="11"/>
      <c r="J96" s="11"/>
    </row>
    <row r="97" spans="1:10" ht="13.5" customHeight="1" x14ac:dyDescent="0.25">
      <c r="A97" s="21"/>
      <c r="B97" s="11"/>
      <c r="C97" s="11"/>
      <c r="D97" s="11"/>
      <c r="E97" s="11"/>
      <c r="F97" s="11"/>
      <c r="G97" s="11"/>
      <c r="H97" s="22"/>
      <c r="I97" s="11"/>
      <c r="J97" s="11"/>
    </row>
    <row r="98" spans="1:10" ht="13.5" customHeight="1" x14ac:dyDescent="0.25">
      <c r="A98" s="21"/>
      <c r="B98" s="11"/>
      <c r="C98" s="11"/>
      <c r="D98" s="11"/>
      <c r="E98" s="11"/>
      <c r="F98" s="11"/>
      <c r="G98" s="11"/>
      <c r="H98" s="22"/>
      <c r="I98" s="11"/>
      <c r="J98" s="11"/>
    </row>
    <row r="99" spans="1:10" ht="13.5" customHeight="1" x14ac:dyDescent="0.25">
      <c r="A99" s="21"/>
      <c r="B99" s="11"/>
      <c r="C99" s="11"/>
      <c r="D99" s="11"/>
      <c r="E99" s="11"/>
      <c r="F99" s="11"/>
      <c r="G99" s="11"/>
      <c r="H99" s="22"/>
      <c r="I99" s="11"/>
      <c r="J99" s="11"/>
    </row>
    <row r="100" spans="1:10" ht="13.5" customHeight="1" x14ac:dyDescent="0.25">
      <c r="A100" s="21"/>
      <c r="B100" s="11"/>
      <c r="C100" s="11"/>
      <c r="D100" s="11"/>
      <c r="E100" s="11"/>
      <c r="F100" s="11"/>
      <c r="G100" s="11"/>
      <c r="H100" s="22"/>
      <c r="I100" s="11"/>
      <c r="J100" s="11"/>
    </row>
    <row r="101" spans="1:10" ht="13.5" customHeight="1" x14ac:dyDescent="0.25">
      <c r="A101" s="21"/>
      <c r="B101" s="11"/>
      <c r="C101" s="11"/>
      <c r="D101" s="11"/>
      <c r="E101" s="11"/>
      <c r="F101" s="11"/>
      <c r="G101" s="11"/>
      <c r="H101" s="22"/>
      <c r="I101" s="11"/>
      <c r="J101" s="11"/>
    </row>
    <row r="102" spans="1:10" ht="13.5" customHeight="1" x14ac:dyDescent="0.25">
      <c r="A102" s="21"/>
      <c r="B102" s="11"/>
      <c r="C102" s="11"/>
      <c r="D102" s="11"/>
      <c r="E102" s="11"/>
      <c r="F102" s="11"/>
      <c r="G102" s="11"/>
      <c r="H102" s="22"/>
      <c r="I102" s="11"/>
      <c r="J102" s="11"/>
    </row>
    <row r="103" spans="1:10" ht="13.5" customHeight="1" x14ac:dyDescent="0.25">
      <c r="A103" s="21"/>
      <c r="B103" s="11"/>
      <c r="C103" s="11"/>
      <c r="D103" s="11"/>
      <c r="E103" s="11"/>
      <c r="F103" s="11"/>
      <c r="G103" s="11"/>
      <c r="H103" s="22"/>
      <c r="I103" s="11"/>
      <c r="J103" s="11"/>
    </row>
    <row r="104" spans="1:10" ht="13.5" customHeight="1" x14ac:dyDescent="0.25">
      <c r="A104" s="21"/>
      <c r="B104" s="11"/>
      <c r="C104" s="11"/>
      <c r="D104" s="11"/>
      <c r="E104" s="11"/>
      <c r="F104" s="11"/>
      <c r="G104" s="11"/>
      <c r="H104" s="22"/>
      <c r="I104" s="11"/>
      <c r="J104" s="11"/>
    </row>
    <row r="105" spans="1:10" ht="13.5" customHeight="1" x14ac:dyDescent="0.25">
      <c r="A105" s="21"/>
      <c r="B105" s="11"/>
      <c r="C105" s="11"/>
      <c r="D105" s="11"/>
      <c r="E105" s="11"/>
      <c r="F105" s="11"/>
      <c r="G105" s="11"/>
      <c r="H105" s="22"/>
      <c r="I105" s="11"/>
      <c r="J105" s="11"/>
    </row>
    <row r="106" spans="1:10" ht="13.5" customHeight="1" x14ac:dyDescent="0.25">
      <c r="A106" s="21"/>
      <c r="B106" s="11"/>
      <c r="C106" s="11"/>
      <c r="D106" s="11"/>
      <c r="E106" s="11"/>
      <c r="F106" s="11"/>
      <c r="G106" s="11"/>
      <c r="H106" s="22"/>
      <c r="I106" s="11"/>
      <c r="J106" s="11"/>
    </row>
    <row r="107" spans="1:10" ht="13.5" customHeight="1" x14ac:dyDescent="0.25">
      <c r="A107" s="21"/>
      <c r="B107" s="11"/>
      <c r="C107" s="11"/>
      <c r="D107" s="11"/>
      <c r="E107" s="11"/>
      <c r="F107" s="11"/>
      <c r="G107" s="11"/>
      <c r="H107" s="22"/>
      <c r="I107" s="11"/>
      <c r="J107" s="11"/>
    </row>
    <row r="108" spans="1:10" ht="13.5" customHeight="1" x14ac:dyDescent="0.25">
      <c r="A108" s="21"/>
      <c r="B108" s="11"/>
      <c r="C108" s="11"/>
      <c r="D108" s="11"/>
      <c r="E108" s="11"/>
      <c r="F108" s="11"/>
      <c r="G108" s="11"/>
      <c r="H108" s="22"/>
      <c r="I108" s="11"/>
      <c r="J108" s="11"/>
    </row>
    <row r="109" spans="1:10" ht="13.5" customHeight="1" x14ac:dyDescent="0.25">
      <c r="A109" s="21"/>
      <c r="B109" s="11"/>
      <c r="C109" s="11"/>
      <c r="D109" s="11"/>
      <c r="E109" s="11"/>
      <c r="F109" s="11"/>
      <c r="G109" s="11"/>
      <c r="H109" s="22"/>
      <c r="I109" s="11"/>
      <c r="J109" s="11"/>
    </row>
    <row r="110" spans="1:10" ht="13.5" customHeight="1" x14ac:dyDescent="0.25">
      <c r="A110" s="21"/>
      <c r="B110" s="11"/>
      <c r="C110" s="11"/>
      <c r="D110" s="11"/>
      <c r="E110" s="11"/>
      <c r="F110" s="11"/>
      <c r="G110" s="11"/>
      <c r="H110" s="22"/>
      <c r="I110" s="11"/>
      <c r="J110" s="11"/>
    </row>
    <row r="111" spans="1:10" ht="13.5" customHeight="1" x14ac:dyDescent="0.25">
      <c r="A111" s="21"/>
      <c r="B111" s="11"/>
      <c r="C111" s="11"/>
      <c r="D111" s="11"/>
      <c r="E111" s="11"/>
      <c r="F111" s="11"/>
      <c r="G111" s="11"/>
      <c r="H111" s="22"/>
      <c r="I111" s="11"/>
      <c r="J111" s="11"/>
    </row>
    <row r="112" spans="1:10" ht="13.5" customHeight="1" x14ac:dyDescent="0.25">
      <c r="A112" s="21"/>
      <c r="B112" s="11"/>
      <c r="C112" s="11"/>
      <c r="D112" s="11"/>
      <c r="E112" s="11"/>
      <c r="F112" s="11"/>
      <c r="G112" s="11"/>
      <c r="H112" s="22"/>
      <c r="I112" s="11"/>
      <c r="J112" s="11"/>
    </row>
    <row r="113" spans="1:10" ht="13.5" customHeight="1" x14ac:dyDescent="0.25">
      <c r="A113" s="21"/>
      <c r="B113" s="11"/>
      <c r="C113" s="11"/>
      <c r="D113" s="11"/>
      <c r="E113" s="11"/>
      <c r="F113" s="11"/>
      <c r="G113" s="11"/>
      <c r="H113" s="22"/>
      <c r="I113" s="11"/>
      <c r="J113" s="11"/>
    </row>
    <row r="114" spans="1:10" ht="13.5" customHeight="1" x14ac:dyDescent="0.25">
      <c r="A114" s="21"/>
      <c r="B114" s="11"/>
      <c r="C114" s="11"/>
      <c r="D114" s="11"/>
      <c r="E114" s="11"/>
      <c r="F114" s="11"/>
      <c r="G114" s="11"/>
      <c r="H114" s="22"/>
      <c r="I114" s="11"/>
      <c r="J114" s="11"/>
    </row>
    <row r="115" spans="1:10" ht="13.5" customHeight="1" x14ac:dyDescent="0.25">
      <c r="A115" s="21"/>
      <c r="B115" s="11"/>
      <c r="C115" s="11"/>
      <c r="D115" s="11"/>
      <c r="E115" s="11"/>
      <c r="F115" s="11"/>
      <c r="G115" s="11"/>
      <c r="H115" s="22"/>
      <c r="I115" s="11"/>
      <c r="J115" s="11"/>
    </row>
    <row r="116" spans="1:10" ht="13.5" customHeight="1" x14ac:dyDescent="0.25">
      <c r="A116" s="21"/>
      <c r="B116" s="11"/>
      <c r="C116" s="11"/>
      <c r="D116" s="11"/>
      <c r="E116" s="11"/>
      <c r="F116" s="11"/>
      <c r="G116" s="11"/>
      <c r="H116" s="22"/>
      <c r="I116" s="11"/>
      <c r="J116" s="11"/>
    </row>
    <row r="117" spans="1:10" ht="13.5" customHeight="1" x14ac:dyDescent="0.25">
      <c r="A117" s="21"/>
      <c r="B117" s="11"/>
      <c r="C117" s="11"/>
      <c r="D117" s="11"/>
      <c r="E117" s="11"/>
      <c r="F117" s="11"/>
      <c r="G117" s="11"/>
      <c r="H117" s="22"/>
      <c r="I117" s="11"/>
      <c r="J117" s="11"/>
    </row>
    <row r="118" spans="1:10" ht="13.5" customHeight="1" x14ac:dyDescent="0.25">
      <c r="A118" s="21"/>
      <c r="B118" s="11"/>
      <c r="C118" s="11"/>
      <c r="D118" s="11"/>
      <c r="E118" s="11"/>
      <c r="F118" s="11"/>
      <c r="G118" s="11"/>
      <c r="H118" s="22"/>
      <c r="I118" s="11"/>
      <c r="J118" s="11"/>
    </row>
    <row r="119" spans="1:10" ht="13.5" customHeight="1" x14ac:dyDescent="0.25">
      <c r="A119" s="21"/>
      <c r="B119" s="11"/>
      <c r="C119" s="11"/>
      <c r="D119" s="11"/>
      <c r="E119" s="11"/>
      <c r="F119" s="11"/>
      <c r="G119" s="11"/>
      <c r="H119" s="22"/>
      <c r="I119" s="11"/>
      <c r="J119" s="11"/>
    </row>
    <row r="120" spans="1:10" ht="13.5" customHeight="1" x14ac:dyDescent="0.25">
      <c r="A120" s="21"/>
      <c r="B120" s="11"/>
      <c r="C120" s="11"/>
      <c r="D120" s="11"/>
      <c r="E120" s="11"/>
      <c r="F120" s="11"/>
      <c r="G120" s="11"/>
      <c r="H120" s="22"/>
      <c r="I120" s="11"/>
      <c r="J120" s="11"/>
    </row>
    <row r="121" spans="1:10" ht="13.5" customHeight="1" x14ac:dyDescent="0.25">
      <c r="A121" s="21"/>
      <c r="B121" s="11"/>
      <c r="C121" s="11"/>
      <c r="D121" s="11"/>
      <c r="E121" s="11"/>
      <c r="F121" s="11"/>
      <c r="G121" s="11"/>
      <c r="H121" s="22"/>
      <c r="I121" s="11"/>
      <c r="J121" s="11"/>
    </row>
    <row r="122" spans="1:10" ht="13.5" customHeight="1" x14ac:dyDescent="0.25">
      <c r="A122" s="21"/>
      <c r="B122" s="11"/>
      <c r="C122" s="11"/>
      <c r="D122" s="11"/>
      <c r="E122" s="11"/>
      <c r="F122" s="11"/>
      <c r="G122" s="11"/>
      <c r="H122" s="22"/>
      <c r="I122" s="11"/>
      <c r="J122" s="11"/>
    </row>
    <row r="123" spans="1:10" ht="13.5" customHeight="1" x14ac:dyDescent="0.25">
      <c r="A123" s="21"/>
      <c r="B123" s="11"/>
      <c r="C123" s="11"/>
      <c r="D123" s="11"/>
      <c r="E123" s="11"/>
      <c r="F123" s="11"/>
      <c r="G123" s="11"/>
      <c r="H123" s="22"/>
      <c r="I123" s="11"/>
      <c r="J123" s="11"/>
    </row>
    <row r="124" spans="1:10" ht="13.5" customHeight="1" x14ac:dyDescent="0.25">
      <c r="A124" s="21"/>
      <c r="B124" s="11"/>
      <c r="C124" s="11"/>
      <c r="D124" s="11"/>
      <c r="E124" s="11"/>
      <c r="F124" s="11"/>
      <c r="G124" s="11"/>
      <c r="H124" s="22"/>
      <c r="I124" s="11"/>
      <c r="J124" s="11"/>
    </row>
    <row r="125" spans="1:10" ht="13.5" customHeight="1" x14ac:dyDescent="0.25">
      <c r="A125" s="21"/>
      <c r="B125" s="11"/>
      <c r="C125" s="11"/>
      <c r="D125" s="11"/>
      <c r="E125" s="11"/>
      <c r="F125" s="11"/>
      <c r="G125" s="11"/>
      <c r="H125" s="22"/>
      <c r="I125" s="11"/>
      <c r="J125" s="11"/>
    </row>
    <row r="126" spans="1:10" ht="13.5" customHeight="1" x14ac:dyDescent="0.25">
      <c r="A126" s="21"/>
      <c r="B126" s="11"/>
      <c r="C126" s="11"/>
      <c r="D126" s="11"/>
      <c r="E126" s="11"/>
      <c r="F126" s="11"/>
      <c r="G126" s="11"/>
      <c r="H126" s="22"/>
      <c r="I126" s="11"/>
      <c r="J126" s="11"/>
    </row>
    <row r="127" spans="1:10" ht="13.5" customHeight="1" x14ac:dyDescent="0.25">
      <c r="A127" s="21"/>
      <c r="B127" s="11"/>
      <c r="C127" s="11"/>
      <c r="D127" s="11"/>
      <c r="E127" s="11"/>
      <c r="F127" s="11"/>
      <c r="G127" s="11"/>
      <c r="H127" s="22"/>
      <c r="I127" s="11"/>
      <c r="J127" s="11"/>
    </row>
    <row r="128" spans="1:10" ht="13.5" customHeight="1" x14ac:dyDescent="0.25">
      <c r="A128" s="21"/>
      <c r="B128" s="11"/>
      <c r="C128" s="11"/>
      <c r="D128" s="11"/>
      <c r="E128" s="11"/>
      <c r="F128" s="11"/>
      <c r="G128" s="11"/>
      <c r="H128" s="22"/>
      <c r="I128" s="11"/>
      <c r="J128" s="11"/>
    </row>
    <row r="129" spans="1:10" ht="13.5" customHeight="1" x14ac:dyDescent="0.25">
      <c r="A129" s="21"/>
      <c r="B129" s="11"/>
      <c r="C129" s="11"/>
      <c r="D129" s="11"/>
      <c r="E129" s="11"/>
      <c r="F129" s="11"/>
      <c r="G129" s="11"/>
      <c r="H129" s="22"/>
      <c r="I129" s="11"/>
      <c r="J129" s="11"/>
    </row>
    <row r="130" spans="1:10" ht="13.5" customHeight="1" x14ac:dyDescent="0.25">
      <c r="A130" s="21"/>
      <c r="B130" s="11"/>
      <c r="C130" s="11"/>
      <c r="D130" s="11"/>
      <c r="E130" s="11"/>
      <c r="F130" s="11"/>
      <c r="G130" s="11"/>
      <c r="H130" s="22"/>
      <c r="I130" s="11"/>
      <c r="J130" s="11"/>
    </row>
    <row r="131" spans="1:10" ht="13.5" customHeight="1" x14ac:dyDescent="0.25">
      <c r="A131" s="21"/>
      <c r="B131" s="11"/>
      <c r="C131" s="11"/>
      <c r="D131" s="11"/>
      <c r="E131" s="11"/>
      <c r="F131" s="11"/>
      <c r="G131" s="11"/>
      <c r="H131" s="22"/>
      <c r="I131" s="11"/>
      <c r="J131" s="11"/>
    </row>
    <row r="132" spans="1:10" ht="13.5" customHeight="1" x14ac:dyDescent="0.25">
      <c r="A132" s="21"/>
      <c r="B132" s="11"/>
      <c r="C132" s="11"/>
      <c r="D132" s="11"/>
      <c r="E132" s="11"/>
      <c r="F132" s="11"/>
      <c r="G132" s="11"/>
      <c r="H132" s="22"/>
      <c r="I132" s="11"/>
      <c r="J132" s="11"/>
    </row>
    <row r="133" spans="1:10" ht="13.5" customHeight="1" x14ac:dyDescent="0.25">
      <c r="A133" s="21"/>
      <c r="B133" s="11"/>
      <c r="C133" s="11"/>
      <c r="D133" s="11"/>
      <c r="E133" s="11"/>
      <c r="F133" s="11"/>
      <c r="G133" s="11"/>
      <c r="H133" s="22"/>
      <c r="I133" s="11"/>
      <c r="J133" s="11"/>
    </row>
    <row r="134" spans="1:10" ht="13.5" customHeight="1" x14ac:dyDescent="0.25">
      <c r="A134" s="21"/>
      <c r="B134" s="11"/>
      <c r="C134" s="11"/>
      <c r="D134" s="11"/>
      <c r="E134" s="11"/>
      <c r="F134" s="11"/>
      <c r="G134" s="11"/>
      <c r="H134" s="22"/>
      <c r="I134" s="11"/>
      <c r="J134" s="11"/>
    </row>
    <row r="135" spans="1:10" ht="13.5" customHeight="1" x14ac:dyDescent="0.25">
      <c r="A135" s="21"/>
      <c r="B135" s="11"/>
      <c r="C135" s="11"/>
      <c r="D135" s="11"/>
      <c r="E135" s="11"/>
      <c r="F135" s="11"/>
      <c r="G135" s="11"/>
      <c r="H135" s="22"/>
      <c r="I135" s="11"/>
      <c r="J135" s="11"/>
    </row>
    <row r="136" spans="1:10" ht="13.5" customHeight="1" x14ac:dyDescent="0.25">
      <c r="A136" s="21"/>
      <c r="B136" s="11"/>
      <c r="C136" s="11"/>
      <c r="D136" s="11"/>
      <c r="E136" s="11"/>
      <c r="F136" s="11"/>
      <c r="G136" s="11"/>
      <c r="H136" s="22"/>
      <c r="I136" s="11"/>
      <c r="J136" s="11"/>
    </row>
    <row r="137" spans="1:10" ht="13.5" customHeight="1" x14ac:dyDescent="0.25">
      <c r="A137" s="21"/>
      <c r="B137" s="11"/>
      <c r="C137" s="11"/>
      <c r="D137" s="11"/>
      <c r="E137" s="11"/>
      <c r="F137" s="11"/>
      <c r="G137" s="11"/>
      <c r="H137" s="22"/>
      <c r="I137" s="11"/>
      <c r="J137" s="11"/>
    </row>
    <row r="138" spans="1:10" ht="13.5" customHeight="1" x14ac:dyDescent="0.25">
      <c r="A138" s="21"/>
      <c r="B138" s="11"/>
      <c r="C138" s="11"/>
      <c r="D138" s="11"/>
      <c r="E138" s="11"/>
      <c r="F138" s="11"/>
      <c r="G138" s="11"/>
      <c r="H138" s="22"/>
      <c r="I138" s="11"/>
      <c r="J138" s="11"/>
    </row>
    <row r="139" spans="1:10" ht="13.5" customHeight="1" x14ac:dyDescent="0.25">
      <c r="A139" s="21"/>
      <c r="B139" s="11"/>
      <c r="C139" s="11"/>
      <c r="D139" s="11"/>
      <c r="E139" s="11"/>
      <c r="F139" s="11"/>
      <c r="G139" s="11"/>
      <c r="H139" s="22"/>
      <c r="I139" s="11"/>
      <c r="J139" s="11"/>
    </row>
    <row r="140" spans="1:10" ht="13.5" customHeight="1" x14ac:dyDescent="0.25">
      <c r="A140" s="21"/>
      <c r="B140" s="11"/>
      <c r="C140" s="11"/>
      <c r="D140" s="11"/>
      <c r="E140" s="11"/>
      <c r="F140" s="11"/>
      <c r="G140" s="11"/>
      <c r="H140" s="22"/>
      <c r="I140" s="11"/>
      <c r="J140" s="11"/>
    </row>
    <row r="141" spans="1:10" ht="13.5" customHeight="1" x14ac:dyDescent="0.25">
      <c r="A141" s="21"/>
      <c r="B141" s="11"/>
      <c r="C141" s="11"/>
      <c r="D141" s="11"/>
      <c r="E141" s="11"/>
      <c r="F141" s="11"/>
      <c r="G141" s="11"/>
      <c r="H141" s="22"/>
      <c r="I141" s="11"/>
      <c r="J141" s="11"/>
    </row>
    <row r="142" spans="1:10" ht="13.5" customHeight="1" x14ac:dyDescent="0.25">
      <c r="A142" s="21"/>
      <c r="B142" s="11"/>
      <c r="C142" s="11"/>
      <c r="D142" s="11"/>
      <c r="E142" s="11"/>
      <c r="F142" s="11"/>
      <c r="G142" s="11"/>
      <c r="H142" s="22"/>
      <c r="I142" s="11"/>
      <c r="J142" s="11"/>
    </row>
    <row r="143" spans="1:10" ht="13.5" customHeight="1" x14ac:dyDescent="0.25">
      <c r="A143" s="21"/>
      <c r="B143" s="11"/>
      <c r="C143" s="11"/>
      <c r="D143" s="11"/>
      <c r="E143" s="11"/>
      <c r="F143" s="11"/>
      <c r="G143" s="11"/>
      <c r="H143" s="22"/>
      <c r="I143" s="11"/>
      <c r="J143" s="11"/>
    </row>
    <row r="144" spans="1:10" ht="13.5" customHeight="1" x14ac:dyDescent="0.25">
      <c r="A144" s="21"/>
      <c r="B144" s="11"/>
      <c r="C144" s="11"/>
      <c r="D144" s="11"/>
      <c r="E144" s="11"/>
      <c r="F144" s="11"/>
      <c r="G144" s="11"/>
      <c r="H144" s="22"/>
      <c r="I144" s="11"/>
      <c r="J144" s="11"/>
    </row>
    <row r="145" spans="1:10" ht="13.5" customHeight="1" x14ac:dyDescent="0.25">
      <c r="A145" s="21"/>
      <c r="B145" s="11"/>
      <c r="C145" s="11"/>
      <c r="D145" s="11"/>
      <c r="E145" s="11"/>
      <c r="F145" s="11"/>
      <c r="G145" s="11"/>
      <c r="H145" s="22"/>
      <c r="I145" s="11"/>
      <c r="J145" s="11"/>
    </row>
    <row r="146" spans="1:10" ht="13.5" customHeight="1" x14ac:dyDescent="0.25">
      <c r="A146" s="21"/>
      <c r="B146" s="11"/>
      <c r="C146" s="11"/>
      <c r="D146" s="11"/>
      <c r="E146" s="11"/>
      <c r="F146" s="11"/>
      <c r="G146" s="11"/>
      <c r="H146" s="22"/>
      <c r="I146" s="11"/>
      <c r="J146" s="11"/>
    </row>
    <row r="147" spans="1:10" ht="13.5" customHeight="1" x14ac:dyDescent="0.25">
      <c r="A147" s="21"/>
      <c r="B147" s="11"/>
      <c r="C147" s="11"/>
      <c r="D147" s="11"/>
      <c r="E147" s="11"/>
      <c r="F147" s="11"/>
      <c r="G147" s="11"/>
      <c r="H147" s="22"/>
      <c r="I147" s="11"/>
      <c r="J147" s="11"/>
    </row>
    <row r="148" spans="1:10" ht="13.5" customHeight="1" x14ac:dyDescent="0.25">
      <c r="A148" s="21"/>
      <c r="B148" s="11"/>
      <c r="C148" s="11"/>
      <c r="D148" s="11"/>
      <c r="E148" s="11"/>
      <c r="F148" s="11"/>
      <c r="G148" s="11"/>
      <c r="H148" s="22"/>
      <c r="I148" s="11"/>
      <c r="J148" s="11"/>
    </row>
    <row r="149" spans="1:10" ht="13.5" customHeight="1" x14ac:dyDescent="0.25">
      <c r="A149" s="21"/>
      <c r="B149" s="11"/>
      <c r="C149" s="11"/>
      <c r="D149" s="11"/>
      <c r="E149" s="11"/>
      <c r="F149" s="11"/>
      <c r="G149" s="11"/>
      <c r="H149" s="22"/>
      <c r="I149" s="11"/>
      <c r="J149" s="11"/>
    </row>
    <row r="150" spans="1:10" ht="13.5" customHeight="1" x14ac:dyDescent="0.25">
      <c r="A150" s="21"/>
      <c r="B150" s="11"/>
      <c r="C150" s="11"/>
      <c r="D150" s="11"/>
      <c r="E150" s="11"/>
      <c r="F150" s="11"/>
      <c r="G150" s="11"/>
      <c r="H150" s="22"/>
      <c r="I150" s="11"/>
      <c r="J150" s="11"/>
    </row>
    <row r="151" spans="1:10" ht="13.5" customHeight="1" x14ac:dyDescent="0.25">
      <c r="A151" s="21"/>
      <c r="B151" s="11"/>
      <c r="C151" s="11"/>
      <c r="D151" s="11"/>
      <c r="E151" s="11"/>
      <c r="F151" s="11"/>
      <c r="G151" s="11"/>
      <c r="H151" s="22"/>
      <c r="I151" s="11"/>
      <c r="J151" s="11"/>
    </row>
    <row r="152" spans="1:10" ht="13.5" customHeight="1" x14ac:dyDescent="0.25">
      <c r="A152" s="21"/>
      <c r="B152" s="11"/>
      <c r="C152" s="11"/>
      <c r="D152" s="11"/>
      <c r="E152" s="11"/>
      <c r="F152" s="11"/>
      <c r="G152" s="11"/>
      <c r="H152" s="22"/>
      <c r="I152" s="11"/>
      <c r="J152" s="11"/>
    </row>
    <row r="153" spans="1:10" ht="13.5" customHeight="1" x14ac:dyDescent="0.25">
      <c r="A153" s="21"/>
      <c r="B153" s="11"/>
      <c r="C153" s="11"/>
      <c r="D153" s="11"/>
      <c r="E153" s="11"/>
      <c r="F153" s="11"/>
      <c r="G153" s="11"/>
      <c r="H153" s="22"/>
      <c r="I153" s="11"/>
      <c r="J153" s="11"/>
    </row>
    <row r="154" spans="1:10" ht="13.5" customHeight="1" x14ac:dyDescent="0.25">
      <c r="A154" s="21"/>
      <c r="B154" s="11"/>
      <c r="C154" s="11"/>
      <c r="D154" s="11"/>
      <c r="E154" s="11"/>
      <c r="F154" s="11"/>
      <c r="G154" s="11"/>
      <c r="H154" s="22"/>
      <c r="I154" s="11"/>
      <c r="J154" s="11"/>
    </row>
    <row r="155" spans="1:10" ht="13.5" customHeight="1" x14ac:dyDescent="0.25">
      <c r="A155" s="21"/>
      <c r="B155" s="11"/>
      <c r="C155" s="11"/>
      <c r="D155" s="11"/>
      <c r="E155" s="11"/>
      <c r="F155" s="11"/>
      <c r="G155" s="11"/>
      <c r="H155" s="22"/>
      <c r="I155" s="11"/>
      <c r="J155" s="11"/>
    </row>
    <row r="156" spans="1:10" ht="13.5" customHeight="1" x14ac:dyDescent="0.25">
      <c r="A156" s="21"/>
      <c r="B156" s="11"/>
      <c r="C156" s="11"/>
      <c r="D156" s="11"/>
      <c r="E156" s="11"/>
      <c r="F156" s="11"/>
      <c r="G156" s="11"/>
      <c r="H156" s="22"/>
      <c r="I156" s="11"/>
      <c r="J156" s="11"/>
    </row>
    <row r="157" spans="1:10" ht="13.5" customHeight="1" x14ac:dyDescent="0.25">
      <c r="A157" s="21"/>
      <c r="B157" s="11"/>
      <c r="C157" s="11"/>
      <c r="D157" s="11"/>
      <c r="E157" s="11"/>
      <c r="F157" s="11"/>
      <c r="G157" s="11"/>
      <c r="H157" s="22"/>
      <c r="I157" s="11"/>
      <c r="J157" s="11"/>
    </row>
    <row r="158" spans="1:10" ht="13.5" customHeight="1" x14ac:dyDescent="0.25">
      <c r="A158" s="21"/>
      <c r="B158" s="11"/>
      <c r="C158" s="11"/>
      <c r="D158" s="11"/>
      <c r="E158" s="11"/>
      <c r="F158" s="11"/>
      <c r="G158" s="11"/>
      <c r="H158" s="22"/>
      <c r="I158" s="11"/>
      <c r="J158" s="11"/>
    </row>
    <row r="159" spans="1:10" ht="13.5" customHeight="1" x14ac:dyDescent="0.25">
      <c r="A159" s="21"/>
      <c r="B159" s="11"/>
      <c r="C159" s="11"/>
      <c r="D159" s="11"/>
      <c r="E159" s="11"/>
      <c r="F159" s="11"/>
      <c r="G159" s="11"/>
      <c r="H159" s="22"/>
      <c r="I159" s="11"/>
      <c r="J159" s="11"/>
    </row>
    <row r="160" spans="1:10" ht="13.5" customHeight="1" x14ac:dyDescent="0.25">
      <c r="A160" s="21"/>
      <c r="B160" s="11"/>
      <c r="C160" s="11"/>
      <c r="D160" s="11"/>
      <c r="E160" s="11"/>
      <c r="F160" s="11"/>
      <c r="G160" s="11"/>
      <c r="H160" s="22"/>
      <c r="I160" s="11"/>
      <c r="J160" s="11"/>
    </row>
    <row r="161" spans="1:10" ht="13.5" customHeight="1" x14ac:dyDescent="0.25">
      <c r="A161" s="21"/>
      <c r="B161" s="11"/>
      <c r="C161" s="11"/>
      <c r="D161" s="11"/>
      <c r="E161" s="11"/>
      <c r="F161" s="11"/>
      <c r="G161" s="11"/>
      <c r="H161" s="22"/>
      <c r="I161" s="11"/>
      <c r="J161" s="11"/>
    </row>
    <row r="162" spans="1:10" ht="13.5" customHeight="1" x14ac:dyDescent="0.25">
      <c r="A162" s="21"/>
      <c r="B162" s="11"/>
      <c r="C162" s="11"/>
      <c r="D162" s="11"/>
      <c r="E162" s="11"/>
      <c r="F162" s="11"/>
      <c r="G162" s="11"/>
      <c r="H162" s="22"/>
      <c r="I162" s="11"/>
      <c r="J162" s="11"/>
    </row>
    <row r="163" spans="1:10" ht="13.5" customHeight="1" x14ac:dyDescent="0.25">
      <c r="A163" s="21"/>
      <c r="B163" s="11"/>
      <c r="C163" s="11"/>
      <c r="D163" s="11"/>
      <c r="E163" s="11"/>
      <c r="F163" s="11"/>
      <c r="G163" s="11"/>
      <c r="H163" s="22"/>
      <c r="I163" s="11"/>
      <c r="J163" s="11"/>
    </row>
  </sheetData>
  <conditionalFormatting sqref="B4:B163">
    <cfRule type="expression" dxfId="3" priority="3">
      <formula>AND($H4&gt;0,$B4="")</formula>
    </cfRule>
  </conditionalFormatting>
  <conditionalFormatting sqref="C4:C163">
    <cfRule type="expression" dxfId="2" priority="2">
      <formula>AND($D4&lt;&gt;"",$C4="")</formula>
    </cfRule>
  </conditionalFormatting>
  <dataValidations count="7">
    <dataValidation type="list" operator="equal" allowBlank="1" sqref="B4:B5 B7:B163" xr:uid="{00000000-0002-0000-0100-000000000000}">
      <formula1>Tipos</formula1>
      <formula2>0</formula2>
    </dataValidation>
    <dataValidation type="list" operator="equal" allowBlank="1" sqref="C4:C163" xr:uid="{00000000-0002-0000-0100-000001000000}">
      <formula1>Grupos</formula1>
      <formula2>0</formula2>
    </dataValidation>
    <dataValidation type="list" operator="equal" allowBlank="1" sqref="D4:D163" xr:uid="{00000000-0002-0000-0100-000002000000}">
      <formula1>Categorias</formula1>
      <formula2>0</formula2>
    </dataValidation>
    <dataValidation type="list" operator="equal" allowBlank="1" sqref="F4:F163" xr:uid="{00000000-0002-0000-0100-000003000000}">
      <formula1>Cuentas</formula1>
      <formula2>0</formula2>
    </dataValidation>
    <dataValidation type="list" operator="equal" allowBlank="1" sqref="G4:G163" xr:uid="{00000000-0002-0000-0100-000004000000}">
      <formula1>Medios</formula1>
      <formula2>0</formula2>
    </dataValidation>
    <dataValidation type="list" operator="equal" allowBlank="1" sqref="J4:J163" xr:uid="{00000000-0002-0000-0100-000005000000}">
      <formula1>"Fijo,Variable"</formula1>
      <formula2>0</formula2>
    </dataValidation>
    <dataValidation type="list" operator="equal" sqref="B6" xr:uid="{00000000-0002-0000-0100-000006000000}">
      <formula1>Meses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6"/>
  <sheetViews>
    <sheetView zoomScaleNormal="100" zoomScalePageLayoutView="60" workbookViewId="0"/>
  </sheetViews>
  <sheetFormatPr baseColWidth="10" defaultColWidth="8.7109375" defaultRowHeight="12.75" customHeight="1" x14ac:dyDescent="0.25"/>
  <cols>
    <col min="1" max="1" width="14" customWidth="1"/>
    <col min="2" max="2" width="22" customWidth="1"/>
    <col min="3" max="5" width="15" customWidth="1"/>
    <col min="6" max="6" width="12" customWidth="1"/>
    <col min="7" max="7" width="4" customWidth="1"/>
    <col min="8" max="10" width="14" customWidth="1"/>
    <col min="11" max="12" width="12" customWidth="1"/>
  </cols>
  <sheetData>
    <row r="1" spans="1:12" ht="19.5" customHeight="1" x14ac:dyDescent="0.35">
      <c r="A1" s="4" t="s">
        <v>174</v>
      </c>
    </row>
    <row r="2" spans="1:12" ht="13.5" customHeight="1" x14ac:dyDescent="0.25">
      <c r="A2" s="5" t="s">
        <v>175</v>
      </c>
    </row>
    <row r="3" spans="1:12" ht="13.5" customHeight="1" x14ac:dyDescent="0.25"/>
    <row r="4" spans="1:12" ht="13.5" customHeight="1" x14ac:dyDescent="0.25">
      <c r="A4" s="6" t="s">
        <v>2</v>
      </c>
      <c r="B4" s="7">
        <f>Configuracion!B5</f>
        <v>2026</v>
      </c>
    </row>
    <row r="5" spans="1:12" ht="13.5" customHeight="1" x14ac:dyDescent="0.25">
      <c r="A5" s="6" t="s">
        <v>5</v>
      </c>
      <c r="B5" s="7" t="str">
        <f>Configuracion!B6</f>
        <v>abril</v>
      </c>
    </row>
    <row r="6" spans="1:12" ht="13.5" customHeight="1" x14ac:dyDescent="0.25"/>
    <row r="7" spans="1:12" ht="13.5" customHeight="1" x14ac:dyDescent="0.25"/>
    <row r="8" spans="1:12" ht="13.5" customHeight="1" x14ac:dyDescent="0.25">
      <c r="A8" s="17" t="s">
        <v>7</v>
      </c>
      <c r="B8" s="17" t="s">
        <v>31</v>
      </c>
      <c r="C8" s="17" t="s">
        <v>174</v>
      </c>
      <c r="D8" s="17" t="s">
        <v>176</v>
      </c>
      <c r="E8" s="17" t="s">
        <v>177</v>
      </c>
      <c r="F8" s="17" t="s">
        <v>178</v>
      </c>
      <c r="H8" s="17" t="s">
        <v>7</v>
      </c>
      <c r="I8" s="17" t="s">
        <v>179</v>
      </c>
      <c r="J8" s="17" t="s">
        <v>8</v>
      </c>
      <c r="K8" s="17" t="s">
        <v>180</v>
      </c>
      <c r="L8" s="17" t="s">
        <v>9</v>
      </c>
    </row>
    <row r="9" spans="1:12" ht="14.25" customHeight="1" x14ac:dyDescent="0.25">
      <c r="A9" s="15" t="s">
        <v>69</v>
      </c>
      <c r="B9" s="15" t="s">
        <v>70</v>
      </c>
      <c r="C9" s="23">
        <v>2350</v>
      </c>
      <c r="D9" s="24">
        <f>SUMIFS(Movimientos!$H$4:$H$500,Movimientos!$C$4:$C$500,$A9,Movimientos!$D$4:$D$500,$B9,Movimientos!$A$4:$A$500,"&gt;="&amp;DATE($B$4,MATCH($B$5,Configuracion!$H$2:$H$13,0),1),Movimientos!$A$4:$A$500,"&lt;="&amp;EOMONTH(DATE($B$4,MATCH($B$5,Configuracion!$H$2:$H$13,0),1),0))</f>
        <v>2405</v>
      </c>
      <c r="E9" s="16">
        <f t="shared" ref="E9:E25" si="0">D9-C9</f>
        <v>55</v>
      </c>
      <c r="F9" s="25">
        <f t="shared" ref="F9:F26" si="1">IF(C9=0,"",D9/C9)</f>
        <v>1.0234042553191489</v>
      </c>
      <c r="H9" s="15" t="s">
        <v>12</v>
      </c>
      <c r="I9" s="16">
        <f>SUMIF($A$9:$A$25,H9,$C$9:$C$25)</f>
        <v>1523</v>
      </c>
      <c r="J9" s="16">
        <f>SUMIF($A$9:$A$25,H9,$D$9:$D$25)</f>
        <v>1440</v>
      </c>
      <c r="K9" s="25">
        <f>IF($J$13=0,"",J9/$J$13)</f>
        <v>0.50121823877479987</v>
      </c>
      <c r="L9" s="25">
        <f>IF(H9="Necesidad",Configuracion!$B$7,IF(H9="Deseo",Configuracion!$B$8,Configuracion!$B$9))</f>
        <v>0.5</v>
      </c>
    </row>
    <row r="10" spans="1:12" ht="14.25" customHeight="1" x14ac:dyDescent="0.25">
      <c r="A10" s="15" t="s">
        <v>69</v>
      </c>
      <c r="B10" s="15" t="s">
        <v>76</v>
      </c>
      <c r="C10" s="23">
        <v>250</v>
      </c>
      <c r="D10" s="24">
        <f>SUMIFS(Movimientos!$H$4:$H$500,Movimientos!$C$4:$C$500,$A10,Movimientos!$D$4:$D$500,$B10,Movimientos!$A$4:$A$500,"&gt;="&amp;DATE($B$4,MATCH($B$5,Configuracion!$H$2:$H$13,0),1),Movimientos!$A$4:$A$500,"&lt;="&amp;EOMONTH(DATE($B$4,MATCH($B$5,Configuracion!$H$2:$H$13,0),1),0))</f>
        <v>410</v>
      </c>
      <c r="E10" s="16">
        <f t="shared" si="0"/>
        <v>160</v>
      </c>
      <c r="F10" s="25">
        <f t="shared" si="1"/>
        <v>1.64</v>
      </c>
      <c r="H10" s="15" t="s">
        <v>14</v>
      </c>
      <c r="I10" s="16">
        <f>SUMIF($A$9:$A$25,H10,$C$9:$C$25)</f>
        <v>260</v>
      </c>
      <c r="J10" s="16">
        <f>SUMIF($A$9:$A$25,H10,$D$9:$D$25)</f>
        <v>177</v>
      </c>
      <c r="K10" s="25">
        <f>IF($J$13=0,"",J10/$J$13)</f>
        <v>6.1608075182735818E-2</v>
      </c>
      <c r="L10" s="25">
        <f>IF(H10="Necesidad",Configuracion!$B$7,IF(H10="Deseo",Configuracion!$B$8,Configuracion!$B$9))</f>
        <v>0.3</v>
      </c>
    </row>
    <row r="11" spans="1:12" ht="14.25" customHeight="1" x14ac:dyDescent="0.25">
      <c r="A11" s="15" t="s">
        <v>69</v>
      </c>
      <c r="B11" s="15" t="s">
        <v>80</v>
      </c>
      <c r="C11" s="23">
        <v>20</v>
      </c>
      <c r="D11" s="24">
        <f>SUMIFS(Movimientos!$H$4:$H$500,Movimientos!$C$4:$C$500,$A11,Movimientos!$D$4:$D$500,$B11,Movimientos!$A$4:$A$500,"&gt;="&amp;DATE($B$4,MATCH($B$5,Configuracion!$H$2:$H$13,0),1),Movimientos!$A$4:$A$500,"&lt;="&amp;EOMONTH(DATE($B$4,MATCH($B$5,Configuracion!$H$2:$H$13,0),1),0))</f>
        <v>58</v>
      </c>
      <c r="E11" s="16">
        <f t="shared" si="0"/>
        <v>38</v>
      </c>
      <c r="F11" s="25">
        <f t="shared" si="1"/>
        <v>2.9</v>
      </c>
      <c r="H11" s="15" t="s">
        <v>19</v>
      </c>
      <c r="I11" s="16">
        <f>SUMIF($A$9:$A$25,H11,$C$9:$C$25)</f>
        <v>380</v>
      </c>
      <c r="J11" s="16">
        <f>SUMIF($A$9:$A$25,H11,$D$9:$D$25)</f>
        <v>390</v>
      </c>
      <c r="K11" s="25">
        <f>IF($J$13=0,"",J11/$J$13)</f>
        <v>0.13574660633484162</v>
      </c>
      <c r="L11" s="25">
        <f>IF(H11="Necesidad",Configuracion!$B$7,IF(H11="Deseo",Configuracion!$B$8,Configuracion!$B$9))</f>
        <v>0.2</v>
      </c>
    </row>
    <row r="12" spans="1:12" ht="14.25" customHeight="1" x14ac:dyDescent="0.25">
      <c r="A12" s="15" t="s">
        <v>12</v>
      </c>
      <c r="B12" s="15" t="s">
        <v>34</v>
      </c>
      <c r="C12" s="23">
        <v>890</v>
      </c>
      <c r="D12" s="24">
        <f>SUMIFS(Movimientos!$H$4:$H$500,Movimientos!$C$4:$C$500,$A12,Movimientos!$D$4:$D$500,$B12,Movimientos!$A$4:$A$500,"&gt;="&amp;DATE($B$4,MATCH($B$5,Configuracion!$H$2:$H$13,0),1),Movimientos!$A$4:$A$500,"&lt;="&amp;EOMONTH(DATE($B$4,MATCH($B$5,Configuracion!$H$2:$H$13,0),1),0))</f>
        <v>890</v>
      </c>
      <c r="E12" s="16">
        <f t="shared" si="0"/>
        <v>0</v>
      </c>
      <c r="F12" s="25">
        <f t="shared" si="1"/>
        <v>1</v>
      </c>
    </row>
    <row r="13" spans="1:12" ht="14.25" customHeight="1" x14ac:dyDescent="0.25">
      <c r="A13" s="15" t="s">
        <v>12</v>
      </c>
      <c r="B13" s="15" t="s">
        <v>36</v>
      </c>
      <c r="C13" s="23">
        <v>120</v>
      </c>
      <c r="D13" s="24">
        <f>SUMIFS(Movimientos!$H$4:$H$500,Movimientos!$C$4:$C$500,$A13,Movimientos!$D$4:$D$500,$B13,Movimientos!$A$4:$A$500,"&gt;="&amp;DATE($B$4,MATCH($B$5,Configuracion!$H$2:$H$13,0),1),Movimientos!$A$4:$A$500,"&lt;="&amp;EOMONTH(DATE($B$4,MATCH($B$5,Configuracion!$H$2:$H$13,0),1),0))</f>
        <v>83</v>
      </c>
      <c r="E13" s="16">
        <f t="shared" si="0"/>
        <v>-37</v>
      </c>
      <c r="F13" s="25">
        <f t="shared" si="1"/>
        <v>0.69166666666666665</v>
      </c>
      <c r="H13" s="26" t="s">
        <v>181</v>
      </c>
      <c r="I13" s="27"/>
      <c r="J13" s="28">
        <f>SUMIF($A$9:$A$25,"Ingreso",$D$9:$D$25)</f>
        <v>2873</v>
      </c>
      <c r="K13" s="27"/>
      <c r="L13" s="27"/>
    </row>
    <row r="14" spans="1:12" ht="14.25" customHeight="1" x14ac:dyDescent="0.25">
      <c r="A14" s="15" t="s">
        <v>12</v>
      </c>
      <c r="B14" s="15" t="s">
        <v>38</v>
      </c>
      <c r="C14" s="23">
        <v>330</v>
      </c>
      <c r="D14" s="24">
        <f>SUMIFS(Movimientos!$H$4:$H$500,Movimientos!$C$4:$C$500,$A14,Movimientos!$D$4:$D$500,$B14,Movimientos!$A$4:$A$500,"&gt;="&amp;DATE($B$4,MATCH($B$5,Configuracion!$H$2:$H$13,0),1),Movimientos!$A$4:$A$500,"&lt;="&amp;EOMONTH(DATE($B$4,MATCH($B$5,Configuracion!$H$2:$H$13,0),1),0))</f>
        <v>267</v>
      </c>
      <c r="E14" s="16">
        <f t="shared" si="0"/>
        <v>-63</v>
      </c>
      <c r="F14" s="25">
        <f t="shared" si="1"/>
        <v>0.80909090909090908</v>
      </c>
    </row>
    <row r="15" spans="1:12" ht="14.25" customHeight="1" x14ac:dyDescent="0.25">
      <c r="A15" s="15" t="s">
        <v>12</v>
      </c>
      <c r="B15" s="15" t="s">
        <v>40</v>
      </c>
      <c r="C15" s="23">
        <v>60</v>
      </c>
      <c r="D15" s="24">
        <f>SUMIFS(Movimientos!$H$4:$H$500,Movimientos!$C$4:$C$500,$A15,Movimientos!$D$4:$D$500,$B15,Movimientos!$A$4:$A$500,"&gt;="&amp;DATE($B$4,MATCH($B$5,Configuracion!$H$2:$H$13,0),1),Movimientos!$A$4:$A$500,"&lt;="&amp;EOMONTH(DATE($B$4,MATCH($B$5,Configuracion!$H$2:$H$13,0),1),0))</f>
        <v>41</v>
      </c>
      <c r="E15" s="16">
        <f t="shared" si="0"/>
        <v>-19</v>
      </c>
      <c r="F15" s="25">
        <f t="shared" si="1"/>
        <v>0.68333333333333335</v>
      </c>
    </row>
    <row r="16" spans="1:12" ht="14.25" customHeight="1" x14ac:dyDescent="0.25">
      <c r="A16" s="15" t="s">
        <v>12</v>
      </c>
      <c r="B16" s="15" t="s">
        <v>42</v>
      </c>
      <c r="C16" s="23">
        <v>40</v>
      </c>
      <c r="D16" s="24">
        <f>SUMIFS(Movimientos!$H$4:$H$500,Movimientos!$C$4:$C$500,$A16,Movimientos!$D$4:$D$500,$B16,Movimientos!$A$4:$A$500,"&gt;="&amp;DATE($B$4,MATCH($B$5,Configuracion!$H$2:$H$13,0),1),Movimientos!$A$4:$A$500,"&lt;="&amp;EOMONTH(DATE($B$4,MATCH($B$5,Configuracion!$H$2:$H$13,0),1),0))</f>
        <v>85</v>
      </c>
      <c r="E16" s="16">
        <f t="shared" si="0"/>
        <v>45</v>
      </c>
      <c r="F16" s="25">
        <f t="shared" si="1"/>
        <v>2.125</v>
      </c>
    </row>
    <row r="17" spans="1:6" ht="14.25" customHeight="1" x14ac:dyDescent="0.25">
      <c r="A17" s="15" t="s">
        <v>12</v>
      </c>
      <c r="B17" s="15" t="s">
        <v>44</v>
      </c>
      <c r="C17" s="23">
        <v>48</v>
      </c>
      <c r="D17" s="24">
        <f>SUMIFS(Movimientos!$H$4:$H$500,Movimientos!$C$4:$C$500,$A17,Movimientos!$D$4:$D$500,$B17,Movimientos!$A$4:$A$500,"&gt;="&amp;DATE($B$4,MATCH($B$5,Configuracion!$H$2:$H$13,0),1),Movimientos!$A$4:$A$500,"&lt;="&amp;EOMONTH(DATE($B$4,MATCH($B$5,Configuracion!$H$2:$H$13,0),1),0))</f>
        <v>48</v>
      </c>
      <c r="E17" s="16">
        <f t="shared" si="0"/>
        <v>0</v>
      </c>
      <c r="F17" s="25">
        <f t="shared" si="1"/>
        <v>1</v>
      </c>
    </row>
    <row r="18" spans="1:6" ht="14.25" customHeight="1" x14ac:dyDescent="0.25">
      <c r="A18" s="15" t="s">
        <v>12</v>
      </c>
      <c r="B18" s="15" t="s">
        <v>46</v>
      </c>
      <c r="C18" s="23">
        <v>35</v>
      </c>
      <c r="D18" s="24">
        <f>SUMIFS(Movimientos!$H$4:$H$500,Movimientos!$C$4:$C$500,$A18,Movimientos!$D$4:$D$500,$B18,Movimientos!$A$4:$A$500,"&gt;="&amp;DATE($B$4,MATCH($B$5,Configuracion!$H$2:$H$13,0),1),Movimientos!$A$4:$A$500,"&lt;="&amp;EOMONTH(DATE($B$4,MATCH($B$5,Configuracion!$H$2:$H$13,0),1),0))</f>
        <v>26</v>
      </c>
      <c r="E18" s="16">
        <f t="shared" si="0"/>
        <v>-9</v>
      </c>
      <c r="F18" s="25">
        <f t="shared" si="1"/>
        <v>0.74285714285714288</v>
      </c>
    </row>
    <row r="19" spans="1:6" ht="14.25" customHeight="1" x14ac:dyDescent="0.25">
      <c r="A19" s="15" t="s">
        <v>14</v>
      </c>
      <c r="B19" s="15" t="s">
        <v>48</v>
      </c>
      <c r="C19" s="23">
        <v>90</v>
      </c>
      <c r="D19" s="24">
        <f>SUMIFS(Movimientos!$H$4:$H$500,Movimientos!$C$4:$C$500,$A19,Movimientos!$D$4:$D$500,$B19,Movimientos!$A$4:$A$500,"&gt;="&amp;DATE($B$4,MATCH($B$5,Configuracion!$H$2:$H$13,0),1),Movimientos!$A$4:$A$500,"&lt;="&amp;EOMONTH(DATE($B$4,MATCH($B$5,Configuracion!$H$2:$H$13,0),1),0))</f>
        <v>42</v>
      </c>
      <c r="E19" s="16">
        <f t="shared" si="0"/>
        <v>-48</v>
      </c>
      <c r="F19" s="25">
        <f t="shared" si="1"/>
        <v>0.46666666666666667</v>
      </c>
    </row>
    <row r="20" spans="1:6" ht="14.25" customHeight="1" x14ac:dyDescent="0.25">
      <c r="A20" s="15" t="s">
        <v>14</v>
      </c>
      <c r="B20" s="15" t="s">
        <v>50</v>
      </c>
      <c r="C20" s="23">
        <v>45</v>
      </c>
      <c r="D20" s="24">
        <f>SUMIFS(Movimientos!$H$4:$H$500,Movimientos!$C$4:$C$500,$A20,Movimientos!$D$4:$D$500,$B20,Movimientos!$A$4:$A$500,"&gt;="&amp;DATE($B$4,MATCH($B$5,Configuracion!$H$2:$H$13,0),1),Movimientos!$A$4:$A$500,"&lt;="&amp;EOMONTH(DATE($B$4,MATCH($B$5,Configuracion!$H$2:$H$13,0),1),0))</f>
        <v>19</v>
      </c>
      <c r="E20" s="16">
        <f t="shared" si="0"/>
        <v>-26</v>
      </c>
      <c r="F20" s="25">
        <f t="shared" si="1"/>
        <v>0.42222222222222222</v>
      </c>
    </row>
    <row r="21" spans="1:6" ht="14.25" customHeight="1" x14ac:dyDescent="0.25">
      <c r="A21" s="15" t="s">
        <v>14</v>
      </c>
      <c r="B21" s="15" t="s">
        <v>52</v>
      </c>
      <c r="C21" s="23">
        <v>55</v>
      </c>
      <c r="D21" s="24">
        <f>SUMIFS(Movimientos!$H$4:$H$500,Movimientos!$C$4:$C$500,$A21,Movimientos!$D$4:$D$500,$B21,Movimientos!$A$4:$A$500,"&gt;="&amp;DATE($B$4,MATCH($B$5,Configuracion!$H$2:$H$13,0),1),Movimientos!$A$4:$A$500,"&lt;="&amp;EOMONTH(DATE($B$4,MATCH($B$5,Configuracion!$H$2:$H$13,0),1),0))</f>
        <v>48</v>
      </c>
      <c r="E21" s="16">
        <f t="shared" si="0"/>
        <v>-7</v>
      </c>
      <c r="F21" s="25">
        <f t="shared" si="1"/>
        <v>0.87272727272727268</v>
      </c>
    </row>
    <row r="22" spans="1:6" ht="14.25" customHeight="1" x14ac:dyDescent="0.25">
      <c r="A22" s="15" t="s">
        <v>14</v>
      </c>
      <c r="B22" s="15" t="s">
        <v>54</v>
      </c>
      <c r="C22" s="23">
        <v>70</v>
      </c>
      <c r="D22" s="24">
        <f>SUMIFS(Movimientos!$H$4:$H$500,Movimientos!$C$4:$C$500,$A22,Movimientos!$D$4:$D$500,$B22,Movimientos!$A$4:$A$500,"&gt;="&amp;DATE($B$4,MATCH($B$5,Configuracion!$H$2:$H$13,0),1),Movimientos!$A$4:$A$500,"&lt;="&amp;EOMONTH(DATE($B$4,MATCH($B$5,Configuracion!$H$2:$H$13,0),1),0))</f>
        <v>68</v>
      </c>
      <c r="E22" s="16">
        <f t="shared" si="0"/>
        <v>-2</v>
      </c>
      <c r="F22" s="25">
        <f t="shared" si="1"/>
        <v>0.97142857142857142</v>
      </c>
    </row>
    <row r="23" spans="1:6" ht="14.25" customHeight="1" x14ac:dyDescent="0.25">
      <c r="A23" s="15" t="s">
        <v>19</v>
      </c>
      <c r="B23" s="15" t="s">
        <v>56</v>
      </c>
      <c r="C23" s="23">
        <v>180</v>
      </c>
      <c r="D23" s="24">
        <f>SUMIFS(Movimientos!$H$4:$H$500,Movimientos!$C$4:$C$500,$A23,Movimientos!$D$4:$D$500,$B23,Movimientos!$A$4:$A$500,"&gt;="&amp;DATE($B$4,MATCH($B$5,Configuracion!$H$2:$H$13,0),1),Movimientos!$A$4:$A$500,"&lt;="&amp;EOMONTH(DATE($B$4,MATCH($B$5,Configuracion!$H$2:$H$13,0),1),0))</f>
        <v>180</v>
      </c>
      <c r="E23" s="16">
        <f t="shared" si="0"/>
        <v>0</v>
      </c>
      <c r="F23" s="25">
        <f t="shared" si="1"/>
        <v>1</v>
      </c>
    </row>
    <row r="24" spans="1:6" ht="14.25" customHeight="1" x14ac:dyDescent="0.25">
      <c r="A24" s="15" t="s">
        <v>19</v>
      </c>
      <c r="B24" s="15" t="s">
        <v>57</v>
      </c>
      <c r="C24" s="23">
        <v>140</v>
      </c>
      <c r="D24" s="24">
        <f>SUMIFS(Movimientos!$H$4:$H$500,Movimientos!$C$4:$C$500,$A24,Movimientos!$D$4:$D$500,$B24,Movimientos!$A$4:$A$500,"&gt;="&amp;DATE($B$4,MATCH($B$5,Configuracion!$H$2:$H$13,0),1),Movimientos!$A$4:$A$500,"&lt;="&amp;EOMONTH(DATE($B$4,MATCH($B$5,Configuracion!$H$2:$H$13,0),1),0))</f>
        <v>140</v>
      </c>
      <c r="E24" s="16">
        <f t="shared" si="0"/>
        <v>0</v>
      </c>
      <c r="F24" s="25">
        <f t="shared" si="1"/>
        <v>1</v>
      </c>
    </row>
    <row r="25" spans="1:6" ht="14.25" customHeight="1" x14ac:dyDescent="0.25">
      <c r="A25" s="15" t="s">
        <v>19</v>
      </c>
      <c r="B25" s="15" t="s">
        <v>58</v>
      </c>
      <c r="C25" s="23">
        <v>60</v>
      </c>
      <c r="D25" s="24">
        <f>SUMIFS(Movimientos!$H$4:$H$500,Movimientos!$C$4:$C$500,$A25,Movimientos!$D$4:$D$500,$B25,Movimientos!$A$4:$A$500,"&gt;="&amp;DATE($B$4,MATCH($B$5,Configuracion!$H$2:$H$13,0),1),Movimientos!$A$4:$A$500,"&lt;="&amp;EOMONTH(DATE($B$4,MATCH($B$5,Configuracion!$H$2:$H$13,0),1),0))</f>
        <v>70</v>
      </c>
      <c r="E25" s="16">
        <f t="shared" si="0"/>
        <v>10</v>
      </c>
      <c r="F25" s="25">
        <f t="shared" si="1"/>
        <v>1.1666666666666667</v>
      </c>
    </row>
    <row r="26" spans="1:6" ht="14.25" customHeight="1" x14ac:dyDescent="0.25">
      <c r="A26" s="29" t="s">
        <v>182</v>
      </c>
      <c r="B26" s="27"/>
      <c r="C26" s="28">
        <f>SUM(C9:C25)</f>
        <v>4783</v>
      </c>
      <c r="D26" s="28">
        <f>SUM(D9:D25)</f>
        <v>4880</v>
      </c>
      <c r="E26" s="28">
        <f>SUM(E9:E25)</f>
        <v>97</v>
      </c>
      <c r="F26" s="30">
        <f t="shared" si="1"/>
        <v>1.0202801588960904</v>
      </c>
    </row>
  </sheetData>
  <conditionalFormatting sqref="E9:E26">
    <cfRule type="cellIs" dxfId="1" priority="3" operator="greaterThan">
      <formula>0</formula>
    </cfRule>
    <cfRule type="cellIs" dxfId="0" priority="4" operator="lessThan">
      <formula>0</formula>
    </cfRule>
  </conditionalFormatting>
  <conditionalFormatting sqref="F9:F26">
    <cfRule type="dataBar" priority="2">
      <dataBar>
        <cfvo type="num" val="0"/>
        <cfvo type="num" val="1.5"/>
        <color rgb="FF63C384"/>
      </dataBar>
      <extLst>
        <ext xmlns:x14="http://schemas.microsoft.com/office/spreadsheetml/2009/9/main" uri="{B025F937-C7B1-47D3-B67F-A62EFF666E3E}">
          <x14:id>{E7218056-E650-4247-AF5B-B89562A3CF90}</x14:id>
        </ext>
      </extLst>
    </cfRule>
  </conditionalFormatting>
  <pageMargins left="0.75" right="0.75" top="1" bottom="1" header="0.511811023622047" footer="0.511811023622047"/>
  <pageSetup paperSize="9" orientation="portrait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7218056-E650-4247-AF5B-B89562A3CF90}">
            <x14:dataBar axisPosition="none">
              <x14:cfvo type="num">
                <xm:f>0</xm:f>
              </x14:cfvo>
              <x14:cfvo type="num">
                <xm:f>1.5</xm:f>
              </x14:cfvo>
              <x14:negativeFillColor rgb="FFFF0000"/>
            </x14:dataBar>
          </x14:cfRule>
          <xm:sqref>F9:F26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2"/>
  <sheetViews>
    <sheetView zoomScaleNormal="100" zoomScalePageLayoutView="60" workbookViewId="0"/>
  </sheetViews>
  <sheetFormatPr baseColWidth="10" defaultColWidth="8.7109375" defaultRowHeight="12.75" customHeight="1" x14ac:dyDescent="0.25"/>
  <cols>
    <col min="1" max="3" width="18" customWidth="1"/>
    <col min="4" max="5" width="14" customWidth="1"/>
    <col min="6" max="7" width="18" customWidth="1"/>
    <col min="8" max="8" width="14" customWidth="1"/>
    <col min="9" max="9" width="16" customWidth="1"/>
    <col min="10" max="14" width="18" customWidth="1"/>
  </cols>
  <sheetData>
    <row r="1" spans="1:12" ht="19.5" customHeight="1" x14ac:dyDescent="0.35">
      <c r="A1" s="4" t="s">
        <v>183</v>
      </c>
    </row>
    <row r="2" spans="1:12" ht="13.5" customHeight="1" x14ac:dyDescent="0.25">
      <c r="A2" s="5" t="s">
        <v>184</v>
      </c>
      <c r="H2" s="31" t="s">
        <v>33</v>
      </c>
    </row>
    <row r="3" spans="1:12" ht="13.5" customHeight="1" x14ac:dyDescent="0.25">
      <c r="H3" s="31" t="s">
        <v>35</v>
      </c>
    </row>
    <row r="4" spans="1:12" ht="13.5" customHeight="1" x14ac:dyDescent="0.25">
      <c r="A4" s="8" t="s">
        <v>185</v>
      </c>
      <c r="D4" s="8" t="s">
        <v>186</v>
      </c>
      <c r="E4" s="8" t="s">
        <v>187</v>
      </c>
      <c r="F4" s="8" t="s">
        <v>188</v>
      </c>
      <c r="G4" s="8" t="s">
        <v>189</v>
      </c>
      <c r="H4" s="31" t="s">
        <v>37</v>
      </c>
      <c r="J4" s="8" t="s">
        <v>190</v>
      </c>
    </row>
    <row r="5" spans="1:12" ht="13.5" customHeight="1" x14ac:dyDescent="0.25">
      <c r="A5" s="6" t="s">
        <v>191</v>
      </c>
      <c r="B5" s="32">
        <v>2026</v>
      </c>
      <c r="C5" s="33" t="s">
        <v>192</v>
      </c>
      <c r="D5" s="11" t="s">
        <v>69</v>
      </c>
      <c r="E5" s="11" t="s">
        <v>69</v>
      </c>
      <c r="F5" s="11" t="s">
        <v>72</v>
      </c>
      <c r="G5" s="11" t="s">
        <v>73</v>
      </c>
      <c r="H5" s="15" t="s">
        <v>39</v>
      </c>
      <c r="J5" s="10" t="s">
        <v>7</v>
      </c>
      <c r="K5" s="10" t="s">
        <v>31</v>
      </c>
      <c r="L5" s="10" t="s">
        <v>193</v>
      </c>
    </row>
    <row r="6" spans="1:12" ht="13.5" customHeight="1" x14ac:dyDescent="0.25">
      <c r="A6" s="6" t="s">
        <v>194</v>
      </c>
      <c r="B6" s="32" t="s">
        <v>39</v>
      </c>
      <c r="C6" s="7">
        <f>MATCH(B6,$H$2:$H$13,0)</f>
        <v>4</v>
      </c>
      <c r="D6" s="11" t="s">
        <v>83</v>
      </c>
      <c r="E6" s="11" t="s">
        <v>12</v>
      </c>
      <c r="F6" s="11" t="s">
        <v>94</v>
      </c>
      <c r="G6" s="11" t="s">
        <v>87</v>
      </c>
      <c r="H6" s="15" t="s">
        <v>41</v>
      </c>
      <c r="J6" s="15" t="s">
        <v>69</v>
      </c>
      <c r="K6" s="15" t="s">
        <v>70</v>
      </c>
      <c r="L6" s="15" t="s">
        <v>195</v>
      </c>
    </row>
    <row r="7" spans="1:12" ht="13.5" customHeight="1" x14ac:dyDescent="0.25">
      <c r="A7" s="6" t="s">
        <v>196</v>
      </c>
      <c r="B7" s="34">
        <v>0.5</v>
      </c>
      <c r="C7" s="33" t="s">
        <v>197</v>
      </c>
      <c r="D7" s="11"/>
      <c r="E7" s="11" t="s">
        <v>14</v>
      </c>
      <c r="F7" s="11" t="s">
        <v>112</v>
      </c>
      <c r="G7" s="11" t="s">
        <v>95</v>
      </c>
      <c r="H7" s="15" t="s">
        <v>43</v>
      </c>
      <c r="J7" s="15" t="s">
        <v>69</v>
      </c>
      <c r="K7" s="15" t="s">
        <v>76</v>
      </c>
      <c r="L7" s="15" t="s">
        <v>198</v>
      </c>
    </row>
    <row r="8" spans="1:12" ht="13.5" customHeight="1" x14ac:dyDescent="0.25">
      <c r="A8" s="6" t="s">
        <v>199</v>
      </c>
      <c r="B8" s="34">
        <v>0.3</v>
      </c>
      <c r="C8" s="35">
        <f>SUM(B7:B9)</f>
        <v>1</v>
      </c>
      <c r="D8" s="11"/>
      <c r="E8" s="11" t="s">
        <v>19</v>
      </c>
      <c r="F8" s="11" t="s">
        <v>119</v>
      </c>
      <c r="G8" s="11" t="s">
        <v>161</v>
      </c>
      <c r="H8" s="15" t="s">
        <v>45</v>
      </c>
      <c r="J8" s="15" t="s">
        <v>69</v>
      </c>
      <c r="K8" s="15" t="s">
        <v>80</v>
      </c>
      <c r="L8" s="15" t="s">
        <v>200</v>
      </c>
    </row>
    <row r="9" spans="1:12" ht="13.5" customHeight="1" x14ac:dyDescent="0.25">
      <c r="A9" s="6" t="s">
        <v>201</v>
      </c>
      <c r="B9" s="34">
        <v>0.2</v>
      </c>
      <c r="C9" s="33" t="s">
        <v>202</v>
      </c>
      <c r="D9" s="11"/>
      <c r="E9" s="11"/>
      <c r="F9" s="11"/>
      <c r="G9" s="11" t="s">
        <v>203</v>
      </c>
      <c r="H9" s="15" t="s">
        <v>47</v>
      </c>
      <c r="J9" s="15" t="s">
        <v>12</v>
      </c>
      <c r="K9" s="15" t="s">
        <v>34</v>
      </c>
      <c r="L9" s="15" t="s">
        <v>204</v>
      </c>
    </row>
    <row r="10" spans="1:12" ht="13.5" customHeight="1" x14ac:dyDescent="0.25">
      <c r="A10" s="6" t="s">
        <v>205</v>
      </c>
      <c r="B10" s="36">
        <v>6000</v>
      </c>
      <c r="C10" s="37" t="str">
        <f>IF(ABS(C8-1)&lt;0.0001,"OK","Revisar")</f>
        <v>OK</v>
      </c>
      <c r="D10" s="11"/>
      <c r="E10" s="11"/>
      <c r="F10" s="11"/>
      <c r="G10" s="11"/>
      <c r="H10" s="15" t="s">
        <v>49</v>
      </c>
      <c r="J10" s="15" t="s">
        <v>12</v>
      </c>
      <c r="K10" s="15" t="s">
        <v>36</v>
      </c>
      <c r="L10" s="15" t="s">
        <v>206</v>
      </c>
    </row>
    <row r="11" spans="1:12" ht="13.5" customHeight="1" x14ac:dyDescent="0.25">
      <c r="D11" s="11"/>
      <c r="E11" s="11"/>
      <c r="F11" s="11"/>
      <c r="G11" s="11"/>
      <c r="H11" s="15" t="s">
        <v>51</v>
      </c>
      <c r="J11" s="15" t="s">
        <v>12</v>
      </c>
      <c r="K11" s="15" t="s">
        <v>38</v>
      </c>
      <c r="L11" s="15" t="s">
        <v>207</v>
      </c>
    </row>
    <row r="12" spans="1:12" ht="13.5" customHeight="1" x14ac:dyDescent="0.25">
      <c r="D12" s="11"/>
      <c r="E12" s="11"/>
      <c r="F12" s="11"/>
      <c r="G12" s="11"/>
      <c r="H12" s="15" t="s">
        <v>53</v>
      </c>
      <c r="J12" s="15" t="s">
        <v>12</v>
      </c>
      <c r="K12" s="15" t="s">
        <v>40</v>
      </c>
      <c r="L12" s="15" t="s">
        <v>208</v>
      </c>
    </row>
    <row r="13" spans="1:12" ht="13.5" customHeight="1" x14ac:dyDescent="0.25">
      <c r="D13" s="11"/>
      <c r="E13" s="11"/>
      <c r="F13" s="11"/>
      <c r="G13" s="11"/>
      <c r="H13" s="15" t="s">
        <v>55</v>
      </c>
      <c r="J13" s="15" t="s">
        <v>12</v>
      </c>
      <c r="K13" s="15" t="s">
        <v>42</v>
      </c>
      <c r="L13" s="15" t="s">
        <v>209</v>
      </c>
    </row>
    <row r="14" spans="1:12" ht="13.5" customHeight="1" x14ac:dyDescent="0.25">
      <c r="D14" s="11"/>
      <c r="E14" s="11"/>
      <c r="F14" s="11"/>
      <c r="G14" s="11"/>
      <c r="H14" s="11"/>
      <c r="J14" s="15" t="s">
        <v>12</v>
      </c>
      <c r="K14" s="15" t="s">
        <v>44</v>
      </c>
      <c r="L14" s="15" t="s">
        <v>210</v>
      </c>
    </row>
    <row r="15" spans="1:12" ht="13.5" customHeight="1" x14ac:dyDescent="0.25">
      <c r="D15" s="11"/>
      <c r="E15" s="11"/>
      <c r="F15" s="11"/>
      <c r="G15" s="11"/>
      <c r="H15" s="11"/>
      <c r="J15" s="15" t="s">
        <v>12</v>
      </c>
      <c r="K15" s="15" t="s">
        <v>46</v>
      </c>
      <c r="L15" s="15" t="s">
        <v>211</v>
      </c>
    </row>
    <row r="16" spans="1:12" ht="13.5" customHeight="1" x14ac:dyDescent="0.25">
      <c r="D16" s="11"/>
      <c r="E16" s="11"/>
      <c r="F16" s="11"/>
      <c r="G16" s="11"/>
      <c r="H16" s="11"/>
      <c r="J16" s="15" t="s">
        <v>14</v>
      </c>
      <c r="K16" s="15" t="s">
        <v>48</v>
      </c>
      <c r="L16" s="15" t="s">
        <v>212</v>
      </c>
    </row>
    <row r="17" spans="10:12" ht="13.5" customHeight="1" x14ac:dyDescent="0.25">
      <c r="J17" s="15" t="s">
        <v>14</v>
      </c>
      <c r="K17" s="15" t="s">
        <v>50</v>
      </c>
      <c r="L17" s="15" t="s">
        <v>213</v>
      </c>
    </row>
    <row r="18" spans="10:12" ht="13.5" customHeight="1" x14ac:dyDescent="0.25">
      <c r="J18" s="15" t="s">
        <v>14</v>
      </c>
      <c r="K18" s="15" t="s">
        <v>52</v>
      </c>
      <c r="L18" s="15" t="s">
        <v>214</v>
      </c>
    </row>
    <row r="19" spans="10:12" ht="13.5" customHeight="1" x14ac:dyDescent="0.25">
      <c r="J19" s="15" t="s">
        <v>14</v>
      </c>
      <c r="K19" s="15" t="s">
        <v>54</v>
      </c>
      <c r="L19" s="15" t="s">
        <v>215</v>
      </c>
    </row>
    <row r="20" spans="10:12" ht="13.5" customHeight="1" x14ac:dyDescent="0.25">
      <c r="J20" s="15" t="s">
        <v>19</v>
      </c>
      <c r="K20" s="15" t="s">
        <v>56</v>
      </c>
      <c r="L20" s="15" t="s">
        <v>216</v>
      </c>
    </row>
    <row r="21" spans="10:12" ht="13.5" customHeight="1" x14ac:dyDescent="0.25">
      <c r="J21" s="15" t="s">
        <v>19</v>
      </c>
      <c r="K21" s="15" t="s">
        <v>57</v>
      </c>
      <c r="L21" s="15" t="s">
        <v>217</v>
      </c>
    </row>
    <row r="22" spans="10:12" ht="13.5" customHeight="1" x14ac:dyDescent="0.25">
      <c r="J22" s="15" t="s">
        <v>19</v>
      </c>
      <c r="K22" s="15" t="s">
        <v>58</v>
      </c>
      <c r="L22" s="15" t="s">
        <v>218</v>
      </c>
    </row>
  </sheetData>
  <dataValidations count="1">
    <dataValidation type="list" operator="equal" sqref="B6" xr:uid="{00000000-0002-0000-0300-000000000000}">
      <formula1>Meses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6</vt:i4>
      </vt:variant>
    </vt:vector>
  </HeadingPairs>
  <TitlesOfParts>
    <vt:vector size="10" baseType="lpstr">
      <vt:lpstr>Panel</vt:lpstr>
      <vt:lpstr>Movimientos</vt:lpstr>
      <vt:lpstr>Presupuesto</vt:lpstr>
      <vt:lpstr>Configuracion</vt:lpstr>
      <vt:lpstr>Categorias</vt:lpstr>
      <vt:lpstr>Cuentas</vt:lpstr>
      <vt:lpstr>Grupos</vt:lpstr>
      <vt:lpstr>Medios</vt:lpstr>
      <vt:lpstr>Meses</vt:lpstr>
      <vt:lpstr>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2026-04-08T05:25:46Z</dcterms:created>
  <dcterms:modified xsi:type="dcterms:W3CDTF">2026-04-08T06:56:54Z</dcterms:modified>
  <dc:language>en-US</dc:language>
</cp:coreProperties>
</file>