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sergi\Documents\SEO\SEO\AA_Webs\Plantillama\excel\turrnos rotativos 4 x 6\"/>
    </mc:Choice>
  </mc:AlternateContent>
  <xr:revisionPtr revIDLastSave="0" documentId="8_{0171EAFD-D920-470E-9D20-5151C23E1F8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Cuadrante 6x4" sheetId="1" r:id="rId1"/>
    <sheet name="Configuración" sheetId="2" r:id="rId2"/>
  </sheet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4" i="1" l="1"/>
  <c r="E43" i="1"/>
  <c r="E42" i="1"/>
  <c r="E41" i="1"/>
  <c r="E40" i="1"/>
  <c r="E39" i="1"/>
  <c r="E38" i="1"/>
  <c r="E37" i="1"/>
  <c r="L21" i="1" s="1"/>
  <c r="E36" i="1"/>
  <c r="E35" i="1"/>
  <c r="V15" i="1"/>
  <c r="AH11" i="1"/>
  <c r="AG11" i="1"/>
  <c r="AF11" i="1"/>
  <c r="Z11" i="1"/>
  <c r="Y11" i="1"/>
  <c r="X11" i="1"/>
  <c r="V11" i="1"/>
  <c r="U11" i="1"/>
  <c r="T11" i="1"/>
  <c r="S11" i="1"/>
  <c r="R11" i="1"/>
  <c r="N11" i="1"/>
  <c r="M11" i="1"/>
  <c r="L11" i="1"/>
  <c r="F11" i="1"/>
  <c r="AJ10" i="1"/>
  <c r="AJ17" i="1" s="1"/>
  <c r="AI10" i="1"/>
  <c r="AH10" i="1"/>
  <c r="AG10" i="1"/>
  <c r="AF10" i="1"/>
  <c r="AE10" i="1"/>
  <c r="AD10" i="1"/>
  <c r="AC10" i="1"/>
  <c r="AC12" i="1" s="1"/>
  <c r="AB10" i="1"/>
  <c r="AA10" i="1"/>
  <c r="Z10" i="1"/>
  <c r="Y10" i="1"/>
  <c r="X10" i="1"/>
  <c r="X18" i="1" s="1"/>
  <c r="W10" i="1"/>
  <c r="V10" i="1"/>
  <c r="U10" i="1"/>
  <c r="T10" i="1"/>
  <c r="S10" i="1"/>
  <c r="R10" i="1"/>
  <c r="Q10" i="1"/>
  <c r="P10" i="1"/>
  <c r="P19" i="1" s="1"/>
  <c r="O10" i="1"/>
  <c r="O19" i="1" s="1"/>
  <c r="N10" i="1"/>
  <c r="M10" i="1"/>
  <c r="L10" i="1"/>
  <c r="K10" i="1"/>
  <c r="J10" i="1"/>
  <c r="I10" i="1"/>
  <c r="H10" i="1"/>
  <c r="G10" i="1"/>
  <c r="G14" i="1" s="1"/>
  <c r="F10" i="1"/>
  <c r="R13" i="1" l="1"/>
  <c r="AD21" i="1"/>
  <c r="H15" i="1"/>
  <c r="H16" i="1"/>
  <c r="H11" i="1"/>
  <c r="H18" i="1"/>
  <c r="AB15" i="1"/>
  <c r="AB16" i="1"/>
  <c r="AB11" i="1"/>
  <c r="AB18" i="1"/>
  <c r="AD20" i="1"/>
  <c r="I15" i="1"/>
  <c r="I11" i="1"/>
  <c r="I16" i="1"/>
  <c r="I18" i="1"/>
  <c r="N16" i="1"/>
  <c r="H17" i="1"/>
  <c r="O16" i="1"/>
  <c r="I17" i="1"/>
  <c r="P16" i="1"/>
  <c r="J17" i="1"/>
  <c r="AF16" i="1"/>
  <c r="AB13" i="1"/>
  <c r="AB26" i="1" s="1"/>
  <c r="AA14" i="1"/>
  <c r="M17" i="1"/>
  <c r="F20" i="1"/>
  <c r="L18" i="1"/>
  <c r="H19" i="1"/>
  <c r="G20" i="1"/>
  <c r="H21" i="1"/>
  <c r="AI17" i="1"/>
  <c r="AI18" i="1"/>
  <c r="AI13" i="1"/>
  <c r="AI20" i="1"/>
  <c r="AI12" i="1"/>
  <c r="AD14" i="1"/>
  <c r="AF13" i="1"/>
  <c r="AD15" i="1"/>
  <c r="I20" i="1"/>
  <c r="Q18" i="1"/>
  <c r="Q19" i="1"/>
  <c r="Q12" i="1"/>
  <c r="Q26" i="1" s="1"/>
  <c r="Q14" i="1"/>
  <c r="Q21" i="1"/>
  <c r="T18" i="1"/>
  <c r="N19" i="1"/>
  <c r="J20" i="1"/>
  <c r="K21" i="1"/>
  <c r="R18" i="1"/>
  <c r="G12" i="1"/>
  <c r="G27" i="1" s="1"/>
  <c r="F13" i="1"/>
  <c r="AG14" i="1"/>
  <c r="AF15" i="1"/>
  <c r="Z16" i="1"/>
  <c r="V17" i="1"/>
  <c r="U18" i="1"/>
  <c r="K20" i="1"/>
  <c r="T19" i="1"/>
  <c r="AH17" i="1"/>
  <c r="N17" i="1"/>
  <c r="V13" i="1"/>
  <c r="S12" i="1"/>
  <c r="S26" i="1" s="1"/>
  <c r="AH18" i="1"/>
  <c r="V14" i="1"/>
  <c r="V21" i="1"/>
  <c r="N18" i="1"/>
  <c r="S20" i="1"/>
  <c r="T13" i="1"/>
  <c r="T20" i="1"/>
  <c r="S13" i="1"/>
  <c r="T15" i="1"/>
  <c r="AH13" i="1"/>
  <c r="N13" i="1"/>
  <c r="AH20" i="1"/>
  <c r="N20" i="1"/>
  <c r="V16" i="1"/>
  <c r="S15" i="1"/>
  <c r="AG13" i="1"/>
  <c r="M13" i="1"/>
  <c r="N14" i="1"/>
  <c r="X13" i="1"/>
  <c r="AE21" i="1"/>
  <c r="AC15" i="1"/>
  <c r="AC11" i="1"/>
  <c r="AC16" i="1"/>
  <c r="AC18" i="1"/>
  <c r="AH19" i="1"/>
  <c r="P15" i="1"/>
  <c r="Q15" i="1"/>
  <c r="Q27" i="1" s="1"/>
  <c r="L16" i="1"/>
  <c r="AI21" i="1"/>
  <c r="Q17" i="1"/>
  <c r="K18" i="1"/>
  <c r="G19" i="1"/>
  <c r="R17" i="1"/>
  <c r="O17" i="1"/>
  <c r="O18" i="1"/>
  <c r="O13" i="1"/>
  <c r="O20" i="1"/>
  <c r="AI11" i="1"/>
  <c r="AE13" i="1"/>
  <c r="U16" i="1"/>
  <c r="J19" i="1"/>
  <c r="J21" i="1"/>
  <c r="AH14" i="1"/>
  <c r="L20" i="1"/>
  <c r="X17" i="1"/>
  <c r="X25" i="1" s="1"/>
  <c r="M20" i="1"/>
  <c r="M12" i="1"/>
  <c r="I13" i="1"/>
  <c r="H14" i="1"/>
  <c r="AI15" i="1"/>
  <c r="W19" i="1"/>
  <c r="Q20" i="1"/>
  <c r="O21" i="1"/>
  <c r="N12" i="1"/>
  <c r="J13" i="1"/>
  <c r="I14" i="1"/>
  <c r="AJ15" i="1"/>
  <c r="AI16" i="1"/>
  <c r="AC17" i="1"/>
  <c r="AC26" i="1" s="1"/>
  <c r="Y18" i="1"/>
  <c r="X19" i="1"/>
  <c r="R20" i="1"/>
  <c r="R27" i="1" s="1"/>
  <c r="P21" i="1"/>
  <c r="AG18" i="1"/>
  <c r="O14" i="1"/>
  <c r="Z12" i="1"/>
  <c r="Z26" i="1" s="1"/>
  <c r="AE20" i="1"/>
  <c r="J11" i="1"/>
  <c r="J16" i="1"/>
  <c r="J18" i="1"/>
  <c r="J12" i="1"/>
  <c r="J26" i="1" s="1"/>
  <c r="AD11" i="1"/>
  <c r="AD16" i="1"/>
  <c r="AD18" i="1"/>
  <c r="AD12" i="1"/>
  <c r="AD27" i="1" s="1"/>
  <c r="AA12" i="1"/>
  <c r="AA25" i="1" s="1"/>
  <c r="AF20" i="1"/>
  <c r="AE11" i="1"/>
  <c r="AE16" i="1"/>
  <c r="AE17" i="1"/>
  <c r="AE12" i="1"/>
  <c r="AE19" i="1"/>
  <c r="AB12" i="1"/>
  <c r="AJ19" i="1"/>
  <c r="F19" i="1"/>
  <c r="R16" i="1"/>
  <c r="S16" i="1"/>
  <c r="S17" i="1"/>
  <c r="I21" i="1"/>
  <c r="F12" i="1"/>
  <c r="F27" i="1" s="1"/>
  <c r="AJ13" i="1"/>
  <c r="AG15" i="1"/>
  <c r="AA16" i="1"/>
  <c r="M21" i="1"/>
  <c r="W18" i="1"/>
  <c r="N21" i="1"/>
  <c r="AH16" i="1"/>
  <c r="AB17" i="1"/>
  <c r="V20" i="1"/>
  <c r="P11" i="1"/>
  <c r="W13" i="1"/>
  <c r="W20" i="1"/>
  <c r="W14" i="1"/>
  <c r="W27" i="1" s="1"/>
  <c r="W21" i="1"/>
  <c r="W11" i="1"/>
  <c r="W16" i="1"/>
  <c r="Q11" i="1"/>
  <c r="O12" i="1"/>
  <c r="K13" i="1"/>
  <c r="K26" i="1" s="1"/>
  <c r="J14" i="1"/>
  <c r="AJ16" i="1"/>
  <c r="AD17" i="1"/>
  <c r="Z18" i="1"/>
  <c r="Y19" i="1"/>
  <c r="Y20" i="1"/>
  <c r="T21" i="1"/>
  <c r="X12" i="1"/>
  <c r="X26" i="1" s="1"/>
  <c r="AC20" i="1"/>
  <c r="M16" i="1"/>
  <c r="S14" i="1"/>
  <c r="Z13" i="1"/>
  <c r="AG21" i="1"/>
  <c r="K11" i="1"/>
  <c r="K16" i="1"/>
  <c r="K27" i="1" s="1"/>
  <c r="K17" i="1"/>
  <c r="K12" i="1"/>
  <c r="K19" i="1"/>
  <c r="AA13" i="1"/>
  <c r="AG20" i="1"/>
  <c r="Q16" i="1"/>
  <c r="AG12" i="1"/>
  <c r="AC13" i="1"/>
  <c r="AC27" i="1" s="1"/>
  <c r="AB14" i="1"/>
  <c r="AH12" i="1"/>
  <c r="AC14" i="1"/>
  <c r="X15" i="1"/>
  <c r="S18" i="1"/>
  <c r="Y16" i="1"/>
  <c r="V18" i="1"/>
  <c r="AG16" i="1"/>
  <c r="V19" i="1"/>
  <c r="U19" i="1"/>
  <c r="O11" i="1"/>
  <c r="X20" i="1"/>
  <c r="X14" i="1"/>
  <c r="X21" i="1"/>
  <c r="X16" i="1"/>
  <c r="U12" i="1"/>
  <c r="L13" i="1"/>
  <c r="K14" i="1"/>
  <c r="K25" i="1" s="1"/>
  <c r="J15" i="1"/>
  <c r="AA18" i="1"/>
  <c r="Z19" i="1"/>
  <c r="Z20" i="1"/>
  <c r="U21" i="1"/>
  <c r="M15" i="1"/>
  <c r="G16" i="1"/>
  <c r="Y12" i="1"/>
  <c r="Y26" i="1" s="1"/>
  <c r="AD19" i="1"/>
  <c r="O15" i="1"/>
  <c r="O25" i="1" s="1"/>
  <c r="T14" i="1"/>
  <c r="U14" i="1"/>
  <c r="U25" i="1" s="1"/>
  <c r="AH21" i="1"/>
  <c r="P17" i="1"/>
  <c r="G18" i="1"/>
  <c r="W15" i="1"/>
  <c r="M18" i="1"/>
  <c r="I19" i="1"/>
  <c r="H20" i="1"/>
  <c r="P12" i="1"/>
  <c r="P25" i="1" s="1"/>
  <c r="P18" i="1"/>
  <c r="P20" i="1"/>
  <c r="P14" i="1"/>
  <c r="P26" i="1" s="1"/>
  <c r="AJ12" i="1"/>
  <c r="AJ27" i="1" s="1"/>
  <c r="AJ18" i="1"/>
  <c r="AJ20" i="1"/>
  <c r="AJ14" i="1"/>
  <c r="AJ11" i="1"/>
  <c r="AE14" i="1"/>
  <c r="U17" i="1"/>
  <c r="H12" i="1"/>
  <c r="H26" i="1" s="1"/>
  <c r="G13" i="1"/>
  <c r="T12" i="1"/>
  <c r="I12" i="1"/>
  <c r="I25" i="1" s="1"/>
  <c r="H13" i="1"/>
  <c r="H25" i="1" s="1"/>
  <c r="AI14" i="1"/>
  <c r="AE18" i="1"/>
  <c r="AA19" i="1"/>
  <c r="AA20" i="1"/>
  <c r="AB21" i="1"/>
  <c r="AB25" i="1" s="1"/>
  <c r="W25" i="1"/>
  <c r="G21" i="1"/>
  <c r="G11" i="1"/>
  <c r="G15" i="1"/>
  <c r="G17" i="1"/>
  <c r="AA21" i="1"/>
  <c r="AA11" i="1"/>
  <c r="AA15" i="1"/>
  <c r="AA17" i="1"/>
  <c r="AC19" i="1"/>
  <c r="N15" i="1"/>
  <c r="Y13" i="1"/>
  <c r="AF21" i="1"/>
  <c r="AI19" i="1"/>
  <c r="F18" i="1"/>
  <c r="R15" i="1"/>
  <c r="AG17" i="1"/>
  <c r="AJ21" i="1"/>
  <c r="AD13" i="1"/>
  <c r="T16" i="1"/>
  <c r="T17" i="1"/>
  <c r="AF14" i="1"/>
  <c r="AE15" i="1"/>
  <c r="W17" i="1"/>
  <c r="AH15" i="1"/>
  <c r="Y14" i="1"/>
  <c r="Y15" i="1"/>
  <c r="Y21" i="1"/>
  <c r="Y25" i="1" s="1"/>
  <c r="Y17" i="1"/>
  <c r="V12" i="1"/>
  <c r="P13" i="1"/>
  <c r="L14" i="1"/>
  <c r="K15" i="1"/>
  <c r="F14" i="1"/>
  <c r="F21" i="1"/>
  <c r="F15" i="1"/>
  <c r="F17" i="1"/>
  <c r="Z14" i="1"/>
  <c r="Z21" i="1"/>
  <c r="Z15" i="1"/>
  <c r="Z27" i="1" s="1"/>
  <c r="Z25" i="1"/>
  <c r="Z28" i="1" s="1"/>
  <c r="Z17" i="1"/>
  <c r="W12" i="1"/>
  <c r="Q13" i="1"/>
  <c r="Q25" i="1" s="1"/>
  <c r="M14" i="1"/>
  <c r="L15" i="1"/>
  <c r="F16" i="1"/>
  <c r="AF18" i="1"/>
  <c r="AB19" i="1"/>
  <c r="AB20" i="1"/>
  <c r="AC21" i="1"/>
  <c r="L19" i="1"/>
  <c r="AF19" i="1"/>
  <c r="R21" i="1"/>
  <c r="S27" i="1"/>
  <c r="L12" i="1"/>
  <c r="AF12" i="1"/>
  <c r="R14" i="1"/>
  <c r="U15" i="1"/>
  <c r="M19" i="1"/>
  <c r="AG19" i="1"/>
  <c r="S21" i="1"/>
  <c r="L17" i="1"/>
  <c r="AF17" i="1"/>
  <c r="R19" i="1"/>
  <c r="U20" i="1"/>
  <c r="R12" i="1"/>
  <c r="U13" i="1"/>
  <c r="S19" i="1"/>
  <c r="Q28" i="1" l="1"/>
  <c r="Q29" i="1"/>
  <c r="H29" i="1"/>
  <c r="H28" i="1"/>
  <c r="U29" i="1"/>
  <c r="U28" i="1"/>
  <c r="K28" i="1"/>
  <c r="K29" i="1"/>
  <c r="X28" i="1"/>
  <c r="X29" i="1"/>
  <c r="AO13" i="1"/>
  <c r="AN13" i="1"/>
  <c r="AM13" i="1"/>
  <c r="AL13" i="1"/>
  <c r="AK13" i="1"/>
  <c r="AP13" i="1" s="1"/>
  <c r="AI25" i="1"/>
  <c r="AL17" i="1"/>
  <c r="AK17" i="1"/>
  <c r="AP17" i="1" s="1"/>
  <c r="AM17" i="1"/>
  <c r="AN17" i="1"/>
  <c r="AO17" i="1"/>
  <c r="T27" i="1"/>
  <c r="T25" i="1"/>
  <c r="T26" i="1"/>
  <c r="N26" i="1"/>
  <c r="N25" i="1"/>
  <c r="N27" i="1"/>
  <c r="AA27" i="1"/>
  <c r="AA29" i="1" s="1"/>
  <c r="AH26" i="1"/>
  <c r="AH27" i="1"/>
  <c r="AH25" i="1"/>
  <c r="AC25" i="1"/>
  <c r="H27" i="1"/>
  <c r="AM21" i="1"/>
  <c r="AL21" i="1"/>
  <c r="AK21" i="1"/>
  <c r="AP21" i="1" s="1"/>
  <c r="AO21" i="1"/>
  <c r="AN21" i="1"/>
  <c r="R26" i="1"/>
  <c r="AE25" i="1"/>
  <c r="J25" i="1"/>
  <c r="W28" i="1"/>
  <c r="P27" i="1"/>
  <c r="P28" i="1" s="1"/>
  <c r="AO19" i="1"/>
  <c r="AN19" i="1"/>
  <c r="AK19" i="1"/>
  <c r="AP19" i="1" s="1"/>
  <c r="AM19" i="1"/>
  <c r="AL19" i="1"/>
  <c r="O27" i="1"/>
  <c r="AE26" i="1"/>
  <c r="G26" i="1"/>
  <c r="X27" i="1"/>
  <c r="AN12" i="1"/>
  <c r="AM12" i="1"/>
  <c r="AL12" i="1"/>
  <c r="AK12" i="1"/>
  <c r="F26" i="1"/>
  <c r="AO12" i="1"/>
  <c r="W29" i="1"/>
  <c r="F25" i="1"/>
  <c r="AI26" i="1"/>
  <c r="I26" i="1"/>
  <c r="I28" i="1" s="1"/>
  <c r="O26" i="1"/>
  <c r="O28" i="1" s="1"/>
  <c r="AM16" i="1"/>
  <c r="AL16" i="1"/>
  <c r="AK16" i="1"/>
  <c r="AP16" i="1" s="1"/>
  <c r="AO16" i="1"/>
  <c r="AN16" i="1"/>
  <c r="AG26" i="1"/>
  <c r="AG27" i="1"/>
  <c r="AG25" i="1"/>
  <c r="G25" i="1"/>
  <c r="W26" i="1"/>
  <c r="V25" i="1"/>
  <c r="V26" i="1"/>
  <c r="V27" i="1"/>
  <c r="AA26" i="1"/>
  <c r="AA28" i="1" s="1"/>
  <c r="AD26" i="1"/>
  <c r="AB27" i="1"/>
  <c r="AB29" i="1" s="1"/>
  <c r="Z29" i="1"/>
  <c r="R25" i="1"/>
  <c r="AO15" i="1"/>
  <c r="AN15" i="1"/>
  <c r="AM15" i="1"/>
  <c r="AL15" i="1"/>
  <c r="AK15" i="1"/>
  <c r="AP15" i="1" s="1"/>
  <c r="S25" i="1"/>
  <c r="I27" i="1"/>
  <c r="AE27" i="1"/>
  <c r="AF27" i="1"/>
  <c r="AF25" i="1"/>
  <c r="AF26" i="1"/>
  <c r="AL18" i="1"/>
  <c r="AK18" i="1"/>
  <c r="AP18" i="1" s="1"/>
  <c r="AM18" i="1"/>
  <c r="AO18" i="1"/>
  <c r="AN18" i="1"/>
  <c r="J27" i="1"/>
  <c r="M27" i="1"/>
  <c r="M25" i="1"/>
  <c r="M26" i="1"/>
  <c r="AM20" i="1"/>
  <c r="AO20" i="1"/>
  <c r="AN20" i="1"/>
  <c r="AK20" i="1"/>
  <c r="AP20" i="1" s="1"/>
  <c r="AL20" i="1"/>
  <c r="AJ25" i="1"/>
  <c r="AD25" i="1"/>
  <c r="AL14" i="1"/>
  <c r="AK14" i="1"/>
  <c r="AP14" i="1" s="1"/>
  <c r="AO14" i="1"/>
  <c r="AN14" i="1"/>
  <c r="AM14" i="1"/>
  <c r="U26" i="1"/>
  <c r="U27" i="1"/>
  <c r="L26" i="1"/>
  <c r="L27" i="1"/>
  <c r="L25" i="1"/>
  <c r="Y27" i="1"/>
  <c r="Y28" i="1" s="1"/>
  <c r="AI27" i="1"/>
  <c r="AJ26" i="1"/>
  <c r="AD29" i="1" l="1"/>
  <c r="AD28" i="1"/>
  <c r="S28" i="1"/>
  <c r="S29" i="1"/>
  <c r="I29" i="1"/>
  <c r="M28" i="1"/>
  <c r="M29" i="1"/>
  <c r="AJ29" i="1"/>
  <c r="AJ28" i="1"/>
  <c r="F28" i="1"/>
  <c r="F29" i="1"/>
  <c r="P29" i="1"/>
  <c r="V29" i="1"/>
  <c r="V28" i="1"/>
  <c r="AB28" i="1"/>
  <c r="N29" i="1"/>
  <c r="N28" i="1"/>
  <c r="R28" i="1"/>
  <c r="R29" i="1"/>
  <c r="AP4" i="1"/>
  <c r="AN4" i="1"/>
  <c r="AP12" i="1"/>
  <c r="G28" i="1"/>
  <c r="G29" i="1"/>
  <c r="AC28" i="1"/>
  <c r="AC29" i="1"/>
  <c r="T28" i="1"/>
  <c r="T29" i="1"/>
  <c r="AI29" i="1"/>
  <c r="AI28" i="1"/>
  <c r="AF29" i="1"/>
  <c r="AF28" i="1"/>
  <c r="AG28" i="1"/>
  <c r="AG29" i="1"/>
  <c r="AH29" i="1"/>
  <c r="AH28" i="1"/>
  <c r="J28" i="1"/>
  <c r="J29" i="1"/>
  <c r="AE28" i="1"/>
  <c r="AE29" i="1"/>
  <c r="O29" i="1"/>
  <c r="Y29" i="1"/>
  <c r="L29" i="1"/>
  <c r="L28" i="1"/>
  <c r="AL4" i="1" l="1"/>
  <c r="AL5" i="1"/>
</calcChain>
</file>

<file path=xl/sharedStrings.xml><?xml version="1.0" encoding="utf-8"?>
<sst xmlns="http://schemas.openxmlformats.org/spreadsheetml/2006/main" count="222" uniqueCount="151">
  <si>
    <t>Cuadrante de turnos 6x4</t>
  </si>
  <si>
    <t>Plantilla funcional para planificar un ciclo de 6 días de trabajo y 4 días de descanso con turnos rotativos de mañana, tarde y noche.</t>
  </si>
  <si>
    <t>Año</t>
  </si>
  <si>
    <t>Mes (1-12)</t>
  </si>
  <si>
    <t>Días OK</t>
  </si>
  <si>
    <t>Horas planificadas</t>
  </si>
  <si>
    <t>Promedio horas</t>
  </si>
  <si>
    <t>Inicio del ciclo</t>
  </si>
  <si>
    <t>Horas objetivo</t>
  </si>
  <si>
    <t>Días con alerta</t>
  </si>
  <si>
    <t>Plantilla</t>
  </si>
  <si>
    <t>Ciclo</t>
  </si>
  <si>
    <t>10 días</t>
  </si>
  <si>
    <t>Mínimo mañana</t>
  </si>
  <si>
    <t>Mínimo tarde</t>
  </si>
  <si>
    <t>Cobertura mínima</t>
  </si>
  <si>
    <t>M/T/N</t>
  </si>
  <si>
    <t>Mínimo noche</t>
  </si>
  <si>
    <t>Patrón</t>
  </si>
  <si>
    <t>6 trabajo + 4 descanso</t>
  </si>
  <si>
    <t>ID</t>
  </si>
  <si>
    <t>Empleado</t>
  </si>
  <si>
    <t>Equipo</t>
  </si>
  <si>
    <t>Puesto</t>
  </si>
  <si>
    <t>Desfase</t>
  </si>
  <si>
    <t>Resumen mensual</t>
  </si>
  <si>
    <t>0-9</t>
  </si>
  <si>
    <t>Horas</t>
  </si>
  <si>
    <t>Jornadas</t>
  </si>
  <si>
    <t>Descansos</t>
  </si>
  <si>
    <t>Noches</t>
  </si>
  <si>
    <t>Incidencias</t>
  </si>
  <si>
    <t>Δ objetivo</t>
  </si>
  <si>
    <t>Sofía Martín</t>
  </si>
  <si>
    <t>Equipo A</t>
  </si>
  <si>
    <t>Operación</t>
  </si>
  <si>
    <t>Diego Alonso</t>
  </si>
  <si>
    <t>Equipo B</t>
  </si>
  <si>
    <t>Paula Navarro</t>
  </si>
  <si>
    <t>Equipo C</t>
  </si>
  <si>
    <t>Supervisión</t>
  </si>
  <si>
    <t>Marcos Peña</t>
  </si>
  <si>
    <t>Equipo D</t>
  </si>
  <si>
    <t>Técnico</t>
  </si>
  <si>
    <t>Lucía Vega</t>
  </si>
  <si>
    <t>Óscar Molina</t>
  </si>
  <si>
    <t>Elena Ramos</t>
  </si>
  <si>
    <t>Julia Ríos</t>
  </si>
  <si>
    <t>Iván Cortés</t>
  </si>
  <si>
    <t>Carla Soler</t>
  </si>
  <si>
    <t>Control de cobertura diaria</t>
  </si>
  <si>
    <t>Leyenda y uso rápido</t>
  </si>
  <si>
    <t>Mañana</t>
  </si>
  <si>
    <t>mín. en B6</t>
  </si>
  <si>
    <t>Código</t>
  </si>
  <si>
    <t>Turno</t>
  </si>
  <si>
    <t>Horario</t>
  </si>
  <si>
    <t>Uso</t>
  </si>
  <si>
    <t>Notas</t>
  </si>
  <si>
    <t>Tarde</t>
  </si>
  <si>
    <t>mín. en D6</t>
  </si>
  <si>
    <t>M</t>
  </si>
  <si>
    <t>06:00-14:00</t>
  </si>
  <si>
    <t>8 h</t>
  </si>
  <si>
    <t>Trabajo</t>
  </si>
  <si>
    <t>Turno operativo</t>
  </si>
  <si>
    <t>Noche</t>
  </si>
  <si>
    <t>mín. en B7</t>
  </si>
  <si>
    <t>T</t>
  </si>
  <si>
    <t>14:00-22:00</t>
  </si>
  <si>
    <t>Estado</t>
  </si>
  <si>
    <t>OK/Falta</t>
  </si>
  <si>
    <t>N</t>
  </si>
  <si>
    <t>22:00-06:00</t>
  </si>
  <si>
    <t>Turno nocturno</t>
  </si>
  <si>
    <t>Personas trabajando</t>
  </si>
  <si>
    <t>D</t>
  </si>
  <si>
    <t>Descanso</t>
  </si>
  <si>
    <t>0 h</t>
  </si>
  <si>
    <t>Libre</t>
  </si>
  <si>
    <t>Parte del 6x4</t>
  </si>
  <si>
    <t>V</t>
  </si>
  <si>
    <t>Vacaciones</t>
  </si>
  <si>
    <t>Ajuste</t>
  </si>
  <si>
    <t>Ausencia planificada</t>
  </si>
  <si>
    <t>B</t>
  </si>
  <si>
    <t>Baja</t>
  </si>
  <si>
    <t>Ausencia o permiso</t>
  </si>
  <si>
    <t>F</t>
  </si>
  <si>
    <t>Formación</t>
  </si>
  <si>
    <t>09:00-15:00</t>
  </si>
  <si>
    <t>6 h</t>
  </si>
  <si>
    <t>Computa horas</t>
  </si>
  <si>
    <t>Ajustes manuales de ejemplo</t>
  </si>
  <si>
    <t>Fecha</t>
  </si>
  <si>
    <t>Código ajuste</t>
  </si>
  <si>
    <t>Motivo</t>
  </si>
  <si>
    <t>Clave interna</t>
  </si>
  <si>
    <t>Regla principal</t>
  </si>
  <si>
    <t>El día se calcula por fecha, inicio de ciclo y desfase.</t>
  </si>
  <si>
    <t>Vacaciones aprobadas</t>
  </si>
  <si>
    <t>Cambios</t>
  </si>
  <si>
    <t>Añade fecha, empleado y código en ajustes manuales.</t>
  </si>
  <si>
    <t>Formación interna</t>
  </si>
  <si>
    <t>Cobertura</t>
  </si>
  <si>
    <t>La fila Estado marca OK o Falta según mínimos M/T/N.</t>
  </si>
  <si>
    <t>Baja médica</t>
  </si>
  <si>
    <t>0 a 9 reparte la plantilla dentro del ciclo de 10 días.</t>
  </si>
  <si>
    <t>Patrón editable</t>
  </si>
  <si>
    <t>Modifica la secuencia en Configuración.</t>
  </si>
  <si>
    <t>Configuración del cuadrante</t>
  </si>
  <si>
    <t>Entrada</t>
  </si>
  <si>
    <t>Salida</t>
  </si>
  <si>
    <t>Tipo</t>
  </si>
  <si>
    <t>Descripción</t>
  </si>
  <si>
    <t>06:00</t>
  </si>
  <si>
    <t>14:00</t>
  </si>
  <si>
    <t>Turno operativo de mañana</t>
  </si>
  <si>
    <t>22:00</t>
  </si>
  <si>
    <t>Turno operativo de tarde</t>
  </si>
  <si>
    <t>Turno operativo nocturno</t>
  </si>
  <si>
    <t>Día libre dentro del ciclo</t>
  </si>
  <si>
    <t>Ausencia</t>
  </si>
  <si>
    <t>Ausencia por baja o permiso</t>
  </si>
  <si>
    <t>09:00</t>
  </si>
  <si>
    <t>15:00</t>
  </si>
  <si>
    <t>Trabajo especial</t>
  </si>
  <si>
    <t>Jornada formativa computable</t>
  </si>
  <si>
    <t>Posición ciclo</t>
  </si>
  <si>
    <t>Lectura</t>
  </si>
  <si>
    <t>Cómo adaptar la plantilla</t>
  </si>
  <si>
    <t>Trabajo 1/6</t>
  </si>
  <si>
    <t>1</t>
  </si>
  <si>
    <t>Cambia los códigos del ciclo si quieres otro orden de mañanas, tardes y noches.</t>
  </si>
  <si>
    <t>Trabajo 2/6</t>
  </si>
  <si>
    <t>2</t>
  </si>
  <si>
    <t>Mantén 10 posiciones para conservar el patrón 6x4.</t>
  </si>
  <si>
    <t>Trabajo 3/6</t>
  </si>
  <si>
    <t>3</t>
  </si>
  <si>
    <t>Edita horas por turno en esta hoja; el resumen mensual se actualiza.</t>
  </si>
  <si>
    <t>Trabajo 4/6</t>
  </si>
  <si>
    <t>4</t>
  </si>
  <si>
    <t>Añade ajustes manuales en el cuadrante principal para vacaciones, bajas o formación.</t>
  </si>
  <si>
    <t>Trabajo 5/6</t>
  </si>
  <si>
    <t>5</t>
  </si>
  <si>
    <t>Los datos de ejemplo son ficticios y pueden reemplazarse.</t>
  </si>
  <si>
    <t>Trabajo 6/6</t>
  </si>
  <si>
    <t>Descanso 1/4</t>
  </si>
  <si>
    <t>Descanso 2/4</t>
  </si>
  <si>
    <t>Descanso 3/4</t>
  </si>
  <si>
    <t>Descanso 4/4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</si>
</sst>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"/>
  </numFmts>
  <fonts count="17">
    <font>
      <sz val="11"/>
      <name val="Carlito"/>
    </font>
    <font>
      <b/>
      <sz val="11"/>
      <color rgb="FF0F172A"/>
      <name val="Carlito"/>
    </font>
    <font>
      <sz val="11"/>
      <color rgb="FF64748B"/>
      <name val="Carlito"/>
    </font>
    <font>
      <sz val="11"/>
      <color rgb="FF0F172A"/>
      <name val="Carlito"/>
    </font>
    <font>
      <b/>
      <sz val="11"/>
      <color rgb="FF1D4ED8"/>
      <name val="Carlito"/>
    </font>
    <font>
      <b/>
      <sz val="11"/>
      <color rgb="FF1E3A8A"/>
      <name val="Carlito"/>
    </font>
    <font>
      <b/>
      <sz val="11"/>
      <color rgb="FF92400E"/>
      <name val="Carlito"/>
    </font>
    <font>
      <b/>
      <sz val="11"/>
      <color rgb="FF5B21B6"/>
      <name val="Carlito"/>
    </font>
    <font>
      <b/>
      <sz val="11"/>
      <color rgb="FF475569"/>
      <name val="Carlito"/>
    </font>
    <font>
      <b/>
      <sz val="11"/>
      <color rgb="FF166534"/>
      <name val="Carlito"/>
    </font>
    <font>
      <b/>
      <sz val="11"/>
      <color rgb="FF991B1B"/>
      <name val="Carlito"/>
    </font>
    <font>
      <b/>
      <sz val="11"/>
      <color rgb="FF9A3412"/>
      <name val="Carlito"/>
    </font>
    <font>
      <b/>
      <sz val="11"/>
      <color rgb="FFFFFFFF"/>
      <name val="Carlito"/>
    </font>
    <font>
      <sz val="11"/>
      <color rgb="FFFFFFFF"/>
      <name val="Carlito"/>
    </font>
    <font>
      <sz val="11"/>
      <name val="Carlito"/>
    </font>
    <font>
      <b/>
      <sz val="25"/>
      <color rgb="FF0F172A"/>
      <name val="Carlito"/>
    </font>
    <font>
      <sz val="25"/>
      <name val="Carlito"/>
    </font>
  </fonts>
  <fills count="14">
    <fill>
      <patternFill patternType="none"/>
    </fill>
    <fill>
      <patternFill patternType="gray125"/>
    </fill>
    <fill>
      <patternFill patternType="solid">
        <fgColor rgb="FFEFF6FF"/>
      </patternFill>
    </fill>
    <fill>
      <patternFill patternType="solid">
        <fgColor rgb="FFE0F2FE"/>
      </patternFill>
    </fill>
    <fill>
      <patternFill patternType="solid">
        <fgColor rgb="FFF8FAFC"/>
      </patternFill>
    </fill>
    <fill>
      <patternFill patternType="solid">
        <fgColor rgb="FFE2E8F0"/>
      </patternFill>
    </fill>
    <fill>
      <patternFill patternType="solid">
        <fgColor rgb="FFDBEAFE"/>
      </patternFill>
    </fill>
    <fill>
      <patternFill patternType="solid">
        <fgColor rgb="FFFEF3C7"/>
      </patternFill>
    </fill>
    <fill>
      <patternFill patternType="solid">
        <fgColor rgb="FFEDE9FE"/>
      </patternFill>
    </fill>
    <fill>
      <patternFill patternType="solid">
        <fgColor rgb="FFF3F4F6"/>
      </patternFill>
    </fill>
    <fill>
      <patternFill patternType="solid">
        <fgColor rgb="FFDCFCE7"/>
      </patternFill>
    </fill>
    <fill>
      <patternFill patternType="solid">
        <fgColor rgb="FFFEE2E2"/>
      </patternFill>
    </fill>
    <fill>
      <patternFill patternType="solid">
        <fgColor rgb="FFFFEDD5"/>
      </patternFill>
    </fill>
    <fill>
      <patternFill patternType="solid">
        <fgColor rgb="FFFFFFFF"/>
      </patternFill>
    </fill>
  </fills>
  <borders count="9">
    <border>
      <left/>
      <right/>
      <top/>
      <bottom/>
      <diagonal/>
    </border>
    <border>
      <left style="thin">
        <color rgb="FFBFDBFE"/>
      </left>
      <right/>
      <top style="thin">
        <color rgb="FFBFDBFE"/>
      </top>
      <bottom/>
      <diagonal/>
    </border>
    <border>
      <left/>
      <right/>
      <top style="thin">
        <color rgb="FFBFDBFE"/>
      </top>
      <bottom/>
      <diagonal/>
    </border>
    <border>
      <left/>
      <right style="thin">
        <color rgb="FFBFDBFE"/>
      </right>
      <top style="thin">
        <color rgb="FFBFDBFE"/>
      </top>
      <bottom/>
      <diagonal/>
    </border>
    <border>
      <left style="thin">
        <color rgb="FFBFDBFE"/>
      </left>
      <right/>
      <top/>
      <bottom style="thin">
        <color rgb="FFBFDBFE"/>
      </bottom>
      <diagonal/>
    </border>
    <border>
      <left/>
      <right/>
      <top/>
      <bottom style="thin">
        <color rgb="FFBFDBFE"/>
      </bottom>
      <diagonal/>
    </border>
    <border>
      <left/>
      <right style="thin">
        <color rgb="FFBFDBFE"/>
      </right>
      <top/>
      <bottom style="thin">
        <color rgb="FFBFDBFE"/>
      </bottom>
      <diagonal/>
    </border>
    <border>
      <left style="thin">
        <color rgb="FFCBD5E1"/>
      </left>
      <right style="thin">
        <color rgb="FFCBD5E1"/>
      </right>
      <top style="thin">
        <color rgb="FFCBD5E1"/>
      </top>
      <bottom style="thin">
        <color rgb="FFCBD5E1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</borders>
  <cellStyleXfs count="2">
    <xf numFmtId="0" fontId="0" fillId="0" borderId="0"/>
    <xf numFmtId="0" fontId="14" fillId="0" borderId="0"/>
  </cellStyleXfs>
  <cellXfs count="58">
    <xf numFmtId="0" fontId="0" fillId="0" borderId="0" xfId="0"/>
    <xf numFmtId="0" fontId="1" fillId="2" borderId="0" xfId="1" applyFont="1" applyFill="1" applyAlignment="1">
      <alignment horizontal="left" vertical="center"/>
    </xf>
    <xf numFmtId="0" fontId="3" fillId="0" borderId="0" xfId="1" applyFont="1" applyAlignment="1">
      <alignment vertical="center"/>
    </xf>
    <xf numFmtId="0" fontId="1" fillId="3" borderId="7" xfId="1" applyFont="1" applyFill="1" applyBorder="1" applyAlignment="1">
      <alignment vertical="center"/>
    </xf>
    <xf numFmtId="14" fontId="1" fillId="3" borderId="7" xfId="1" applyNumberFormat="1" applyFont="1" applyFill="1" applyBorder="1" applyAlignment="1">
      <alignment vertical="center"/>
    </xf>
    <xf numFmtId="0" fontId="1" fillId="4" borderId="7" xfId="1" applyFont="1" applyFill="1" applyBorder="1" applyAlignment="1">
      <alignment horizontal="center" vertical="center"/>
    </xf>
    <xf numFmtId="0" fontId="4" fillId="4" borderId="7" xfId="1" applyFont="1" applyFill="1" applyBorder="1" applyAlignment="1">
      <alignment horizontal="center" vertical="center"/>
    </xf>
    <xf numFmtId="0" fontId="3" fillId="0" borderId="7" xfId="1" applyFont="1" applyBorder="1" applyAlignment="1">
      <alignment vertical="center"/>
    </xf>
    <xf numFmtId="1" fontId="4" fillId="4" borderId="7" xfId="1" applyNumberFormat="1" applyFont="1" applyFill="1" applyBorder="1" applyAlignment="1">
      <alignment horizontal="center" vertical="center"/>
    </xf>
    <xf numFmtId="0" fontId="1" fillId="4" borderId="7" xfId="1" applyFont="1" applyFill="1" applyBorder="1" applyAlignment="1">
      <alignment vertical="center"/>
    </xf>
    <xf numFmtId="0" fontId="1" fillId="5" borderId="7" xfId="1" applyFont="1" applyFill="1" applyBorder="1" applyAlignment="1">
      <alignment horizontal="center" vertical="center"/>
    </xf>
    <xf numFmtId="164" fontId="1" fillId="3" borderId="7" xfId="1" applyNumberFormat="1" applyFont="1" applyFill="1" applyBorder="1" applyAlignment="1">
      <alignment horizontal="center" vertical="center"/>
    </xf>
    <xf numFmtId="0" fontId="1" fillId="3" borderId="7" xfId="1" applyFont="1" applyFill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3" fillId="0" borderId="7" xfId="1" applyFont="1" applyBorder="1" applyAlignment="1">
      <alignment horizontal="left" vertical="center"/>
    </xf>
    <xf numFmtId="0" fontId="1" fillId="0" borderId="7" xfId="1" applyFont="1" applyBorder="1" applyAlignment="1">
      <alignment horizontal="center" vertical="center"/>
    </xf>
    <xf numFmtId="1" fontId="3" fillId="0" borderId="7" xfId="1" applyNumberFormat="1" applyFont="1" applyBorder="1" applyAlignment="1">
      <alignment horizontal="center" vertical="center"/>
    </xf>
    <xf numFmtId="0" fontId="1" fillId="2" borderId="7" xfId="1" applyFont="1" applyFill="1" applyBorder="1" applyAlignment="1">
      <alignment vertical="center"/>
    </xf>
    <xf numFmtId="0" fontId="1" fillId="4" borderId="7" xfId="1" applyFont="1" applyFill="1" applyBorder="1" applyAlignment="1">
      <alignment horizontal="left" vertical="center"/>
    </xf>
    <xf numFmtId="14" fontId="3" fillId="0" borderId="7" xfId="1" applyNumberFormat="1" applyFont="1" applyBorder="1" applyAlignment="1">
      <alignment vertical="center"/>
    </xf>
    <xf numFmtId="0" fontId="3" fillId="4" borderId="7" xfId="1" applyFont="1" applyFill="1" applyBorder="1" applyAlignment="1">
      <alignment vertical="center"/>
    </xf>
    <xf numFmtId="0" fontId="1" fillId="5" borderId="7" xfId="1" applyFont="1" applyFill="1" applyBorder="1" applyAlignment="1">
      <alignment horizontal="center"/>
    </xf>
    <xf numFmtId="1" fontId="3" fillId="0" borderId="7" xfId="1" applyNumberFormat="1" applyFont="1" applyBorder="1" applyAlignment="1">
      <alignment vertical="center"/>
    </xf>
    <xf numFmtId="0" fontId="3" fillId="0" borderId="7" xfId="1" applyFont="1" applyBorder="1" applyAlignment="1">
      <alignment horizontal="center"/>
    </xf>
    <xf numFmtId="0" fontId="1" fillId="3" borderId="7" xfId="1" applyFont="1" applyFill="1" applyBorder="1" applyAlignment="1">
      <alignment vertical="center" wrapText="1"/>
    </xf>
    <xf numFmtId="0" fontId="4" fillId="4" borderId="7" xfId="1" applyFont="1" applyFill="1" applyBorder="1" applyAlignment="1">
      <alignment horizontal="center" vertical="center" wrapText="1"/>
    </xf>
    <xf numFmtId="14" fontId="4" fillId="4" borderId="7" xfId="1" applyNumberFormat="1" applyFont="1" applyFill="1" applyBorder="1" applyAlignment="1">
      <alignment horizontal="center" vertical="center" wrapText="1"/>
    </xf>
    <xf numFmtId="0" fontId="1" fillId="3" borderId="7" xfId="1" applyFont="1" applyFill="1" applyBorder="1" applyAlignment="1">
      <alignment horizontal="center" vertical="center" wrapText="1"/>
    </xf>
    <xf numFmtId="0" fontId="4" fillId="3" borderId="7" xfId="1" applyFont="1" applyFill="1" applyBorder="1" applyAlignment="1">
      <alignment horizontal="center" vertical="center" wrapText="1"/>
    </xf>
    <xf numFmtId="1" fontId="4" fillId="3" borderId="7" xfId="1" applyNumberFormat="1" applyFont="1" applyFill="1" applyBorder="1" applyAlignment="1">
      <alignment horizontal="center" vertical="center" wrapText="1"/>
    </xf>
    <xf numFmtId="0" fontId="3" fillId="4" borderId="7" xfId="1" applyFont="1" applyFill="1" applyBorder="1" applyAlignment="1">
      <alignment horizontal="center" vertical="center" wrapText="1"/>
    </xf>
    <xf numFmtId="0" fontId="1" fillId="5" borderId="7" xfId="1" applyFont="1" applyFill="1" applyBorder="1" applyAlignment="1">
      <alignment horizontal="center" vertical="center" wrapText="1"/>
    </xf>
    <xf numFmtId="0" fontId="5" fillId="6" borderId="7" xfId="1" applyFont="1" applyFill="1" applyBorder="1" applyAlignment="1">
      <alignment horizontal="center" vertical="center" wrapText="1"/>
    </xf>
    <xf numFmtId="0" fontId="6" fillId="7" borderId="7" xfId="1" applyFont="1" applyFill="1" applyBorder="1" applyAlignment="1">
      <alignment horizontal="center" vertical="center" wrapText="1"/>
    </xf>
    <xf numFmtId="0" fontId="7" fillId="8" borderId="7" xfId="1" applyFont="1" applyFill="1" applyBorder="1" applyAlignment="1">
      <alignment horizontal="center" vertical="center" wrapText="1"/>
    </xf>
    <xf numFmtId="0" fontId="8" fillId="9" borderId="7" xfId="1" applyFont="1" applyFill="1" applyBorder="1" applyAlignment="1">
      <alignment horizontal="center" vertical="center" wrapText="1"/>
    </xf>
    <xf numFmtId="0" fontId="9" fillId="10" borderId="7" xfId="1" applyFont="1" applyFill="1" applyBorder="1" applyAlignment="1">
      <alignment horizontal="center" vertical="center" wrapText="1"/>
    </xf>
    <xf numFmtId="0" fontId="10" fillId="11" borderId="7" xfId="1" applyFont="1" applyFill="1" applyBorder="1" applyAlignment="1">
      <alignment horizontal="center" vertical="center" wrapText="1"/>
    </xf>
    <xf numFmtId="0" fontId="11" fillId="12" borderId="7" xfId="1" applyFont="1" applyFill="1" applyBorder="1" applyAlignment="1">
      <alignment horizontal="center" vertical="center" wrapText="1"/>
    </xf>
    <xf numFmtId="0" fontId="1" fillId="4" borderId="7" xfId="1" applyFont="1" applyFill="1" applyBorder="1" applyAlignment="1">
      <alignment vertical="center" wrapText="1"/>
    </xf>
    <xf numFmtId="0" fontId="12" fillId="13" borderId="8" xfId="1" applyFont="1" applyFill="1" applyBorder="1" applyAlignment="1">
      <alignment horizontal="center" vertical="center"/>
    </xf>
    <xf numFmtId="0" fontId="13" fillId="13" borderId="8" xfId="1" applyFont="1" applyFill="1" applyBorder="1" applyAlignment="1">
      <alignment vertical="center"/>
    </xf>
    <xf numFmtId="0" fontId="12" fillId="13" borderId="8" xfId="1" applyFont="1" applyFill="1" applyBorder="1" applyAlignment="1">
      <alignment vertical="center"/>
    </xf>
    <xf numFmtId="0" fontId="2" fillId="2" borderId="4" xfId="1" applyFont="1" applyFill="1" applyBorder="1" applyAlignment="1">
      <alignment horizontal="left" vertical="center"/>
    </xf>
    <xf numFmtId="0" fontId="0" fillId="0" borderId="5" xfId="1" applyFont="1" applyBorder="1"/>
    <xf numFmtId="0" fontId="0" fillId="0" borderId="6" xfId="1" applyFont="1" applyBorder="1"/>
    <xf numFmtId="0" fontId="1" fillId="5" borderId="7" xfId="1" applyFont="1" applyFill="1" applyBorder="1" applyAlignment="1">
      <alignment horizontal="center" vertical="center"/>
    </xf>
    <xf numFmtId="0" fontId="1" fillId="2" borderId="7" xfId="1" applyFont="1" applyFill="1" applyBorder="1" applyAlignment="1">
      <alignment vertical="center"/>
    </xf>
    <xf numFmtId="0" fontId="1" fillId="2" borderId="0" xfId="1" applyFont="1" applyFill="1" applyAlignment="1">
      <alignment horizontal="left" vertical="center"/>
    </xf>
    <xf numFmtId="0" fontId="12" fillId="13" borderId="8" xfId="1" applyFont="1" applyFill="1" applyBorder="1" applyAlignment="1">
      <alignment horizontal="left" vertical="center"/>
    </xf>
    <xf numFmtId="0" fontId="1" fillId="2" borderId="0" xfId="1" applyFont="1" applyFill="1" applyAlignment="1">
      <alignment horizontal="left"/>
    </xf>
    <xf numFmtId="0" fontId="3" fillId="4" borderId="7" xfId="1" applyFont="1" applyFill="1" applyBorder="1" applyAlignment="1">
      <alignment vertical="center" wrapText="1"/>
    </xf>
    <xf numFmtId="0" fontId="0" fillId="0" borderId="0" xfId="0"/>
    <xf numFmtId="0" fontId="0" fillId="0" borderId="0" xfId="1" applyFont="1" applyAlignment="1">
      <alignment wrapText="1"/>
    </xf>
    <xf numFmtId="0" fontId="1" fillId="2" borderId="7" xfId="1" applyFont="1" applyFill="1" applyBorder="1"/>
    <xf numFmtId="0" fontId="15" fillId="2" borderId="1" xfId="1" applyFont="1" applyFill="1" applyBorder="1" applyAlignment="1">
      <alignment horizontal="left" vertical="center"/>
    </xf>
    <xf numFmtId="0" fontId="16" fillId="0" borderId="2" xfId="1" applyFont="1" applyBorder="1"/>
    <xf numFmtId="0" fontId="16" fillId="0" borderId="3" xfId="1" applyFont="1" applyBorder="1"/>
  </cellXfs>
  <cellStyles count="2">
    <cellStyle name="Normal" xfId="1" xr:uid="{00000000-0005-0000-0000-000000000000}"/>
    <cellStyle name="Standard" xfId="0" builtinId="0"/>
  </cellStyles>
  <dxfs count="6">
    <dxf>
      <font>
        <b/>
        <color rgb="FF92400E"/>
      </font>
      <fill>
        <patternFill patternType="solid">
          <bgColor rgb="FFFEF3C7"/>
        </patternFill>
      </fill>
    </dxf>
    <dxf>
      <font>
        <b/>
        <color rgb="FF991B1B"/>
      </font>
      <fill>
        <patternFill patternType="solid">
          <bgColor rgb="FFFEE2E2"/>
        </patternFill>
      </fill>
    </dxf>
    <dxf>
      <font>
        <b/>
        <color rgb="FF991B1B"/>
      </font>
      <fill>
        <patternFill patternType="solid">
          <bgColor rgb="FFFEE2E2"/>
        </patternFill>
      </fill>
    </dxf>
    <dxf>
      <font>
        <b/>
        <color rgb="FF991B1B"/>
      </font>
      <fill>
        <patternFill patternType="solid">
          <bgColor rgb="FFFEE2E2"/>
        </patternFill>
      </fill>
    </dxf>
    <dxf>
      <font>
        <b/>
        <color rgb="FF166534"/>
      </font>
      <fill>
        <patternFill patternType="solid">
          <bgColor rgb="FFDCFCE7"/>
        </patternFill>
      </fill>
    </dxf>
    <dxf>
      <font>
        <b/>
        <color rgb="FF334155"/>
      </font>
      <fill>
        <patternFill patternType="solid">
          <bgColor rgb="FFF1F5F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44"/>
  <sheetViews>
    <sheetView tabSelected="1" zoomScale="90" zoomScaleNormal="90" workbookViewId="0">
      <selection activeCell="P5" sqref="P5"/>
    </sheetView>
  </sheetViews>
  <sheetFormatPr baseColWidth="10" defaultColWidth="8.796875" defaultRowHeight="13.8"/>
  <cols>
    <col min="1" max="1" width="14" customWidth="1"/>
    <col min="2" max="2" width="18" customWidth="1"/>
    <col min="3" max="3" width="14" customWidth="1"/>
    <col min="4" max="4" width="16" customWidth="1"/>
    <col min="5" max="5" width="13" customWidth="1"/>
    <col min="6" max="36" width="4.3984375" customWidth="1"/>
    <col min="37" max="42" width="14" customWidth="1"/>
  </cols>
  <sheetData>
    <row r="1" spans="1:42" ht="31.8">
      <c r="A1" s="55" t="s">
        <v>0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  <c r="AA1" s="56"/>
      <c r="AB1" s="56"/>
      <c r="AC1" s="56"/>
      <c r="AD1" s="56"/>
      <c r="AE1" s="56"/>
      <c r="AF1" s="56"/>
      <c r="AG1" s="56"/>
      <c r="AH1" s="56"/>
      <c r="AI1" s="56"/>
      <c r="AJ1" s="56"/>
      <c r="AK1" s="56"/>
      <c r="AL1" s="56"/>
      <c r="AM1" s="56"/>
      <c r="AN1" s="56"/>
      <c r="AO1" s="56"/>
      <c r="AP1" s="57"/>
    </row>
    <row r="2" spans="1:42" ht="19.2" customHeight="1">
      <c r="A2" s="43" t="s">
        <v>1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  <c r="AG2" s="44"/>
      <c r="AH2" s="44"/>
      <c r="AI2" s="44"/>
      <c r="AJ2" s="44"/>
      <c r="AK2" s="44"/>
      <c r="AL2" s="44"/>
      <c r="AM2" s="44"/>
      <c r="AN2" s="44"/>
      <c r="AO2" s="44"/>
      <c r="AP2" s="45"/>
    </row>
    <row r="4" spans="1:42" ht="17.55" customHeight="1">
      <c r="A4" s="24" t="s">
        <v>2</v>
      </c>
      <c r="B4" s="25">
        <v>2026</v>
      </c>
      <c r="C4" s="24" t="s">
        <v>3</v>
      </c>
      <c r="D4" s="25">
        <v>5</v>
      </c>
      <c r="E4" s="3"/>
      <c r="F4" s="4"/>
      <c r="G4" s="3"/>
      <c r="H4" s="3"/>
      <c r="I4" s="3"/>
      <c r="J4" s="3"/>
      <c r="K4" s="5"/>
      <c r="L4" s="6"/>
      <c r="AK4" s="27" t="s">
        <v>4</v>
      </c>
      <c r="AL4" s="28" t="str">
        <f>COUNTIF(F28:AJ28,"OK")&amp;" / "&amp;COUNT(F10:AJ10)</f>
        <v>30 / 31</v>
      </c>
      <c r="AM4" s="28" t="s">
        <v>5</v>
      </c>
      <c r="AN4" s="29">
        <f>SUM(AK12:AK21)</f>
        <v>1486</v>
      </c>
      <c r="AO4" s="29" t="s">
        <v>6</v>
      </c>
      <c r="AP4" s="29">
        <f>IFERROR(AVERAGE(AK12:AK21),0)</f>
        <v>148.6</v>
      </c>
    </row>
    <row r="5" spans="1:42" ht="17.55" customHeight="1">
      <c r="A5" s="24" t="s">
        <v>7</v>
      </c>
      <c r="B5" s="26">
        <v>46143</v>
      </c>
      <c r="C5" s="24" t="s">
        <v>8</v>
      </c>
      <c r="D5" s="25">
        <v>160</v>
      </c>
      <c r="E5" s="7"/>
      <c r="F5" s="7"/>
      <c r="G5" s="7"/>
      <c r="H5" s="7"/>
      <c r="I5" s="7"/>
      <c r="J5" s="7"/>
      <c r="K5" s="5"/>
      <c r="L5" s="8"/>
      <c r="AK5" s="30" t="s">
        <v>9</v>
      </c>
      <c r="AL5" s="25">
        <f>COUNTIF(F28:AJ28,"Falta")</f>
        <v>1</v>
      </c>
      <c r="AM5" s="25" t="s">
        <v>10</v>
      </c>
      <c r="AN5" s="25">
        <v>10</v>
      </c>
      <c r="AO5" s="25" t="s">
        <v>11</v>
      </c>
      <c r="AP5" s="25" t="s">
        <v>12</v>
      </c>
    </row>
    <row r="6" spans="1:42" ht="17.55" customHeight="1">
      <c r="A6" s="24" t="s">
        <v>13</v>
      </c>
      <c r="B6" s="25">
        <v>2</v>
      </c>
      <c r="C6" s="24" t="s">
        <v>14</v>
      </c>
      <c r="D6" s="25">
        <v>2</v>
      </c>
      <c r="E6" s="9"/>
      <c r="F6" s="9"/>
      <c r="G6" s="9"/>
      <c r="H6" s="9"/>
      <c r="I6" s="9"/>
      <c r="J6" s="9"/>
      <c r="K6" s="5"/>
      <c r="L6" s="8"/>
      <c r="AK6" s="30" t="s">
        <v>15</v>
      </c>
      <c r="AL6" s="30" t="s">
        <v>16</v>
      </c>
      <c r="AM6" s="30"/>
      <c r="AN6" s="30"/>
      <c r="AO6" s="30"/>
      <c r="AP6" s="30"/>
    </row>
    <row r="7" spans="1:42" ht="27.6">
      <c r="A7" s="24" t="s">
        <v>17</v>
      </c>
      <c r="B7" s="25">
        <v>2</v>
      </c>
      <c r="C7" s="24" t="s">
        <v>18</v>
      </c>
      <c r="D7" s="25" t="s">
        <v>19</v>
      </c>
      <c r="E7" s="7"/>
      <c r="F7" s="7"/>
      <c r="G7" s="7"/>
      <c r="H7" s="7"/>
      <c r="I7" s="7"/>
      <c r="J7" s="7"/>
      <c r="K7" s="5"/>
      <c r="L7" s="6"/>
    </row>
    <row r="10" spans="1:42" ht="17.55" customHeight="1">
      <c r="A10" s="10" t="s">
        <v>20</v>
      </c>
      <c r="B10" s="10" t="s">
        <v>21</v>
      </c>
      <c r="C10" s="10" t="s">
        <v>22</v>
      </c>
      <c r="D10" s="10" t="s">
        <v>23</v>
      </c>
      <c r="E10" s="10" t="s">
        <v>24</v>
      </c>
      <c r="F10" s="11">
        <f>IF(1&gt;DAY(EOMONTH(DATE($B$4,$D$4,1),0)),"",DATE($B$4,$D$4,1))</f>
        <v>46143</v>
      </c>
      <c r="G10" s="11">
        <f>IF(2&gt;DAY(EOMONTH(DATE($B$4,$D$4,1),0)),"",DATE($B$4,$D$4,2))</f>
        <v>46144</v>
      </c>
      <c r="H10" s="11">
        <f>IF(3&gt;DAY(EOMONTH(DATE($B$4,$D$4,1),0)),"",DATE($B$4,$D$4,3))</f>
        <v>46145</v>
      </c>
      <c r="I10" s="11">
        <f>IF(4&gt;DAY(EOMONTH(DATE($B$4,$D$4,1),0)),"",DATE($B$4,$D$4,4))</f>
        <v>46146</v>
      </c>
      <c r="J10" s="11">
        <f>IF(5&gt;DAY(EOMONTH(DATE($B$4,$D$4,1),0)),"",DATE($B$4,$D$4,5))</f>
        <v>46147</v>
      </c>
      <c r="K10" s="11">
        <f>IF(6&gt;DAY(EOMONTH(DATE($B$4,$D$4,1),0)),"",DATE($B$4,$D$4,6))</f>
        <v>46148</v>
      </c>
      <c r="L10" s="11">
        <f>IF(7&gt;DAY(EOMONTH(DATE($B$4,$D$4,1),0)),"",DATE($B$4,$D$4,7))</f>
        <v>46149</v>
      </c>
      <c r="M10" s="11">
        <f>IF(8&gt;DAY(EOMONTH(DATE($B$4,$D$4,1),0)),"",DATE($B$4,$D$4,8))</f>
        <v>46150</v>
      </c>
      <c r="N10" s="11">
        <f>IF(9&gt;DAY(EOMONTH(DATE($B$4,$D$4,1),0)),"",DATE($B$4,$D$4,9))</f>
        <v>46151</v>
      </c>
      <c r="O10" s="11">
        <f>IF(10&gt;DAY(EOMONTH(DATE($B$4,$D$4,1),0)),"",DATE($B$4,$D$4,10))</f>
        <v>46152</v>
      </c>
      <c r="P10" s="11">
        <f>IF(11&gt;DAY(EOMONTH(DATE($B$4,$D$4,1),0)),"",DATE($B$4,$D$4,11))</f>
        <v>46153</v>
      </c>
      <c r="Q10" s="11">
        <f>IF(12&gt;DAY(EOMONTH(DATE($B$4,$D$4,1),0)),"",DATE($B$4,$D$4,12))</f>
        <v>46154</v>
      </c>
      <c r="R10" s="11">
        <f>IF(13&gt;DAY(EOMONTH(DATE($B$4,$D$4,1),0)),"",DATE($B$4,$D$4,13))</f>
        <v>46155</v>
      </c>
      <c r="S10" s="11">
        <f>IF(14&gt;DAY(EOMONTH(DATE($B$4,$D$4,1),0)),"",DATE($B$4,$D$4,14))</f>
        <v>46156</v>
      </c>
      <c r="T10" s="11">
        <f>IF(15&gt;DAY(EOMONTH(DATE($B$4,$D$4,1),0)),"",DATE($B$4,$D$4,15))</f>
        <v>46157</v>
      </c>
      <c r="U10" s="11">
        <f>IF(16&gt;DAY(EOMONTH(DATE($B$4,$D$4,1),0)),"",DATE($B$4,$D$4,16))</f>
        <v>46158</v>
      </c>
      <c r="V10" s="11">
        <f>IF(17&gt;DAY(EOMONTH(DATE($B$4,$D$4,1),0)),"",DATE($B$4,$D$4,17))</f>
        <v>46159</v>
      </c>
      <c r="W10" s="11">
        <f>IF(18&gt;DAY(EOMONTH(DATE($B$4,$D$4,1),0)),"",DATE($B$4,$D$4,18))</f>
        <v>46160</v>
      </c>
      <c r="X10" s="11">
        <f>IF(19&gt;DAY(EOMONTH(DATE($B$4,$D$4,1),0)),"",DATE($B$4,$D$4,19))</f>
        <v>46161</v>
      </c>
      <c r="Y10" s="11">
        <f>IF(20&gt;DAY(EOMONTH(DATE($B$4,$D$4,1),0)),"",DATE($B$4,$D$4,20))</f>
        <v>46162</v>
      </c>
      <c r="Z10" s="11">
        <f>IF(21&gt;DAY(EOMONTH(DATE($B$4,$D$4,1),0)),"",DATE($B$4,$D$4,21))</f>
        <v>46163</v>
      </c>
      <c r="AA10" s="11">
        <f>IF(22&gt;DAY(EOMONTH(DATE($B$4,$D$4,1),0)),"",DATE($B$4,$D$4,22))</f>
        <v>46164</v>
      </c>
      <c r="AB10" s="11">
        <f>IF(23&gt;DAY(EOMONTH(DATE($B$4,$D$4,1),0)),"",DATE($B$4,$D$4,23))</f>
        <v>46165</v>
      </c>
      <c r="AC10" s="11">
        <f>IF(24&gt;DAY(EOMONTH(DATE($B$4,$D$4,1),0)),"",DATE($B$4,$D$4,24))</f>
        <v>46166</v>
      </c>
      <c r="AD10" s="11">
        <f>IF(25&gt;DAY(EOMONTH(DATE($B$4,$D$4,1),0)),"",DATE($B$4,$D$4,25))</f>
        <v>46167</v>
      </c>
      <c r="AE10" s="11">
        <f>IF(26&gt;DAY(EOMONTH(DATE($B$4,$D$4,1),0)),"",DATE($B$4,$D$4,26))</f>
        <v>46168</v>
      </c>
      <c r="AF10" s="11">
        <f>IF(27&gt;DAY(EOMONTH(DATE($B$4,$D$4,1),0)),"",DATE($B$4,$D$4,27))</f>
        <v>46169</v>
      </c>
      <c r="AG10" s="11">
        <f>IF(28&gt;DAY(EOMONTH(DATE($B$4,$D$4,1),0)),"",DATE($B$4,$D$4,28))</f>
        <v>46170</v>
      </c>
      <c r="AH10" s="11">
        <f>IF(29&gt;DAY(EOMONTH(DATE($B$4,$D$4,1),0)),"",DATE($B$4,$D$4,29))</f>
        <v>46171</v>
      </c>
      <c r="AI10" s="11">
        <f>IF(30&gt;DAY(EOMONTH(DATE($B$4,$D$4,1),0)),"",DATE($B$4,$D$4,30))</f>
        <v>46172</v>
      </c>
      <c r="AJ10" s="11">
        <f>IF(31&gt;DAY(EOMONTH(DATE($B$4,$D$4,1),0)),"",DATE($B$4,$D$4,31))</f>
        <v>46173</v>
      </c>
      <c r="AK10" s="46" t="s">
        <v>25</v>
      </c>
      <c r="AL10" s="46"/>
      <c r="AM10" s="46"/>
      <c r="AN10" s="46"/>
      <c r="AO10" s="46"/>
      <c r="AP10" s="46"/>
    </row>
    <row r="11" spans="1:42" ht="17.55" customHeight="1">
      <c r="A11" s="10"/>
      <c r="B11" s="10"/>
      <c r="C11" s="10"/>
      <c r="D11" s="10"/>
      <c r="E11" s="10" t="s">
        <v>26</v>
      </c>
      <c r="F11" s="12" t="str">
        <f t="shared" ref="F11:AJ11" si="0">IF(F$10="","",CHOOSE(WEEKDAY(F$10,2),"Lun","Mar","Mié","Jue","Vie","Sáb","Dom"))</f>
        <v>Vie</v>
      </c>
      <c r="G11" s="12" t="str">
        <f t="shared" si="0"/>
        <v>Sáb</v>
      </c>
      <c r="H11" s="12" t="str">
        <f t="shared" si="0"/>
        <v>Dom</v>
      </c>
      <c r="I11" s="12" t="str">
        <f t="shared" si="0"/>
        <v>Lun</v>
      </c>
      <c r="J11" s="12" t="str">
        <f t="shared" si="0"/>
        <v>Mar</v>
      </c>
      <c r="K11" s="12" t="str">
        <f t="shared" si="0"/>
        <v>Mié</v>
      </c>
      <c r="L11" s="12" t="str">
        <f t="shared" si="0"/>
        <v>Jue</v>
      </c>
      <c r="M11" s="12" t="str">
        <f t="shared" si="0"/>
        <v>Vie</v>
      </c>
      <c r="N11" s="12" t="str">
        <f t="shared" si="0"/>
        <v>Sáb</v>
      </c>
      <c r="O11" s="12" t="str">
        <f t="shared" si="0"/>
        <v>Dom</v>
      </c>
      <c r="P11" s="12" t="str">
        <f t="shared" si="0"/>
        <v>Lun</v>
      </c>
      <c r="Q11" s="12" t="str">
        <f t="shared" si="0"/>
        <v>Mar</v>
      </c>
      <c r="R11" s="12" t="str">
        <f t="shared" si="0"/>
        <v>Mié</v>
      </c>
      <c r="S11" s="12" t="str">
        <f t="shared" si="0"/>
        <v>Jue</v>
      </c>
      <c r="T11" s="12" t="str">
        <f t="shared" si="0"/>
        <v>Vie</v>
      </c>
      <c r="U11" s="12" t="str">
        <f t="shared" si="0"/>
        <v>Sáb</v>
      </c>
      <c r="V11" s="12" t="str">
        <f t="shared" si="0"/>
        <v>Dom</v>
      </c>
      <c r="W11" s="12" t="str">
        <f t="shared" si="0"/>
        <v>Lun</v>
      </c>
      <c r="X11" s="12" t="str">
        <f t="shared" si="0"/>
        <v>Mar</v>
      </c>
      <c r="Y11" s="12" t="str">
        <f t="shared" si="0"/>
        <v>Mié</v>
      </c>
      <c r="Z11" s="12" t="str">
        <f t="shared" si="0"/>
        <v>Jue</v>
      </c>
      <c r="AA11" s="12" t="str">
        <f t="shared" si="0"/>
        <v>Vie</v>
      </c>
      <c r="AB11" s="12" t="str">
        <f t="shared" si="0"/>
        <v>Sáb</v>
      </c>
      <c r="AC11" s="12" t="str">
        <f t="shared" si="0"/>
        <v>Dom</v>
      </c>
      <c r="AD11" s="12" t="str">
        <f t="shared" si="0"/>
        <v>Lun</v>
      </c>
      <c r="AE11" s="12" t="str">
        <f t="shared" si="0"/>
        <v>Mar</v>
      </c>
      <c r="AF11" s="12" t="str">
        <f t="shared" si="0"/>
        <v>Mié</v>
      </c>
      <c r="AG11" s="12" t="str">
        <f t="shared" si="0"/>
        <v>Jue</v>
      </c>
      <c r="AH11" s="12" t="str">
        <f t="shared" si="0"/>
        <v>Vie</v>
      </c>
      <c r="AI11" s="12" t="str">
        <f t="shared" si="0"/>
        <v>Sáb</v>
      </c>
      <c r="AJ11" s="12" t="str">
        <f t="shared" si="0"/>
        <v>Dom</v>
      </c>
      <c r="AK11" s="10" t="s">
        <v>27</v>
      </c>
      <c r="AL11" s="10" t="s">
        <v>28</v>
      </c>
      <c r="AM11" s="10" t="s">
        <v>29</v>
      </c>
      <c r="AN11" s="10" t="s">
        <v>30</v>
      </c>
      <c r="AO11" s="10" t="s">
        <v>31</v>
      </c>
      <c r="AP11" s="10" t="s">
        <v>32</v>
      </c>
    </row>
    <row r="12" spans="1:42" ht="16.05" customHeight="1">
      <c r="A12" s="13">
        <v>1001</v>
      </c>
      <c r="B12" s="14" t="s">
        <v>33</v>
      </c>
      <c r="C12" s="14" t="s">
        <v>34</v>
      </c>
      <c r="D12" s="14" t="s">
        <v>35</v>
      </c>
      <c r="E12" s="13">
        <v>0</v>
      </c>
      <c r="F12" s="15" t="str">
        <f>IF(F$10="","",IFERROR(INDEX($C$35:$C$44,MATCH(TEXT(F$10,"yyyymmdd")&amp;$B12,$E$35:$E$44,0)),INDEX(Configuración!$B$13:$B$22,MOD(F$10-$B$5+$E12,10)+1)))</f>
        <v>M</v>
      </c>
      <c r="G12" s="15" t="str">
        <f>IF(G$10="","",IFERROR(INDEX($C$35:$C$44,MATCH(TEXT(G$10,"yyyymmdd")&amp;$B12,$E$35:$E$44,0)),INDEX(Configuración!$B$13:$B$22,MOD(G$10-$B$5+$E12,10)+1)))</f>
        <v>M</v>
      </c>
      <c r="H12" s="15" t="str">
        <f>IF(H$10="","",IFERROR(INDEX($C$35:$C$44,MATCH(TEXT(H$10,"yyyymmdd")&amp;$B12,$E$35:$E$44,0)),INDEX(Configuración!$B$13:$B$22,MOD(H$10-$B$5+$E12,10)+1)))</f>
        <v>T</v>
      </c>
      <c r="I12" s="15" t="str">
        <f>IF(I$10="","",IFERROR(INDEX($C$35:$C$44,MATCH(TEXT(I$10,"yyyymmdd")&amp;$B12,$E$35:$E$44,0)),INDEX(Configuración!$B$13:$B$22,MOD(I$10-$B$5+$E12,10)+1)))</f>
        <v>T</v>
      </c>
      <c r="J12" s="15" t="str">
        <f>IF(J$10="","",IFERROR(INDEX($C$35:$C$44,MATCH(TEXT(J$10,"yyyymmdd")&amp;$B12,$E$35:$E$44,0)),INDEX(Configuración!$B$13:$B$22,MOD(J$10-$B$5+$E12,10)+1)))</f>
        <v>N</v>
      </c>
      <c r="K12" s="15" t="str">
        <f>IF(K$10="","",IFERROR(INDEX($C$35:$C$44,MATCH(TEXT(K$10,"yyyymmdd")&amp;$B12,$E$35:$E$44,0)),INDEX(Configuración!$B$13:$B$22,MOD(K$10-$B$5+$E12,10)+1)))</f>
        <v>N</v>
      </c>
      <c r="L12" s="15" t="str">
        <f>IF(L$10="","",IFERROR(INDEX($C$35:$C$44,MATCH(TEXT(L$10,"yyyymmdd")&amp;$B12,$E$35:$E$44,0)),INDEX(Configuración!$B$13:$B$22,MOD(L$10-$B$5+$E12,10)+1)))</f>
        <v>D</v>
      </c>
      <c r="M12" s="15" t="str">
        <f>IF(M$10="","",IFERROR(INDEX($C$35:$C$44,MATCH(TEXT(M$10,"yyyymmdd")&amp;$B12,$E$35:$E$44,0)),INDEX(Configuración!$B$13:$B$22,MOD(M$10-$B$5+$E12,10)+1)))</f>
        <v>D</v>
      </c>
      <c r="N12" s="15" t="str">
        <f>IF(N$10="","",IFERROR(INDEX($C$35:$C$44,MATCH(TEXT(N$10,"yyyymmdd")&amp;$B12,$E$35:$E$44,0)),INDEX(Configuración!$B$13:$B$22,MOD(N$10-$B$5+$E12,10)+1)))</f>
        <v>D</v>
      </c>
      <c r="O12" s="15" t="str">
        <f>IF(O$10="","",IFERROR(INDEX($C$35:$C$44,MATCH(TEXT(O$10,"yyyymmdd")&amp;$B12,$E$35:$E$44,0)),INDEX(Configuración!$B$13:$B$22,MOD(O$10-$B$5+$E12,10)+1)))</f>
        <v>D</v>
      </c>
      <c r="P12" s="15" t="str">
        <f>IF(P$10="","",IFERROR(INDEX($C$35:$C$44,MATCH(TEXT(P$10,"yyyymmdd")&amp;$B12,$E$35:$E$44,0)),INDEX(Configuración!$B$13:$B$22,MOD(P$10-$B$5+$E12,10)+1)))</f>
        <v>M</v>
      </c>
      <c r="Q12" s="15" t="str">
        <f>IF(Q$10="","",IFERROR(INDEX($C$35:$C$44,MATCH(TEXT(Q$10,"yyyymmdd")&amp;$B12,$E$35:$E$44,0)),INDEX(Configuración!$B$13:$B$22,MOD(Q$10-$B$5+$E12,10)+1)))</f>
        <v>M</v>
      </c>
      <c r="R12" s="15" t="str">
        <f>IF(R$10="","",IFERROR(INDEX($C$35:$C$44,MATCH(TEXT(R$10,"yyyymmdd")&amp;$B12,$E$35:$E$44,0)),INDEX(Configuración!$B$13:$B$22,MOD(R$10-$B$5+$E12,10)+1)))</f>
        <v>T</v>
      </c>
      <c r="S12" s="15" t="str">
        <f>IF(S$10="","",IFERROR(INDEX($C$35:$C$44,MATCH(TEXT(S$10,"yyyymmdd")&amp;$B12,$E$35:$E$44,0)),INDEX(Configuración!$B$13:$B$22,MOD(S$10-$B$5+$E12,10)+1)))</f>
        <v>T</v>
      </c>
      <c r="T12" s="15" t="str">
        <f>IF(T$10="","",IFERROR(INDEX($C$35:$C$44,MATCH(TEXT(T$10,"yyyymmdd")&amp;$B12,$E$35:$E$44,0)),INDEX(Configuración!$B$13:$B$22,MOD(T$10-$B$5+$E12,10)+1)))</f>
        <v>N</v>
      </c>
      <c r="U12" s="15" t="str">
        <f>IF(U$10="","",IFERROR(INDEX($C$35:$C$44,MATCH(TEXT(U$10,"yyyymmdd")&amp;$B12,$E$35:$E$44,0)),INDEX(Configuración!$B$13:$B$22,MOD(U$10-$B$5+$E12,10)+1)))</f>
        <v>N</v>
      </c>
      <c r="V12" s="15" t="str">
        <f>IF(V$10="","",IFERROR(INDEX($C$35:$C$44,MATCH(TEXT(V$10,"yyyymmdd")&amp;$B12,$E$35:$E$44,0)),INDEX(Configuración!$B$13:$B$22,MOD(V$10-$B$5+$E12,10)+1)))</f>
        <v>D</v>
      </c>
      <c r="W12" s="15" t="str">
        <f>IF(W$10="","",IFERROR(INDEX($C$35:$C$44,MATCH(TEXT(W$10,"yyyymmdd")&amp;$B12,$E$35:$E$44,0)),INDEX(Configuración!$B$13:$B$22,MOD(W$10-$B$5+$E12,10)+1)))</f>
        <v>D</v>
      </c>
      <c r="X12" s="15" t="str">
        <f>IF(X$10="","",IFERROR(INDEX($C$35:$C$44,MATCH(TEXT(X$10,"yyyymmdd")&amp;$B12,$E$35:$E$44,0)),INDEX(Configuración!$B$13:$B$22,MOD(X$10-$B$5+$E12,10)+1)))</f>
        <v>D</v>
      </c>
      <c r="Y12" s="15" t="str">
        <f>IF(Y$10="","",IFERROR(INDEX($C$35:$C$44,MATCH(TEXT(Y$10,"yyyymmdd")&amp;$B12,$E$35:$E$44,0)),INDEX(Configuración!$B$13:$B$22,MOD(Y$10-$B$5+$E12,10)+1)))</f>
        <v>D</v>
      </c>
      <c r="Z12" s="15" t="str">
        <f>IF(Z$10="","",IFERROR(INDEX($C$35:$C$44,MATCH(TEXT(Z$10,"yyyymmdd")&amp;$B12,$E$35:$E$44,0)),INDEX(Configuración!$B$13:$B$22,MOD(Z$10-$B$5+$E12,10)+1)))</f>
        <v>M</v>
      </c>
      <c r="AA12" s="15" t="str">
        <f>IF(AA$10="","",IFERROR(INDEX($C$35:$C$44,MATCH(TEXT(AA$10,"yyyymmdd")&amp;$B12,$E$35:$E$44,0)),INDEX(Configuración!$B$13:$B$22,MOD(AA$10-$B$5+$E12,10)+1)))</f>
        <v>M</v>
      </c>
      <c r="AB12" s="15" t="str">
        <f>IF(AB$10="","",IFERROR(INDEX($C$35:$C$44,MATCH(TEXT(AB$10,"yyyymmdd")&amp;$B12,$E$35:$E$44,0)),INDEX(Configuración!$B$13:$B$22,MOD(AB$10-$B$5+$E12,10)+1)))</f>
        <v>T</v>
      </c>
      <c r="AC12" s="15" t="str">
        <f>IF(AC$10="","",IFERROR(INDEX($C$35:$C$44,MATCH(TEXT(AC$10,"yyyymmdd")&amp;$B12,$E$35:$E$44,0)),INDEX(Configuración!$B$13:$B$22,MOD(AC$10-$B$5+$E12,10)+1)))</f>
        <v>T</v>
      </c>
      <c r="AD12" s="15" t="str">
        <f>IF(AD$10="","",IFERROR(INDEX($C$35:$C$44,MATCH(TEXT(AD$10,"yyyymmdd")&amp;$B12,$E$35:$E$44,0)),INDEX(Configuración!$B$13:$B$22,MOD(AD$10-$B$5+$E12,10)+1)))</f>
        <v>N</v>
      </c>
      <c r="AE12" s="15" t="str">
        <f>IF(AE$10="","",IFERROR(INDEX($C$35:$C$44,MATCH(TEXT(AE$10,"yyyymmdd")&amp;$B12,$E$35:$E$44,0)),INDEX(Configuración!$B$13:$B$22,MOD(AE$10-$B$5+$E12,10)+1)))</f>
        <v>N</v>
      </c>
      <c r="AF12" s="15" t="str">
        <f>IF(AF$10="","",IFERROR(INDEX($C$35:$C$44,MATCH(TEXT(AF$10,"yyyymmdd")&amp;$B12,$E$35:$E$44,0)),INDEX(Configuración!$B$13:$B$22,MOD(AF$10-$B$5+$E12,10)+1)))</f>
        <v>D</v>
      </c>
      <c r="AG12" s="15" t="str">
        <f>IF(AG$10="","",IFERROR(INDEX($C$35:$C$44,MATCH(TEXT(AG$10,"yyyymmdd")&amp;$B12,$E$35:$E$44,0)),INDEX(Configuración!$B$13:$B$22,MOD(AG$10-$B$5+$E12,10)+1)))</f>
        <v>D</v>
      </c>
      <c r="AH12" s="15" t="str">
        <f>IF(AH$10="","",IFERROR(INDEX($C$35:$C$44,MATCH(TEXT(AH$10,"yyyymmdd")&amp;$B12,$E$35:$E$44,0)),INDEX(Configuración!$B$13:$B$22,MOD(AH$10-$B$5+$E12,10)+1)))</f>
        <v>D</v>
      </c>
      <c r="AI12" s="15" t="str">
        <f>IF(AI$10="","",IFERROR(INDEX($C$35:$C$44,MATCH(TEXT(AI$10,"yyyymmdd")&amp;$B12,$E$35:$E$44,0)),INDEX(Configuración!$B$13:$B$22,MOD(AI$10-$B$5+$E12,10)+1)))</f>
        <v>D</v>
      </c>
      <c r="AJ12" s="15" t="str">
        <f>IF(AJ$10="","",IFERROR(INDEX($C$35:$C$44,MATCH(TEXT(AJ$10,"yyyymmdd")&amp;$B12,$E$35:$E$44,0)),INDEX(Configuración!$B$13:$B$22,MOD(AJ$10-$B$5+$E12,10)+1)))</f>
        <v>M</v>
      </c>
      <c r="AK12" s="16">
        <f>COUNTIF(F12:AJ12,"M")*Configuración!$E$4+COUNTIF(F12:AJ12,"T")*Configuración!$E$5+COUNTIF(F12:AJ12,"N")*Configuración!$E$6+COUNTIF(F12:AJ12,"F")*Configuración!$E$10</f>
        <v>152</v>
      </c>
      <c r="AL12" s="16">
        <f t="shared" ref="AL12:AL21" si="1">COUNTIF(F12:AJ12,"M")+COUNTIF(F12:AJ12,"T")+COUNTIF(F12:AJ12,"N")+COUNTIF(F12:AJ12,"F")</f>
        <v>19</v>
      </c>
      <c r="AM12" s="16">
        <f t="shared" ref="AM12:AM21" si="2">COUNTIF(F12:AJ12,"D")</f>
        <v>12</v>
      </c>
      <c r="AN12" s="16">
        <f t="shared" ref="AN12:AN21" si="3">COUNTIF(F12:AJ12,"N")</f>
        <v>6</v>
      </c>
      <c r="AO12" s="16">
        <f t="shared" ref="AO12:AO21" si="4">COUNTIF(F12:AJ12,"V")+COUNTIF(F12:AJ12,"B")</f>
        <v>0</v>
      </c>
      <c r="AP12" s="16">
        <f t="shared" ref="AP12:AP21" si="5">AK12-$D$5</f>
        <v>-8</v>
      </c>
    </row>
    <row r="13" spans="1:42" ht="16.05" customHeight="1">
      <c r="A13" s="13">
        <v>1002</v>
      </c>
      <c r="B13" s="14" t="s">
        <v>36</v>
      </c>
      <c r="C13" s="14" t="s">
        <v>37</v>
      </c>
      <c r="D13" s="14" t="s">
        <v>35</v>
      </c>
      <c r="E13" s="13">
        <v>1</v>
      </c>
      <c r="F13" s="15" t="str">
        <f>IF(F$10="","",IFERROR(INDEX($C$35:$C$44,MATCH(TEXT(F$10,"yyyymmdd")&amp;$B13,$E$35:$E$44,0)),INDEX(Configuración!$B$13:$B$22,MOD(F$10-$B$5+$E13,10)+1)))</f>
        <v>M</v>
      </c>
      <c r="G13" s="15" t="str">
        <f>IF(G$10="","",IFERROR(INDEX($C$35:$C$44,MATCH(TEXT(G$10,"yyyymmdd")&amp;$B13,$E$35:$E$44,0)),INDEX(Configuración!$B$13:$B$22,MOD(G$10-$B$5+$E13,10)+1)))</f>
        <v>T</v>
      </c>
      <c r="H13" s="15" t="str">
        <f>IF(H$10="","",IFERROR(INDEX($C$35:$C$44,MATCH(TEXT(H$10,"yyyymmdd")&amp;$B13,$E$35:$E$44,0)),INDEX(Configuración!$B$13:$B$22,MOD(H$10-$B$5+$E13,10)+1)))</f>
        <v>T</v>
      </c>
      <c r="I13" s="15" t="str">
        <f>IF(I$10="","",IFERROR(INDEX($C$35:$C$44,MATCH(TEXT(I$10,"yyyymmdd")&amp;$B13,$E$35:$E$44,0)),INDEX(Configuración!$B$13:$B$22,MOD(I$10-$B$5+$E13,10)+1)))</f>
        <v>N</v>
      </c>
      <c r="J13" s="15" t="str">
        <f>IF(J$10="","",IFERROR(INDEX($C$35:$C$44,MATCH(TEXT(J$10,"yyyymmdd")&amp;$B13,$E$35:$E$44,0)),INDEX(Configuración!$B$13:$B$22,MOD(J$10-$B$5+$E13,10)+1)))</f>
        <v>N</v>
      </c>
      <c r="K13" s="15" t="str">
        <f>IF(K$10="","",IFERROR(INDEX($C$35:$C$44,MATCH(TEXT(K$10,"yyyymmdd")&amp;$B13,$E$35:$E$44,0)),INDEX(Configuración!$B$13:$B$22,MOD(K$10-$B$5+$E13,10)+1)))</f>
        <v>D</v>
      </c>
      <c r="L13" s="15" t="str">
        <f>IF(L$10="","",IFERROR(INDEX($C$35:$C$44,MATCH(TEXT(L$10,"yyyymmdd")&amp;$B13,$E$35:$E$44,0)),INDEX(Configuración!$B$13:$B$22,MOD(L$10-$B$5+$E13,10)+1)))</f>
        <v>D</v>
      </c>
      <c r="M13" s="15" t="str">
        <f>IF(M$10="","",IFERROR(INDEX($C$35:$C$44,MATCH(TEXT(M$10,"yyyymmdd")&amp;$B13,$E$35:$E$44,0)),INDEX(Configuración!$B$13:$B$22,MOD(M$10-$B$5+$E13,10)+1)))</f>
        <v>D</v>
      </c>
      <c r="N13" s="15" t="str">
        <f>IF(N$10="","",IFERROR(INDEX($C$35:$C$44,MATCH(TEXT(N$10,"yyyymmdd")&amp;$B13,$E$35:$E$44,0)),INDEX(Configuración!$B$13:$B$22,MOD(N$10-$B$5+$E13,10)+1)))</f>
        <v>D</v>
      </c>
      <c r="O13" s="15" t="str">
        <f>IF(O$10="","",IFERROR(INDEX($C$35:$C$44,MATCH(TEXT(O$10,"yyyymmdd")&amp;$B13,$E$35:$E$44,0)),INDEX(Configuración!$B$13:$B$22,MOD(O$10-$B$5+$E13,10)+1)))</f>
        <v>M</v>
      </c>
      <c r="P13" s="15" t="str">
        <f>IF(P$10="","",IFERROR(INDEX($C$35:$C$44,MATCH(TEXT(P$10,"yyyymmdd")&amp;$B13,$E$35:$E$44,0)),INDEX(Configuración!$B$13:$B$22,MOD(P$10-$B$5+$E13,10)+1)))</f>
        <v>M</v>
      </c>
      <c r="Q13" s="15" t="str">
        <f>IF(Q$10="","",IFERROR(INDEX($C$35:$C$44,MATCH(TEXT(Q$10,"yyyymmdd")&amp;$B13,$E$35:$E$44,0)),INDEX(Configuración!$B$13:$B$22,MOD(Q$10-$B$5+$E13,10)+1)))</f>
        <v>T</v>
      </c>
      <c r="R13" s="15" t="str">
        <f>IF(R$10="","",IFERROR(INDEX($C$35:$C$44,MATCH(TEXT(R$10,"yyyymmdd")&amp;$B13,$E$35:$E$44,0)),INDEX(Configuración!$B$13:$B$22,MOD(R$10-$B$5+$E13,10)+1)))</f>
        <v>T</v>
      </c>
      <c r="S13" s="15" t="str">
        <f>IF(S$10="","",IFERROR(INDEX($C$35:$C$44,MATCH(TEXT(S$10,"yyyymmdd")&amp;$B13,$E$35:$E$44,0)),INDEX(Configuración!$B$13:$B$22,MOD(S$10-$B$5+$E13,10)+1)))</f>
        <v>N</v>
      </c>
      <c r="T13" s="15" t="str">
        <f>IF(T$10="","",IFERROR(INDEX($C$35:$C$44,MATCH(TEXT(T$10,"yyyymmdd")&amp;$B13,$E$35:$E$44,0)),INDEX(Configuración!$B$13:$B$22,MOD(T$10-$B$5+$E13,10)+1)))</f>
        <v>N</v>
      </c>
      <c r="U13" s="15" t="str">
        <f>IF(U$10="","",IFERROR(INDEX($C$35:$C$44,MATCH(TEXT(U$10,"yyyymmdd")&amp;$B13,$E$35:$E$44,0)),INDEX(Configuración!$B$13:$B$22,MOD(U$10-$B$5+$E13,10)+1)))</f>
        <v>D</v>
      </c>
      <c r="V13" s="15" t="str">
        <f>IF(V$10="","",IFERROR(INDEX($C$35:$C$44,MATCH(TEXT(V$10,"yyyymmdd")&amp;$B13,$E$35:$E$44,0)),INDEX(Configuración!$B$13:$B$22,MOD(V$10-$B$5+$E13,10)+1)))</f>
        <v>D</v>
      </c>
      <c r="W13" s="15" t="str">
        <f>IF(W$10="","",IFERROR(INDEX($C$35:$C$44,MATCH(TEXT(W$10,"yyyymmdd")&amp;$B13,$E$35:$E$44,0)),INDEX(Configuración!$B$13:$B$22,MOD(W$10-$B$5+$E13,10)+1)))</f>
        <v>D</v>
      </c>
      <c r="X13" s="15" t="str">
        <f>IF(X$10="","",IFERROR(INDEX($C$35:$C$44,MATCH(TEXT(X$10,"yyyymmdd")&amp;$B13,$E$35:$E$44,0)),INDEX(Configuración!$B$13:$B$22,MOD(X$10-$B$5+$E13,10)+1)))</f>
        <v>D</v>
      </c>
      <c r="Y13" s="15" t="str">
        <f>IF(Y$10="","",IFERROR(INDEX($C$35:$C$44,MATCH(TEXT(Y$10,"yyyymmdd")&amp;$B13,$E$35:$E$44,0)),INDEX(Configuración!$B$13:$B$22,MOD(Y$10-$B$5+$E13,10)+1)))</f>
        <v>M</v>
      </c>
      <c r="Z13" s="15" t="str">
        <f>IF(Z$10="","",IFERROR(INDEX($C$35:$C$44,MATCH(TEXT(Z$10,"yyyymmdd")&amp;$B13,$E$35:$E$44,0)),INDEX(Configuración!$B$13:$B$22,MOD(Z$10-$B$5+$E13,10)+1)))</f>
        <v>M</v>
      </c>
      <c r="AA13" s="15" t="str">
        <f>IF(AA$10="","",IFERROR(INDEX($C$35:$C$44,MATCH(TEXT(AA$10,"yyyymmdd")&amp;$B13,$E$35:$E$44,0)),INDEX(Configuración!$B$13:$B$22,MOD(AA$10-$B$5+$E13,10)+1)))</f>
        <v>T</v>
      </c>
      <c r="AB13" s="15" t="str">
        <f>IF(AB$10="","",IFERROR(INDEX($C$35:$C$44,MATCH(TEXT(AB$10,"yyyymmdd")&amp;$B13,$E$35:$E$44,0)),INDEX(Configuración!$B$13:$B$22,MOD(AB$10-$B$5+$E13,10)+1)))</f>
        <v>T</v>
      </c>
      <c r="AC13" s="15" t="str">
        <f>IF(AC$10="","",IFERROR(INDEX($C$35:$C$44,MATCH(TEXT(AC$10,"yyyymmdd")&amp;$B13,$E$35:$E$44,0)),INDEX(Configuración!$B$13:$B$22,MOD(AC$10-$B$5+$E13,10)+1)))</f>
        <v>N</v>
      </c>
      <c r="AD13" s="15" t="str">
        <f>IF(AD$10="","",IFERROR(INDEX($C$35:$C$44,MATCH(TEXT(AD$10,"yyyymmdd")&amp;$B13,$E$35:$E$44,0)),INDEX(Configuración!$B$13:$B$22,MOD(AD$10-$B$5+$E13,10)+1)))</f>
        <v>N</v>
      </c>
      <c r="AE13" s="15" t="str">
        <f>IF(AE$10="","",IFERROR(INDEX($C$35:$C$44,MATCH(TEXT(AE$10,"yyyymmdd")&amp;$B13,$E$35:$E$44,0)),INDEX(Configuración!$B$13:$B$22,MOD(AE$10-$B$5+$E13,10)+1)))</f>
        <v>D</v>
      </c>
      <c r="AF13" s="15" t="str">
        <f>IF(AF$10="","",IFERROR(INDEX($C$35:$C$44,MATCH(TEXT(AF$10,"yyyymmdd")&amp;$B13,$E$35:$E$44,0)),INDEX(Configuración!$B$13:$B$22,MOD(AF$10-$B$5+$E13,10)+1)))</f>
        <v>D</v>
      </c>
      <c r="AG13" s="15" t="str">
        <f>IF(AG$10="","",IFERROR(INDEX($C$35:$C$44,MATCH(TEXT(AG$10,"yyyymmdd")&amp;$B13,$E$35:$E$44,0)),INDEX(Configuración!$B$13:$B$22,MOD(AG$10-$B$5+$E13,10)+1)))</f>
        <v>D</v>
      </c>
      <c r="AH13" s="15" t="str">
        <f>IF(AH$10="","",IFERROR(INDEX($C$35:$C$44,MATCH(TEXT(AH$10,"yyyymmdd")&amp;$B13,$E$35:$E$44,0)),INDEX(Configuración!$B$13:$B$22,MOD(AH$10-$B$5+$E13,10)+1)))</f>
        <v>D</v>
      </c>
      <c r="AI13" s="15" t="str">
        <f>IF(AI$10="","",IFERROR(INDEX($C$35:$C$44,MATCH(TEXT(AI$10,"yyyymmdd")&amp;$B13,$E$35:$E$44,0)),INDEX(Configuración!$B$13:$B$22,MOD(AI$10-$B$5+$E13,10)+1)))</f>
        <v>M</v>
      </c>
      <c r="AJ13" s="15" t="str">
        <f>IF(AJ$10="","",IFERROR(INDEX($C$35:$C$44,MATCH(TEXT(AJ$10,"yyyymmdd")&amp;$B13,$E$35:$E$44,0)),INDEX(Configuración!$B$13:$B$22,MOD(AJ$10-$B$5+$E13,10)+1)))</f>
        <v>M</v>
      </c>
      <c r="AK13" s="16">
        <f>COUNTIF(F13:AJ13,"M")*Configuración!$E$4+COUNTIF(F13:AJ13,"T")*Configuración!$E$5+COUNTIF(F13:AJ13,"N")*Configuración!$E$6+COUNTIF(F13:AJ13,"F")*Configuración!$E$10</f>
        <v>152</v>
      </c>
      <c r="AL13" s="16">
        <f t="shared" si="1"/>
        <v>19</v>
      </c>
      <c r="AM13" s="16">
        <f t="shared" si="2"/>
        <v>12</v>
      </c>
      <c r="AN13" s="16">
        <f t="shared" si="3"/>
        <v>6</v>
      </c>
      <c r="AO13" s="16">
        <f t="shared" si="4"/>
        <v>0</v>
      </c>
      <c r="AP13" s="16">
        <f t="shared" si="5"/>
        <v>-8</v>
      </c>
    </row>
    <row r="14" spans="1:42" ht="16.05" customHeight="1">
      <c r="A14" s="13">
        <v>1003</v>
      </c>
      <c r="B14" s="14" t="s">
        <v>38</v>
      </c>
      <c r="C14" s="14" t="s">
        <v>39</v>
      </c>
      <c r="D14" s="14" t="s">
        <v>40</v>
      </c>
      <c r="E14" s="13">
        <v>2</v>
      </c>
      <c r="F14" s="15" t="str">
        <f>IF(F$10="","",IFERROR(INDEX($C$35:$C$44,MATCH(TEXT(F$10,"yyyymmdd")&amp;$B14,$E$35:$E$44,0)),INDEX(Configuración!$B$13:$B$22,MOD(F$10-$B$5+$E14,10)+1)))</f>
        <v>T</v>
      </c>
      <c r="G14" s="15" t="str">
        <f>IF(G$10="","",IFERROR(INDEX($C$35:$C$44,MATCH(TEXT(G$10,"yyyymmdd")&amp;$B14,$E$35:$E$44,0)),INDEX(Configuración!$B$13:$B$22,MOD(G$10-$B$5+$E14,10)+1)))</f>
        <v>T</v>
      </c>
      <c r="H14" s="15" t="str">
        <f>IF(H$10="","",IFERROR(INDEX($C$35:$C$44,MATCH(TEXT(H$10,"yyyymmdd")&amp;$B14,$E$35:$E$44,0)),INDEX(Configuración!$B$13:$B$22,MOD(H$10-$B$5+$E14,10)+1)))</f>
        <v>N</v>
      </c>
      <c r="I14" s="15" t="str">
        <f>IF(I$10="","",IFERROR(INDEX($C$35:$C$44,MATCH(TEXT(I$10,"yyyymmdd")&amp;$B14,$E$35:$E$44,0)),INDEX(Configuración!$B$13:$B$22,MOD(I$10-$B$5+$E14,10)+1)))</f>
        <v>N</v>
      </c>
      <c r="J14" s="15" t="str">
        <f>IF(J$10="","",IFERROR(INDEX($C$35:$C$44,MATCH(TEXT(J$10,"yyyymmdd")&amp;$B14,$E$35:$E$44,0)),INDEX(Configuración!$B$13:$B$22,MOD(J$10-$B$5+$E14,10)+1)))</f>
        <v>D</v>
      </c>
      <c r="K14" s="15" t="str">
        <f>IF(K$10="","",IFERROR(INDEX($C$35:$C$44,MATCH(TEXT(K$10,"yyyymmdd")&amp;$B14,$E$35:$E$44,0)),INDEX(Configuración!$B$13:$B$22,MOD(K$10-$B$5+$E14,10)+1)))</f>
        <v>D</v>
      </c>
      <c r="L14" s="15" t="str">
        <f>IF(L$10="","",IFERROR(INDEX($C$35:$C$44,MATCH(TEXT(L$10,"yyyymmdd")&amp;$B14,$E$35:$E$44,0)),INDEX(Configuración!$B$13:$B$22,MOD(L$10-$B$5+$E14,10)+1)))</f>
        <v>D</v>
      </c>
      <c r="M14" s="15" t="str">
        <f>IF(M$10="","",IFERROR(INDEX($C$35:$C$44,MATCH(TEXT(M$10,"yyyymmdd")&amp;$B14,$E$35:$E$44,0)),INDEX(Configuración!$B$13:$B$22,MOD(M$10-$B$5+$E14,10)+1)))</f>
        <v>D</v>
      </c>
      <c r="N14" s="15" t="str">
        <f>IF(N$10="","",IFERROR(INDEX($C$35:$C$44,MATCH(TEXT(N$10,"yyyymmdd")&amp;$B14,$E$35:$E$44,0)),INDEX(Configuración!$B$13:$B$22,MOD(N$10-$B$5+$E14,10)+1)))</f>
        <v>M</v>
      </c>
      <c r="O14" s="15" t="str">
        <f>IF(O$10="","",IFERROR(INDEX($C$35:$C$44,MATCH(TEXT(O$10,"yyyymmdd")&amp;$B14,$E$35:$E$44,0)),INDEX(Configuración!$B$13:$B$22,MOD(O$10-$B$5+$E14,10)+1)))</f>
        <v>M</v>
      </c>
      <c r="P14" s="15" t="str">
        <f>IF(P$10="","",IFERROR(INDEX($C$35:$C$44,MATCH(TEXT(P$10,"yyyymmdd")&amp;$B14,$E$35:$E$44,0)),INDEX(Configuración!$B$13:$B$22,MOD(P$10-$B$5+$E14,10)+1)))</f>
        <v>T</v>
      </c>
      <c r="Q14" s="15" t="str">
        <f>IF(Q$10="","",IFERROR(INDEX($C$35:$C$44,MATCH(TEXT(Q$10,"yyyymmdd")&amp;$B14,$E$35:$E$44,0)),INDEX(Configuración!$B$13:$B$22,MOD(Q$10-$B$5+$E14,10)+1)))</f>
        <v>T</v>
      </c>
      <c r="R14" s="15" t="str">
        <f>IF(R$10="","",IFERROR(INDEX($C$35:$C$44,MATCH(TEXT(R$10,"yyyymmdd")&amp;$B14,$E$35:$E$44,0)),INDEX(Configuración!$B$13:$B$22,MOD(R$10-$B$5+$E14,10)+1)))</f>
        <v>N</v>
      </c>
      <c r="S14" s="15" t="str">
        <f>IF(S$10="","",IFERROR(INDEX($C$35:$C$44,MATCH(TEXT(S$10,"yyyymmdd")&amp;$B14,$E$35:$E$44,0)),INDEX(Configuración!$B$13:$B$22,MOD(S$10-$B$5+$E14,10)+1)))</f>
        <v>N</v>
      </c>
      <c r="T14" s="15" t="str">
        <f>IF(T$10="","",IFERROR(INDEX($C$35:$C$44,MATCH(TEXT(T$10,"yyyymmdd")&amp;$B14,$E$35:$E$44,0)),INDEX(Configuración!$B$13:$B$22,MOD(T$10-$B$5+$E14,10)+1)))</f>
        <v>D</v>
      </c>
      <c r="U14" s="15" t="str">
        <f>IF(U$10="","",IFERROR(INDEX($C$35:$C$44,MATCH(TEXT(U$10,"yyyymmdd")&amp;$B14,$E$35:$E$44,0)),INDEX(Configuración!$B$13:$B$22,MOD(U$10-$B$5+$E14,10)+1)))</f>
        <v>D</v>
      </c>
      <c r="V14" s="15" t="str">
        <f>IF(V$10="","",IFERROR(INDEX($C$35:$C$44,MATCH(TEXT(V$10,"yyyymmdd")&amp;$B14,$E$35:$E$44,0)),INDEX(Configuración!$B$13:$B$22,MOD(V$10-$B$5+$E14,10)+1)))</f>
        <v>D</v>
      </c>
      <c r="W14" s="15" t="str">
        <f>IF(W$10="","",IFERROR(INDEX($C$35:$C$44,MATCH(TEXT(W$10,"yyyymmdd")&amp;$B14,$E$35:$E$44,0)),INDEX(Configuración!$B$13:$B$22,MOD(W$10-$B$5+$E14,10)+1)))</f>
        <v>D</v>
      </c>
      <c r="X14" s="15" t="str">
        <f>IF(X$10="","",IFERROR(INDEX($C$35:$C$44,MATCH(TEXT(X$10,"yyyymmdd")&amp;$B14,$E$35:$E$44,0)),INDEX(Configuración!$B$13:$B$22,MOD(X$10-$B$5+$E14,10)+1)))</f>
        <v>M</v>
      </c>
      <c r="Y14" s="15" t="str">
        <f>IF(Y$10="","",IFERROR(INDEX($C$35:$C$44,MATCH(TEXT(Y$10,"yyyymmdd")&amp;$B14,$E$35:$E$44,0)),INDEX(Configuración!$B$13:$B$22,MOD(Y$10-$B$5+$E14,10)+1)))</f>
        <v>M</v>
      </c>
      <c r="Z14" s="15" t="str">
        <f>IF(Z$10="","",IFERROR(INDEX($C$35:$C$44,MATCH(TEXT(Z$10,"yyyymmdd")&amp;$B14,$E$35:$E$44,0)),INDEX(Configuración!$B$13:$B$22,MOD(Z$10-$B$5+$E14,10)+1)))</f>
        <v>T</v>
      </c>
      <c r="AA14" s="15" t="str">
        <f>IF(AA$10="","",IFERROR(INDEX($C$35:$C$44,MATCH(TEXT(AA$10,"yyyymmdd")&amp;$B14,$E$35:$E$44,0)),INDEX(Configuración!$B$13:$B$22,MOD(AA$10-$B$5+$E14,10)+1)))</f>
        <v>T</v>
      </c>
      <c r="AB14" s="15" t="str">
        <f>IF(AB$10="","",IFERROR(INDEX($C$35:$C$44,MATCH(TEXT(AB$10,"yyyymmdd")&amp;$B14,$E$35:$E$44,0)),INDEX(Configuración!$B$13:$B$22,MOD(AB$10-$B$5+$E14,10)+1)))</f>
        <v>N</v>
      </c>
      <c r="AC14" s="15" t="str">
        <f>IF(AC$10="","",IFERROR(INDEX($C$35:$C$44,MATCH(TEXT(AC$10,"yyyymmdd")&amp;$B14,$E$35:$E$44,0)),INDEX(Configuración!$B$13:$B$22,MOD(AC$10-$B$5+$E14,10)+1)))</f>
        <v>N</v>
      </c>
      <c r="AD14" s="15" t="str">
        <f>IF(AD$10="","",IFERROR(INDEX($C$35:$C$44,MATCH(TEXT(AD$10,"yyyymmdd")&amp;$B14,$E$35:$E$44,0)),INDEX(Configuración!$B$13:$B$22,MOD(AD$10-$B$5+$E14,10)+1)))</f>
        <v>D</v>
      </c>
      <c r="AE14" s="15" t="str">
        <f>IF(AE$10="","",IFERROR(INDEX($C$35:$C$44,MATCH(TEXT(AE$10,"yyyymmdd")&amp;$B14,$E$35:$E$44,0)),INDEX(Configuración!$B$13:$B$22,MOD(AE$10-$B$5+$E14,10)+1)))</f>
        <v>D</v>
      </c>
      <c r="AF14" s="15" t="str">
        <f>IF(AF$10="","",IFERROR(INDEX($C$35:$C$44,MATCH(TEXT(AF$10,"yyyymmdd")&amp;$B14,$E$35:$E$44,0)),INDEX(Configuración!$B$13:$B$22,MOD(AF$10-$B$5+$E14,10)+1)))</f>
        <v>D</v>
      </c>
      <c r="AG14" s="15" t="str">
        <f>IF(AG$10="","",IFERROR(INDEX($C$35:$C$44,MATCH(TEXT(AG$10,"yyyymmdd")&amp;$B14,$E$35:$E$44,0)),INDEX(Configuración!$B$13:$B$22,MOD(AG$10-$B$5+$E14,10)+1)))</f>
        <v>D</v>
      </c>
      <c r="AH14" s="15" t="str">
        <f>IF(AH$10="","",IFERROR(INDEX($C$35:$C$44,MATCH(TEXT(AH$10,"yyyymmdd")&amp;$B14,$E$35:$E$44,0)),INDEX(Configuración!$B$13:$B$22,MOD(AH$10-$B$5+$E14,10)+1)))</f>
        <v>M</v>
      </c>
      <c r="AI14" s="15" t="str">
        <f>IF(AI$10="","",IFERROR(INDEX($C$35:$C$44,MATCH(TEXT(AI$10,"yyyymmdd")&amp;$B14,$E$35:$E$44,0)),INDEX(Configuración!$B$13:$B$22,MOD(AI$10-$B$5+$E14,10)+1)))</f>
        <v>M</v>
      </c>
      <c r="AJ14" s="15" t="str">
        <f>IF(AJ$10="","",IFERROR(INDEX($C$35:$C$44,MATCH(TEXT(AJ$10,"yyyymmdd")&amp;$B14,$E$35:$E$44,0)),INDEX(Configuración!$B$13:$B$22,MOD(AJ$10-$B$5+$E14,10)+1)))</f>
        <v>T</v>
      </c>
      <c r="AK14" s="16">
        <f>COUNTIF(F14:AJ14,"M")*Configuración!$E$4+COUNTIF(F14:AJ14,"T")*Configuración!$E$5+COUNTIF(F14:AJ14,"N")*Configuración!$E$6+COUNTIF(F14:AJ14,"F")*Configuración!$E$10</f>
        <v>152</v>
      </c>
      <c r="AL14" s="16">
        <f t="shared" si="1"/>
        <v>19</v>
      </c>
      <c r="AM14" s="16">
        <f t="shared" si="2"/>
        <v>12</v>
      </c>
      <c r="AN14" s="16">
        <f t="shared" si="3"/>
        <v>6</v>
      </c>
      <c r="AO14" s="16">
        <f t="shared" si="4"/>
        <v>0</v>
      </c>
      <c r="AP14" s="16">
        <f t="shared" si="5"/>
        <v>-8</v>
      </c>
    </row>
    <row r="15" spans="1:42" ht="16.05" customHeight="1">
      <c r="A15" s="13">
        <v>1004</v>
      </c>
      <c r="B15" s="14" t="s">
        <v>41</v>
      </c>
      <c r="C15" s="14" t="s">
        <v>42</v>
      </c>
      <c r="D15" s="14" t="s">
        <v>43</v>
      </c>
      <c r="E15" s="13">
        <v>3</v>
      </c>
      <c r="F15" s="15" t="str">
        <f>IF(F$10="","",IFERROR(INDEX($C$35:$C$44,MATCH(TEXT(F$10,"yyyymmdd")&amp;$B15,$E$35:$E$44,0)),INDEX(Configuración!$B$13:$B$22,MOD(F$10-$B$5+$E15,10)+1)))</f>
        <v>T</v>
      </c>
      <c r="G15" s="15" t="str">
        <f>IF(G$10="","",IFERROR(INDEX($C$35:$C$44,MATCH(TEXT(G$10,"yyyymmdd")&amp;$B15,$E$35:$E$44,0)),INDEX(Configuración!$B$13:$B$22,MOD(G$10-$B$5+$E15,10)+1)))</f>
        <v>N</v>
      </c>
      <c r="H15" s="15" t="str">
        <f>IF(H$10="","",IFERROR(INDEX($C$35:$C$44,MATCH(TEXT(H$10,"yyyymmdd")&amp;$B15,$E$35:$E$44,0)),INDEX(Configuración!$B$13:$B$22,MOD(H$10-$B$5+$E15,10)+1)))</f>
        <v>N</v>
      </c>
      <c r="I15" s="15" t="str">
        <f>IF(I$10="","",IFERROR(INDEX($C$35:$C$44,MATCH(TEXT(I$10,"yyyymmdd")&amp;$B15,$E$35:$E$44,0)),INDEX(Configuración!$B$13:$B$22,MOD(I$10-$B$5+$E15,10)+1)))</f>
        <v>D</v>
      </c>
      <c r="J15" s="15" t="str">
        <f>IF(J$10="","",IFERROR(INDEX($C$35:$C$44,MATCH(TEXT(J$10,"yyyymmdd")&amp;$B15,$E$35:$E$44,0)),INDEX(Configuración!$B$13:$B$22,MOD(J$10-$B$5+$E15,10)+1)))</f>
        <v>D</v>
      </c>
      <c r="K15" s="15" t="str">
        <f>IF(K$10="","",IFERROR(INDEX($C$35:$C$44,MATCH(TEXT(K$10,"yyyymmdd")&amp;$B15,$E$35:$E$44,0)),INDEX(Configuración!$B$13:$B$22,MOD(K$10-$B$5+$E15,10)+1)))</f>
        <v>D</v>
      </c>
      <c r="L15" s="15" t="str">
        <f>IF(L$10="","",IFERROR(INDEX($C$35:$C$44,MATCH(TEXT(L$10,"yyyymmdd")&amp;$B15,$E$35:$E$44,0)),INDEX(Configuración!$B$13:$B$22,MOD(L$10-$B$5+$E15,10)+1)))</f>
        <v>D</v>
      </c>
      <c r="M15" s="15" t="str">
        <f>IF(M$10="","",IFERROR(INDEX($C$35:$C$44,MATCH(TEXT(M$10,"yyyymmdd")&amp;$B15,$E$35:$E$44,0)),INDEX(Configuración!$B$13:$B$22,MOD(M$10-$B$5+$E15,10)+1)))</f>
        <v>M</v>
      </c>
      <c r="N15" s="15" t="str">
        <f>IF(N$10="","",IFERROR(INDEX($C$35:$C$44,MATCH(TEXT(N$10,"yyyymmdd")&amp;$B15,$E$35:$E$44,0)),INDEX(Configuración!$B$13:$B$22,MOD(N$10-$B$5+$E15,10)+1)))</f>
        <v>M</v>
      </c>
      <c r="O15" s="15" t="str">
        <f>IF(O$10="","",IFERROR(INDEX($C$35:$C$44,MATCH(TEXT(O$10,"yyyymmdd")&amp;$B15,$E$35:$E$44,0)),INDEX(Configuración!$B$13:$B$22,MOD(O$10-$B$5+$E15,10)+1)))</f>
        <v>T</v>
      </c>
      <c r="P15" s="15" t="str">
        <f>IF(P$10="","",IFERROR(INDEX($C$35:$C$44,MATCH(TEXT(P$10,"yyyymmdd")&amp;$B15,$E$35:$E$44,0)),INDEX(Configuración!$B$13:$B$22,MOD(P$10-$B$5+$E15,10)+1)))</f>
        <v>T</v>
      </c>
      <c r="Q15" s="15" t="str">
        <f>IF(Q$10="","",IFERROR(INDEX($C$35:$C$44,MATCH(TEXT(Q$10,"yyyymmdd")&amp;$B15,$E$35:$E$44,0)),INDEX(Configuración!$B$13:$B$22,MOD(Q$10-$B$5+$E15,10)+1)))</f>
        <v>N</v>
      </c>
      <c r="R15" s="15" t="str">
        <f>IF(R$10="","",IFERROR(INDEX($C$35:$C$44,MATCH(TEXT(R$10,"yyyymmdd")&amp;$B15,$E$35:$E$44,0)),INDEX(Configuración!$B$13:$B$22,MOD(R$10-$B$5+$E15,10)+1)))</f>
        <v>N</v>
      </c>
      <c r="S15" s="15" t="str">
        <f>IF(S$10="","",IFERROR(INDEX($C$35:$C$44,MATCH(TEXT(S$10,"yyyymmdd")&amp;$B15,$E$35:$E$44,0)),INDEX(Configuración!$B$13:$B$22,MOD(S$10-$B$5+$E15,10)+1)))</f>
        <v>D</v>
      </c>
      <c r="T15" s="15" t="str">
        <f>IF(T$10="","",IFERROR(INDEX($C$35:$C$44,MATCH(TEXT(T$10,"yyyymmdd")&amp;$B15,$E$35:$E$44,0)),INDEX(Configuración!$B$13:$B$22,MOD(T$10-$B$5+$E15,10)+1)))</f>
        <v>D</v>
      </c>
      <c r="U15" s="15" t="str">
        <f>IF(U$10="","",IFERROR(INDEX($C$35:$C$44,MATCH(TEXT(U$10,"yyyymmdd")&amp;$B15,$E$35:$E$44,0)),INDEX(Configuración!$B$13:$B$22,MOD(U$10-$B$5+$E15,10)+1)))</f>
        <v>D</v>
      </c>
      <c r="V15" s="15" t="str">
        <f>IF(V$10="","",IFERROR(INDEX($C$35:$C$44,MATCH(TEXT(V$10,"yyyymmdd")&amp;$B15,$E$35:$E$44,0)),INDEX(Configuración!$B$13:$B$22,MOD(V$10-$B$5+$E15,10)+1)))</f>
        <v>F</v>
      </c>
      <c r="W15" s="15" t="str">
        <f>IF(W$10="","",IFERROR(INDEX($C$35:$C$44,MATCH(TEXT(W$10,"yyyymmdd")&amp;$B15,$E$35:$E$44,0)),INDEX(Configuración!$B$13:$B$22,MOD(W$10-$B$5+$E15,10)+1)))</f>
        <v>M</v>
      </c>
      <c r="X15" s="15" t="str">
        <f>IF(X$10="","",IFERROR(INDEX($C$35:$C$44,MATCH(TEXT(X$10,"yyyymmdd")&amp;$B15,$E$35:$E$44,0)),INDEX(Configuración!$B$13:$B$22,MOD(X$10-$B$5+$E15,10)+1)))</f>
        <v>M</v>
      </c>
      <c r="Y15" s="15" t="str">
        <f>IF(Y$10="","",IFERROR(INDEX($C$35:$C$44,MATCH(TEXT(Y$10,"yyyymmdd")&amp;$B15,$E$35:$E$44,0)),INDEX(Configuración!$B$13:$B$22,MOD(Y$10-$B$5+$E15,10)+1)))</f>
        <v>T</v>
      </c>
      <c r="Z15" s="15" t="str">
        <f>IF(Z$10="","",IFERROR(INDEX($C$35:$C$44,MATCH(TEXT(Z$10,"yyyymmdd")&amp;$B15,$E$35:$E$44,0)),INDEX(Configuración!$B$13:$B$22,MOD(Z$10-$B$5+$E15,10)+1)))</f>
        <v>T</v>
      </c>
      <c r="AA15" s="15" t="str">
        <f>IF(AA$10="","",IFERROR(INDEX($C$35:$C$44,MATCH(TEXT(AA$10,"yyyymmdd")&amp;$B15,$E$35:$E$44,0)),INDEX(Configuración!$B$13:$B$22,MOD(AA$10-$B$5+$E15,10)+1)))</f>
        <v>N</v>
      </c>
      <c r="AB15" s="15" t="str">
        <f>IF(AB$10="","",IFERROR(INDEX($C$35:$C$44,MATCH(TEXT(AB$10,"yyyymmdd")&amp;$B15,$E$35:$E$44,0)),INDEX(Configuración!$B$13:$B$22,MOD(AB$10-$B$5+$E15,10)+1)))</f>
        <v>N</v>
      </c>
      <c r="AC15" s="15" t="str">
        <f>IF(AC$10="","",IFERROR(INDEX($C$35:$C$44,MATCH(TEXT(AC$10,"yyyymmdd")&amp;$B15,$E$35:$E$44,0)),INDEX(Configuración!$B$13:$B$22,MOD(AC$10-$B$5+$E15,10)+1)))</f>
        <v>D</v>
      </c>
      <c r="AD15" s="15" t="str">
        <f>IF(AD$10="","",IFERROR(INDEX($C$35:$C$44,MATCH(TEXT(AD$10,"yyyymmdd")&amp;$B15,$E$35:$E$44,0)),INDEX(Configuración!$B$13:$B$22,MOD(AD$10-$B$5+$E15,10)+1)))</f>
        <v>D</v>
      </c>
      <c r="AE15" s="15" t="str">
        <f>IF(AE$10="","",IFERROR(INDEX($C$35:$C$44,MATCH(TEXT(AE$10,"yyyymmdd")&amp;$B15,$E$35:$E$44,0)),INDEX(Configuración!$B$13:$B$22,MOD(AE$10-$B$5+$E15,10)+1)))</f>
        <v>D</v>
      </c>
      <c r="AF15" s="15" t="str">
        <f>IF(AF$10="","",IFERROR(INDEX($C$35:$C$44,MATCH(TEXT(AF$10,"yyyymmdd")&amp;$B15,$E$35:$E$44,0)),INDEX(Configuración!$B$13:$B$22,MOD(AF$10-$B$5+$E15,10)+1)))</f>
        <v>D</v>
      </c>
      <c r="AG15" s="15" t="str">
        <f>IF(AG$10="","",IFERROR(INDEX($C$35:$C$44,MATCH(TEXT(AG$10,"yyyymmdd")&amp;$B15,$E$35:$E$44,0)),INDEX(Configuración!$B$13:$B$22,MOD(AG$10-$B$5+$E15,10)+1)))</f>
        <v>M</v>
      </c>
      <c r="AH15" s="15" t="str">
        <f>IF(AH$10="","",IFERROR(INDEX($C$35:$C$44,MATCH(TEXT(AH$10,"yyyymmdd")&amp;$B15,$E$35:$E$44,0)),INDEX(Configuración!$B$13:$B$22,MOD(AH$10-$B$5+$E15,10)+1)))</f>
        <v>M</v>
      </c>
      <c r="AI15" s="15" t="str">
        <f>IF(AI$10="","",IFERROR(INDEX($C$35:$C$44,MATCH(TEXT(AI$10,"yyyymmdd")&amp;$B15,$E$35:$E$44,0)),INDEX(Configuración!$B$13:$B$22,MOD(AI$10-$B$5+$E15,10)+1)))</f>
        <v>T</v>
      </c>
      <c r="AJ15" s="15" t="str">
        <f>IF(AJ$10="","",IFERROR(INDEX($C$35:$C$44,MATCH(TEXT(AJ$10,"yyyymmdd")&amp;$B15,$E$35:$E$44,0)),INDEX(Configuración!$B$13:$B$22,MOD(AJ$10-$B$5+$E15,10)+1)))</f>
        <v>T</v>
      </c>
      <c r="AK15" s="16">
        <f>COUNTIF(F15:AJ15,"M")*Configuración!$E$4+COUNTIF(F15:AJ15,"T")*Configuración!$E$5+COUNTIF(F15:AJ15,"N")*Configuración!$E$6+COUNTIF(F15:AJ15,"F")*Configuración!$E$10</f>
        <v>158</v>
      </c>
      <c r="AL15" s="16">
        <f t="shared" si="1"/>
        <v>20</v>
      </c>
      <c r="AM15" s="16">
        <f t="shared" si="2"/>
        <v>11</v>
      </c>
      <c r="AN15" s="16">
        <f t="shared" si="3"/>
        <v>6</v>
      </c>
      <c r="AO15" s="16">
        <f t="shared" si="4"/>
        <v>0</v>
      </c>
      <c r="AP15" s="16">
        <f t="shared" si="5"/>
        <v>-2</v>
      </c>
    </row>
    <row r="16" spans="1:42" ht="16.05" customHeight="1">
      <c r="A16" s="13">
        <v>1005</v>
      </c>
      <c r="B16" s="14" t="s">
        <v>44</v>
      </c>
      <c r="C16" s="14" t="s">
        <v>34</v>
      </c>
      <c r="D16" s="14" t="s">
        <v>35</v>
      </c>
      <c r="E16" s="13">
        <v>4</v>
      </c>
      <c r="F16" s="15" t="str">
        <f>IF(F$10="","",IFERROR(INDEX($C$35:$C$44,MATCH(TEXT(F$10,"yyyymmdd")&amp;$B16,$E$35:$E$44,0)),INDEX(Configuración!$B$13:$B$22,MOD(F$10-$B$5+$E16,10)+1)))</f>
        <v>N</v>
      </c>
      <c r="G16" s="15" t="str">
        <f>IF(G$10="","",IFERROR(INDEX($C$35:$C$44,MATCH(TEXT(G$10,"yyyymmdd")&amp;$B16,$E$35:$E$44,0)),INDEX(Configuración!$B$13:$B$22,MOD(G$10-$B$5+$E16,10)+1)))</f>
        <v>N</v>
      </c>
      <c r="H16" s="15" t="str">
        <f>IF(H$10="","",IFERROR(INDEX($C$35:$C$44,MATCH(TEXT(H$10,"yyyymmdd")&amp;$B16,$E$35:$E$44,0)),INDEX(Configuración!$B$13:$B$22,MOD(H$10-$B$5+$E16,10)+1)))</f>
        <v>D</v>
      </c>
      <c r="I16" s="15" t="str">
        <f>IF(I$10="","",IFERROR(INDEX($C$35:$C$44,MATCH(TEXT(I$10,"yyyymmdd")&amp;$B16,$E$35:$E$44,0)),INDEX(Configuración!$B$13:$B$22,MOD(I$10-$B$5+$E16,10)+1)))</f>
        <v>D</v>
      </c>
      <c r="J16" s="15" t="str">
        <f>IF(J$10="","",IFERROR(INDEX($C$35:$C$44,MATCH(TEXT(J$10,"yyyymmdd")&amp;$B16,$E$35:$E$44,0)),INDEX(Configuración!$B$13:$B$22,MOD(J$10-$B$5+$E16,10)+1)))</f>
        <v>D</v>
      </c>
      <c r="K16" s="15" t="str">
        <f>IF(K$10="","",IFERROR(INDEX($C$35:$C$44,MATCH(TEXT(K$10,"yyyymmdd")&amp;$B16,$E$35:$E$44,0)),INDEX(Configuración!$B$13:$B$22,MOD(K$10-$B$5+$E16,10)+1)))</f>
        <v>D</v>
      </c>
      <c r="L16" s="15" t="str">
        <f>IF(L$10="","",IFERROR(INDEX($C$35:$C$44,MATCH(TEXT(L$10,"yyyymmdd")&amp;$B16,$E$35:$E$44,0)),INDEX(Configuración!$B$13:$B$22,MOD(L$10-$B$5+$E16,10)+1)))</f>
        <v>M</v>
      </c>
      <c r="M16" s="15" t="str">
        <f>IF(M$10="","",IFERROR(INDEX($C$35:$C$44,MATCH(TEXT(M$10,"yyyymmdd")&amp;$B16,$E$35:$E$44,0)),INDEX(Configuración!$B$13:$B$22,MOD(M$10-$B$5+$E16,10)+1)))</f>
        <v>M</v>
      </c>
      <c r="N16" s="15" t="str">
        <f>IF(N$10="","",IFERROR(INDEX($C$35:$C$44,MATCH(TEXT(N$10,"yyyymmdd")&amp;$B16,$E$35:$E$44,0)),INDEX(Configuración!$B$13:$B$22,MOD(N$10-$B$5+$E16,10)+1)))</f>
        <v>T</v>
      </c>
      <c r="O16" s="15" t="str">
        <f>IF(O$10="","",IFERROR(INDEX($C$35:$C$44,MATCH(TEXT(O$10,"yyyymmdd")&amp;$B16,$E$35:$E$44,0)),INDEX(Configuración!$B$13:$B$22,MOD(O$10-$B$5+$E16,10)+1)))</f>
        <v>T</v>
      </c>
      <c r="P16" s="15" t="str">
        <f>IF(P$10="","",IFERROR(INDEX($C$35:$C$44,MATCH(TEXT(P$10,"yyyymmdd")&amp;$B16,$E$35:$E$44,0)),INDEX(Configuración!$B$13:$B$22,MOD(P$10-$B$5+$E16,10)+1)))</f>
        <v>N</v>
      </c>
      <c r="Q16" s="15" t="str">
        <f>IF(Q$10="","",IFERROR(INDEX($C$35:$C$44,MATCH(TEXT(Q$10,"yyyymmdd")&amp;$B16,$E$35:$E$44,0)),INDEX(Configuración!$B$13:$B$22,MOD(Q$10-$B$5+$E16,10)+1)))</f>
        <v>N</v>
      </c>
      <c r="R16" s="15" t="str">
        <f>IF(R$10="","",IFERROR(INDEX($C$35:$C$44,MATCH(TEXT(R$10,"yyyymmdd")&amp;$B16,$E$35:$E$44,0)),INDEX(Configuración!$B$13:$B$22,MOD(R$10-$B$5+$E16,10)+1)))</f>
        <v>D</v>
      </c>
      <c r="S16" s="15" t="str">
        <f>IF(S$10="","",IFERROR(INDEX($C$35:$C$44,MATCH(TEXT(S$10,"yyyymmdd")&amp;$B16,$E$35:$E$44,0)),INDEX(Configuración!$B$13:$B$22,MOD(S$10-$B$5+$E16,10)+1)))</f>
        <v>D</v>
      </c>
      <c r="T16" s="15" t="str">
        <f>IF(T$10="","",IFERROR(INDEX($C$35:$C$44,MATCH(TEXT(T$10,"yyyymmdd")&amp;$B16,$E$35:$E$44,0)),INDEX(Configuración!$B$13:$B$22,MOD(T$10-$B$5+$E16,10)+1)))</f>
        <v>D</v>
      </c>
      <c r="U16" s="15" t="str">
        <f>IF(U$10="","",IFERROR(INDEX($C$35:$C$44,MATCH(TEXT(U$10,"yyyymmdd")&amp;$B16,$E$35:$E$44,0)),INDEX(Configuración!$B$13:$B$22,MOD(U$10-$B$5+$E16,10)+1)))</f>
        <v>D</v>
      </c>
      <c r="V16" s="15" t="str">
        <f>IF(V$10="","",IFERROR(INDEX($C$35:$C$44,MATCH(TEXT(V$10,"yyyymmdd")&amp;$B16,$E$35:$E$44,0)),INDEX(Configuración!$B$13:$B$22,MOD(V$10-$B$5+$E16,10)+1)))</f>
        <v>M</v>
      </c>
      <c r="W16" s="15" t="str">
        <f>IF(W$10="","",IFERROR(INDEX($C$35:$C$44,MATCH(TEXT(W$10,"yyyymmdd")&amp;$B16,$E$35:$E$44,0)),INDEX(Configuración!$B$13:$B$22,MOD(W$10-$B$5+$E16,10)+1)))</f>
        <v>M</v>
      </c>
      <c r="X16" s="15" t="str">
        <f>IF(X$10="","",IFERROR(INDEX($C$35:$C$44,MATCH(TEXT(X$10,"yyyymmdd")&amp;$B16,$E$35:$E$44,0)),INDEX(Configuración!$B$13:$B$22,MOD(X$10-$B$5+$E16,10)+1)))</f>
        <v>T</v>
      </c>
      <c r="Y16" s="15" t="str">
        <f>IF(Y$10="","",IFERROR(INDEX($C$35:$C$44,MATCH(TEXT(Y$10,"yyyymmdd")&amp;$B16,$E$35:$E$44,0)),INDEX(Configuración!$B$13:$B$22,MOD(Y$10-$B$5+$E16,10)+1)))</f>
        <v>T</v>
      </c>
      <c r="Z16" s="15" t="str">
        <f>IF(Z$10="","",IFERROR(INDEX($C$35:$C$44,MATCH(TEXT(Z$10,"yyyymmdd")&amp;$B16,$E$35:$E$44,0)),INDEX(Configuración!$B$13:$B$22,MOD(Z$10-$B$5+$E16,10)+1)))</f>
        <v>N</v>
      </c>
      <c r="AA16" s="15" t="str">
        <f>IF(AA$10="","",IFERROR(INDEX($C$35:$C$44,MATCH(TEXT(AA$10,"yyyymmdd")&amp;$B16,$E$35:$E$44,0)),INDEX(Configuración!$B$13:$B$22,MOD(AA$10-$B$5+$E16,10)+1)))</f>
        <v>N</v>
      </c>
      <c r="AB16" s="15" t="str">
        <f>IF(AB$10="","",IFERROR(INDEX($C$35:$C$44,MATCH(TEXT(AB$10,"yyyymmdd")&amp;$B16,$E$35:$E$44,0)),INDEX(Configuración!$B$13:$B$22,MOD(AB$10-$B$5+$E16,10)+1)))</f>
        <v>D</v>
      </c>
      <c r="AC16" s="15" t="str">
        <f>IF(AC$10="","",IFERROR(INDEX($C$35:$C$44,MATCH(TEXT(AC$10,"yyyymmdd")&amp;$B16,$E$35:$E$44,0)),INDEX(Configuración!$B$13:$B$22,MOD(AC$10-$B$5+$E16,10)+1)))</f>
        <v>B</v>
      </c>
      <c r="AD16" s="15" t="str">
        <f>IF(AD$10="","",IFERROR(INDEX($C$35:$C$44,MATCH(TEXT(AD$10,"yyyymmdd")&amp;$B16,$E$35:$E$44,0)),INDEX(Configuración!$B$13:$B$22,MOD(AD$10-$B$5+$E16,10)+1)))</f>
        <v>D</v>
      </c>
      <c r="AE16" s="15" t="str">
        <f>IF(AE$10="","",IFERROR(INDEX($C$35:$C$44,MATCH(TEXT(AE$10,"yyyymmdd")&amp;$B16,$E$35:$E$44,0)),INDEX(Configuración!$B$13:$B$22,MOD(AE$10-$B$5+$E16,10)+1)))</f>
        <v>D</v>
      </c>
      <c r="AF16" s="15" t="str">
        <f>IF(AF$10="","",IFERROR(INDEX($C$35:$C$44,MATCH(TEXT(AF$10,"yyyymmdd")&amp;$B16,$E$35:$E$44,0)),INDEX(Configuración!$B$13:$B$22,MOD(AF$10-$B$5+$E16,10)+1)))</f>
        <v>M</v>
      </c>
      <c r="AG16" s="15" t="str">
        <f>IF(AG$10="","",IFERROR(INDEX($C$35:$C$44,MATCH(TEXT(AG$10,"yyyymmdd")&amp;$B16,$E$35:$E$44,0)),INDEX(Configuración!$B$13:$B$22,MOD(AG$10-$B$5+$E16,10)+1)))</f>
        <v>M</v>
      </c>
      <c r="AH16" s="15" t="str">
        <f>IF(AH$10="","",IFERROR(INDEX($C$35:$C$44,MATCH(TEXT(AH$10,"yyyymmdd")&amp;$B16,$E$35:$E$44,0)),INDEX(Configuración!$B$13:$B$22,MOD(AH$10-$B$5+$E16,10)+1)))</f>
        <v>T</v>
      </c>
      <c r="AI16" s="15" t="str">
        <f>IF(AI$10="","",IFERROR(INDEX($C$35:$C$44,MATCH(TEXT(AI$10,"yyyymmdd")&amp;$B16,$E$35:$E$44,0)),INDEX(Configuración!$B$13:$B$22,MOD(AI$10-$B$5+$E16,10)+1)))</f>
        <v>T</v>
      </c>
      <c r="AJ16" s="15" t="str">
        <f>IF(AJ$10="","",IFERROR(INDEX($C$35:$C$44,MATCH(TEXT(AJ$10,"yyyymmdd")&amp;$B16,$E$35:$E$44,0)),INDEX(Configuración!$B$13:$B$22,MOD(AJ$10-$B$5+$E16,10)+1)))</f>
        <v>N</v>
      </c>
      <c r="AK16" s="16">
        <f>COUNTIF(F16:AJ16,"M")*Configuración!$E$4+COUNTIF(F16:AJ16,"T")*Configuración!$E$5+COUNTIF(F16:AJ16,"N")*Configuración!$E$6+COUNTIF(F16:AJ16,"F")*Configuración!$E$10</f>
        <v>152</v>
      </c>
      <c r="AL16" s="16">
        <f t="shared" si="1"/>
        <v>19</v>
      </c>
      <c r="AM16" s="16">
        <f t="shared" si="2"/>
        <v>11</v>
      </c>
      <c r="AN16" s="16">
        <f t="shared" si="3"/>
        <v>7</v>
      </c>
      <c r="AO16" s="16">
        <f t="shared" si="4"/>
        <v>1</v>
      </c>
      <c r="AP16" s="16">
        <f t="shared" si="5"/>
        <v>-8</v>
      </c>
    </row>
    <row r="17" spans="1:42" ht="16.05" customHeight="1">
      <c r="A17" s="13">
        <v>1006</v>
      </c>
      <c r="B17" s="14" t="s">
        <v>45</v>
      </c>
      <c r="C17" s="14" t="s">
        <v>37</v>
      </c>
      <c r="D17" s="14" t="s">
        <v>43</v>
      </c>
      <c r="E17" s="13">
        <v>5</v>
      </c>
      <c r="F17" s="15" t="str">
        <f>IF(F$10="","",IFERROR(INDEX($C$35:$C$44,MATCH(TEXT(F$10,"yyyymmdd")&amp;$B17,$E$35:$E$44,0)),INDEX(Configuración!$B$13:$B$22,MOD(F$10-$B$5+$E17,10)+1)))</f>
        <v>N</v>
      </c>
      <c r="G17" s="15" t="str">
        <f>IF(G$10="","",IFERROR(INDEX($C$35:$C$44,MATCH(TEXT(G$10,"yyyymmdd")&amp;$B17,$E$35:$E$44,0)),INDEX(Configuración!$B$13:$B$22,MOD(G$10-$B$5+$E17,10)+1)))</f>
        <v>D</v>
      </c>
      <c r="H17" s="15" t="str">
        <f>IF(H$10="","",IFERROR(INDEX($C$35:$C$44,MATCH(TEXT(H$10,"yyyymmdd")&amp;$B17,$E$35:$E$44,0)),INDEX(Configuración!$B$13:$B$22,MOD(H$10-$B$5+$E17,10)+1)))</f>
        <v>D</v>
      </c>
      <c r="I17" s="15" t="str">
        <f>IF(I$10="","",IFERROR(INDEX($C$35:$C$44,MATCH(TEXT(I$10,"yyyymmdd")&amp;$B17,$E$35:$E$44,0)),INDEX(Configuración!$B$13:$B$22,MOD(I$10-$B$5+$E17,10)+1)))</f>
        <v>D</v>
      </c>
      <c r="J17" s="15" t="str">
        <f>IF(J$10="","",IFERROR(INDEX($C$35:$C$44,MATCH(TEXT(J$10,"yyyymmdd")&amp;$B17,$E$35:$E$44,0)),INDEX(Configuración!$B$13:$B$22,MOD(J$10-$B$5+$E17,10)+1)))</f>
        <v>D</v>
      </c>
      <c r="K17" s="15" t="str">
        <f>IF(K$10="","",IFERROR(INDEX($C$35:$C$44,MATCH(TEXT(K$10,"yyyymmdd")&amp;$B17,$E$35:$E$44,0)),INDEX(Configuración!$B$13:$B$22,MOD(K$10-$B$5+$E17,10)+1)))</f>
        <v>M</v>
      </c>
      <c r="L17" s="15" t="str">
        <f>IF(L$10="","",IFERROR(INDEX($C$35:$C$44,MATCH(TEXT(L$10,"yyyymmdd")&amp;$B17,$E$35:$E$44,0)),INDEX(Configuración!$B$13:$B$22,MOD(L$10-$B$5+$E17,10)+1)))</f>
        <v>M</v>
      </c>
      <c r="M17" s="15" t="str">
        <f>IF(M$10="","",IFERROR(INDEX($C$35:$C$44,MATCH(TEXT(M$10,"yyyymmdd")&amp;$B17,$E$35:$E$44,0)),INDEX(Configuración!$B$13:$B$22,MOD(M$10-$B$5+$E17,10)+1)))</f>
        <v>T</v>
      </c>
      <c r="N17" s="15" t="str">
        <f>IF(N$10="","",IFERROR(INDEX($C$35:$C$44,MATCH(TEXT(N$10,"yyyymmdd")&amp;$B17,$E$35:$E$44,0)),INDEX(Configuración!$B$13:$B$22,MOD(N$10-$B$5+$E17,10)+1)))</f>
        <v>T</v>
      </c>
      <c r="O17" s="15" t="str">
        <f>IF(O$10="","",IFERROR(INDEX($C$35:$C$44,MATCH(TEXT(O$10,"yyyymmdd")&amp;$B17,$E$35:$E$44,0)),INDEX(Configuración!$B$13:$B$22,MOD(O$10-$B$5+$E17,10)+1)))</f>
        <v>N</v>
      </c>
      <c r="P17" s="15" t="str">
        <f>IF(P$10="","",IFERROR(INDEX($C$35:$C$44,MATCH(TEXT(P$10,"yyyymmdd")&amp;$B17,$E$35:$E$44,0)),INDEX(Configuración!$B$13:$B$22,MOD(P$10-$B$5+$E17,10)+1)))</f>
        <v>N</v>
      </c>
      <c r="Q17" s="15" t="str">
        <f>IF(Q$10="","",IFERROR(INDEX($C$35:$C$44,MATCH(TEXT(Q$10,"yyyymmdd")&amp;$B17,$E$35:$E$44,0)),INDEX(Configuración!$B$13:$B$22,MOD(Q$10-$B$5+$E17,10)+1)))</f>
        <v>D</v>
      </c>
      <c r="R17" s="15" t="str">
        <f>IF(R$10="","",IFERROR(INDEX($C$35:$C$44,MATCH(TEXT(R$10,"yyyymmdd")&amp;$B17,$E$35:$E$44,0)),INDEX(Configuración!$B$13:$B$22,MOD(R$10-$B$5+$E17,10)+1)))</f>
        <v>D</v>
      </c>
      <c r="S17" s="15" t="str">
        <f>IF(S$10="","",IFERROR(INDEX($C$35:$C$44,MATCH(TEXT(S$10,"yyyymmdd")&amp;$B17,$E$35:$E$44,0)),INDEX(Configuración!$B$13:$B$22,MOD(S$10-$B$5+$E17,10)+1)))</f>
        <v>D</v>
      </c>
      <c r="T17" s="15" t="str">
        <f>IF(T$10="","",IFERROR(INDEX($C$35:$C$44,MATCH(TEXT(T$10,"yyyymmdd")&amp;$B17,$E$35:$E$44,0)),INDEX(Configuración!$B$13:$B$22,MOD(T$10-$B$5+$E17,10)+1)))</f>
        <v>D</v>
      </c>
      <c r="U17" s="15" t="str">
        <f>IF(U$10="","",IFERROR(INDEX($C$35:$C$44,MATCH(TEXT(U$10,"yyyymmdd")&amp;$B17,$E$35:$E$44,0)),INDEX(Configuración!$B$13:$B$22,MOD(U$10-$B$5+$E17,10)+1)))</f>
        <v>M</v>
      </c>
      <c r="V17" s="15" t="str">
        <f>IF(V$10="","",IFERROR(INDEX($C$35:$C$44,MATCH(TEXT(V$10,"yyyymmdd")&amp;$B17,$E$35:$E$44,0)),INDEX(Configuración!$B$13:$B$22,MOD(V$10-$B$5+$E17,10)+1)))</f>
        <v>M</v>
      </c>
      <c r="W17" s="15" t="str">
        <f>IF(W$10="","",IFERROR(INDEX($C$35:$C$44,MATCH(TEXT(W$10,"yyyymmdd")&amp;$B17,$E$35:$E$44,0)),INDEX(Configuración!$B$13:$B$22,MOD(W$10-$B$5+$E17,10)+1)))</f>
        <v>T</v>
      </c>
      <c r="X17" s="15" t="str">
        <f>IF(X$10="","",IFERROR(INDEX($C$35:$C$44,MATCH(TEXT(X$10,"yyyymmdd")&amp;$B17,$E$35:$E$44,0)),INDEX(Configuración!$B$13:$B$22,MOD(X$10-$B$5+$E17,10)+1)))</f>
        <v>T</v>
      </c>
      <c r="Y17" s="15" t="str">
        <f>IF(Y$10="","",IFERROR(INDEX($C$35:$C$44,MATCH(TEXT(Y$10,"yyyymmdd")&amp;$B17,$E$35:$E$44,0)),INDEX(Configuración!$B$13:$B$22,MOD(Y$10-$B$5+$E17,10)+1)))</f>
        <v>N</v>
      </c>
      <c r="Z17" s="15" t="str">
        <f>IF(Z$10="","",IFERROR(INDEX($C$35:$C$44,MATCH(TEXT(Z$10,"yyyymmdd")&amp;$B17,$E$35:$E$44,0)),INDEX(Configuración!$B$13:$B$22,MOD(Z$10-$B$5+$E17,10)+1)))</f>
        <v>N</v>
      </c>
      <c r="AA17" s="15" t="str">
        <f>IF(AA$10="","",IFERROR(INDEX($C$35:$C$44,MATCH(TEXT(AA$10,"yyyymmdd")&amp;$B17,$E$35:$E$44,0)),INDEX(Configuración!$B$13:$B$22,MOD(AA$10-$B$5+$E17,10)+1)))</f>
        <v>D</v>
      </c>
      <c r="AB17" s="15" t="str">
        <f>IF(AB$10="","",IFERROR(INDEX($C$35:$C$44,MATCH(TEXT(AB$10,"yyyymmdd")&amp;$B17,$E$35:$E$44,0)),INDEX(Configuración!$B$13:$B$22,MOD(AB$10-$B$5+$E17,10)+1)))</f>
        <v>D</v>
      </c>
      <c r="AC17" s="15" t="str">
        <f>IF(AC$10="","",IFERROR(INDEX($C$35:$C$44,MATCH(TEXT(AC$10,"yyyymmdd")&amp;$B17,$E$35:$E$44,0)),INDEX(Configuración!$B$13:$B$22,MOD(AC$10-$B$5+$E17,10)+1)))</f>
        <v>D</v>
      </c>
      <c r="AD17" s="15" t="str">
        <f>IF(AD$10="","",IFERROR(INDEX($C$35:$C$44,MATCH(TEXT(AD$10,"yyyymmdd")&amp;$B17,$E$35:$E$44,0)),INDEX(Configuración!$B$13:$B$22,MOD(AD$10-$B$5+$E17,10)+1)))</f>
        <v>D</v>
      </c>
      <c r="AE17" s="15" t="str">
        <f>IF(AE$10="","",IFERROR(INDEX($C$35:$C$44,MATCH(TEXT(AE$10,"yyyymmdd")&amp;$B17,$E$35:$E$44,0)),INDEX(Configuración!$B$13:$B$22,MOD(AE$10-$B$5+$E17,10)+1)))</f>
        <v>M</v>
      </c>
      <c r="AF17" s="15" t="str">
        <f>IF(AF$10="","",IFERROR(INDEX($C$35:$C$44,MATCH(TEXT(AF$10,"yyyymmdd")&amp;$B17,$E$35:$E$44,0)),INDEX(Configuración!$B$13:$B$22,MOD(AF$10-$B$5+$E17,10)+1)))</f>
        <v>M</v>
      </c>
      <c r="AG17" s="15" t="str">
        <f>IF(AG$10="","",IFERROR(INDEX($C$35:$C$44,MATCH(TEXT(AG$10,"yyyymmdd")&amp;$B17,$E$35:$E$44,0)),INDEX(Configuración!$B$13:$B$22,MOD(AG$10-$B$5+$E17,10)+1)))</f>
        <v>T</v>
      </c>
      <c r="AH17" s="15" t="str">
        <f>IF(AH$10="","",IFERROR(INDEX($C$35:$C$44,MATCH(TEXT(AH$10,"yyyymmdd")&amp;$B17,$E$35:$E$44,0)),INDEX(Configuración!$B$13:$B$22,MOD(AH$10-$B$5+$E17,10)+1)))</f>
        <v>T</v>
      </c>
      <c r="AI17" s="15" t="str">
        <f>IF(AI$10="","",IFERROR(INDEX($C$35:$C$44,MATCH(TEXT(AI$10,"yyyymmdd")&amp;$B17,$E$35:$E$44,0)),INDEX(Configuración!$B$13:$B$22,MOD(AI$10-$B$5+$E17,10)+1)))</f>
        <v>N</v>
      </c>
      <c r="AJ17" s="15" t="str">
        <f>IF(AJ$10="","",IFERROR(INDEX($C$35:$C$44,MATCH(TEXT(AJ$10,"yyyymmdd")&amp;$B17,$E$35:$E$44,0)),INDEX(Configuración!$B$13:$B$22,MOD(AJ$10-$B$5+$E17,10)+1)))</f>
        <v>N</v>
      </c>
      <c r="AK17" s="16">
        <f>COUNTIF(F17:AJ17,"M")*Configuración!$E$4+COUNTIF(F17:AJ17,"T")*Configuración!$E$5+COUNTIF(F17:AJ17,"N")*Configuración!$E$6+COUNTIF(F17:AJ17,"F")*Configuración!$E$10</f>
        <v>152</v>
      </c>
      <c r="AL17" s="16">
        <f t="shared" si="1"/>
        <v>19</v>
      </c>
      <c r="AM17" s="16">
        <f t="shared" si="2"/>
        <v>12</v>
      </c>
      <c r="AN17" s="16">
        <f t="shared" si="3"/>
        <v>7</v>
      </c>
      <c r="AO17" s="16">
        <f t="shared" si="4"/>
        <v>0</v>
      </c>
      <c r="AP17" s="16">
        <f t="shared" si="5"/>
        <v>-8</v>
      </c>
    </row>
    <row r="18" spans="1:42" ht="16.05" customHeight="1">
      <c r="A18" s="13">
        <v>1007</v>
      </c>
      <c r="B18" s="14" t="s">
        <v>46</v>
      </c>
      <c r="C18" s="14" t="s">
        <v>39</v>
      </c>
      <c r="D18" s="14" t="s">
        <v>35</v>
      </c>
      <c r="E18" s="13">
        <v>6</v>
      </c>
      <c r="F18" s="15" t="str">
        <f>IF(F$10="","",IFERROR(INDEX($C$35:$C$44,MATCH(TEXT(F$10,"yyyymmdd")&amp;$B18,$E$35:$E$44,0)),INDEX(Configuración!$B$13:$B$22,MOD(F$10-$B$5+$E18,10)+1)))</f>
        <v>D</v>
      </c>
      <c r="G18" s="15" t="str">
        <f>IF(G$10="","",IFERROR(INDEX($C$35:$C$44,MATCH(TEXT(G$10,"yyyymmdd")&amp;$B18,$E$35:$E$44,0)),INDEX(Configuración!$B$13:$B$22,MOD(G$10-$B$5+$E18,10)+1)))</f>
        <v>D</v>
      </c>
      <c r="H18" s="15" t="str">
        <f>IF(H$10="","",IFERROR(INDEX($C$35:$C$44,MATCH(TEXT(H$10,"yyyymmdd")&amp;$B18,$E$35:$E$44,0)),INDEX(Configuración!$B$13:$B$22,MOD(H$10-$B$5+$E18,10)+1)))</f>
        <v>D</v>
      </c>
      <c r="I18" s="15" t="str">
        <f>IF(I$10="","",IFERROR(INDEX($C$35:$C$44,MATCH(TEXT(I$10,"yyyymmdd")&amp;$B18,$E$35:$E$44,0)),INDEX(Configuración!$B$13:$B$22,MOD(I$10-$B$5+$E18,10)+1)))</f>
        <v>D</v>
      </c>
      <c r="J18" s="15" t="str">
        <f>IF(J$10="","",IFERROR(INDEX($C$35:$C$44,MATCH(TEXT(J$10,"yyyymmdd")&amp;$B18,$E$35:$E$44,0)),INDEX(Configuración!$B$13:$B$22,MOD(J$10-$B$5+$E18,10)+1)))</f>
        <v>M</v>
      </c>
      <c r="K18" s="15" t="str">
        <f>IF(K$10="","",IFERROR(INDEX($C$35:$C$44,MATCH(TEXT(K$10,"yyyymmdd")&amp;$B18,$E$35:$E$44,0)),INDEX(Configuración!$B$13:$B$22,MOD(K$10-$B$5+$E18,10)+1)))</f>
        <v>M</v>
      </c>
      <c r="L18" s="15" t="str">
        <f>IF(L$10="","",IFERROR(INDEX($C$35:$C$44,MATCH(TEXT(L$10,"yyyymmdd")&amp;$B18,$E$35:$E$44,0)),INDEX(Configuración!$B$13:$B$22,MOD(L$10-$B$5+$E18,10)+1)))</f>
        <v>T</v>
      </c>
      <c r="M18" s="15" t="str">
        <f>IF(M$10="","",IFERROR(INDEX($C$35:$C$44,MATCH(TEXT(M$10,"yyyymmdd")&amp;$B18,$E$35:$E$44,0)),INDEX(Configuración!$B$13:$B$22,MOD(M$10-$B$5+$E18,10)+1)))</f>
        <v>T</v>
      </c>
      <c r="N18" s="15" t="str">
        <f>IF(N$10="","",IFERROR(INDEX($C$35:$C$44,MATCH(TEXT(N$10,"yyyymmdd")&amp;$B18,$E$35:$E$44,0)),INDEX(Configuración!$B$13:$B$22,MOD(N$10-$B$5+$E18,10)+1)))</f>
        <v>N</v>
      </c>
      <c r="O18" s="15" t="str">
        <f>IF(O$10="","",IFERROR(INDEX($C$35:$C$44,MATCH(TEXT(O$10,"yyyymmdd")&amp;$B18,$E$35:$E$44,0)),INDEX(Configuración!$B$13:$B$22,MOD(O$10-$B$5+$E18,10)+1)))</f>
        <v>N</v>
      </c>
      <c r="P18" s="15" t="str">
        <f>IF(P$10="","",IFERROR(INDEX($C$35:$C$44,MATCH(TEXT(P$10,"yyyymmdd")&amp;$B18,$E$35:$E$44,0)),INDEX(Configuración!$B$13:$B$22,MOD(P$10-$B$5+$E18,10)+1)))</f>
        <v>D</v>
      </c>
      <c r="Q18" s="15" t="str">
        <f>IF(Q$10="","",IFERROR(INDEX($C$35:$C$44,MATCH(TEXT(Q$10,"yyyymmdd")&amp;$B18,$E$35:$E$44,0)),INDEX(Configuración!$B$13:$B$22,MOD(Q$10-$B$5+$E18,10)+1)))</f>
        <v>D</v>
      </c>
      <c r="R18" s="15" t="str">
        <f>IF(R$10="","",IFERROR(INDEX($C$35:$C$44,MATCH(TEXT(R$10,"yyyymmdd")&amp;$B18,$E$35:$E$44,0)),INDEX(Configuración!$B$13:$B$22,MOD(R$10-$B$5+$E18,10)+1)))</f>
        <v>D</v>
      </c>
      <c r="S18" s="15" t="str">
        <f>IF(S$10="","",IFERROR(INDEX($C$35:$C$44,MATCH(TEXT(S$10,"yyyymmdd")&amp;$B18,$E$35:$E$44,0)),INDEX(Configuración!$B$13:$B$22,MOD(S$10-$B$5+$E18,10)+1)))</f>
        <v>D</v>
      </c>
      <c r="T18" s="15" t="str">
        <f>IF(T$10="","",IFERROR(INDEX($C$35:$C$44,MATCH(TEXT(T$10,"yyyymmdd")&amp;$B18,$E$35:$E$44,0)),INDEX(Configuración!$B$13:$B$22,MOD(T$10-$B$5+$E18,10)+1)))</f>
        <v>M</v>
      </c>
      <c r="U18" s="15" t="str">
        <f>IF(U$10="","",IFERROR(INDEX($C$35:$C$44,MATCH(TEXT(U$10,"yyyymmdd")&amp;$B18,$E$35:$E$44,0)),INDEX(Configuración!$B$13:$B$22,MOD(U$10-$B$5+$E18,10)+1)))</f>
        <v>M</v>
      </c>
      <c r="V18" s="15" t="str">
        <f>IF(V$10="","",IFERROR(INDEX($C$35:$C$44,MATCH(TEXT(V$10,"yyyymmdd")&amp;$B18,$E$35:$E$44,0)),INDEX(Configuración!$B$13:$B$22,MOD(V$10-$B$5+$E18,10)+1)))</f>
        <v>T</v>
      </c>
      <c r="W18" s="15" t="str">
        <f>IF(W$10="","",IFERROR(INDEX($C$35:$C$44,MATCH(TEXT(W$10,"yyyymmdd")&amp;$B18,$E$35:$E$44,0)),INDEX(Configuración!$B$13:$B$22,MOD(W$10-$B$5+$E18,10)+1)))</f>
        <v>T</v>
      </c>
      <c r="X18" s="15" t="str">
        <f>IF(X$10="","",IFERROR(INDEX($C$35:$C$44,MATCH(TEXT(X$10,"yyyymmdd")&amp;$B18,$E$35:$E$44,0)),INDEX(Configuración!$B$13:$B$22,MOD(X$10-$B$5+$E18,10)+1)))</f>
        <v>N</v>
      </c>
      <c r="Y18" s="15" t="str">
        <f>IF(Y$10="","",IFERROR(INDEX($C$35:$C$44,MATCH(TEXT(Y$10,"yyyymmdd")&amp;$B18,$E$35:$E$44,0)),INDEX(Configuración!$B$13:$B$22,MOD(Y$10-$B$5+$E18,10)+1)))</f>
        <v>N</v>
      </c>
      <c r="Z18" s="15" t="str">
        <f>IF(Z$10="","",IFERROR(INDEX($C$35:$C$44,MATCH(TEXT(Z$10,"yyyymmdd")&amp;$B18,$E$35:$E$44,0)),INDEX(Configuración!$B$13:$B$22,MOD(Z$10-$B$5+$E18,10)+1)))</f>
        <v>D</v>
      </c>
      <c r="AA18" s="15" t="str">
        <f>IF(AA$10="","",IFERROR(INDEX($C$35:$C$44,MATCH(TEXT(AA$10,"yyyymmdd")&amp;$B18,$E$35:$E$44,0)),INDEX(Configuración!$B$13:$B$22,MOD(AA$10-$B$5+$E18,10)+1)))</f>
        <v>D</v>
      </c>
      <c r="AB18" s="15" t="str">
        <f>IF(AB$10="","",IFERROR(INDEX($C$35:$C$44,MATCH(TEXT(AB$10,"yyyymmdd")&amp;$B18,$E$35:$E$44,0)),INDEX(Configuración!$B$13:$B$22,MOD(AB$10-$B$5+$E18,10)+1)))</f>
        <v>D</v>
      </c>
      <c r="AC18" s="15" t="str">
        <f>IF(AC$10="","",IFERROR(INDEX($C$35:$C$44,MATCH(TEXT(AC$10,"yyyymmdd")&amp;$B18,$E$35:$E$44,0)),INDEX(Configuración!$B$13:$B$22,MOD(AC$10-$B$5+$E18,10)+1)))</f>
        <v>D</v>
      </c>
      <c r="AD18" s="15" t="str">
        <f>IF(AD$10="","",IFERROR(INDEX($C$35:$C$44,MATCH(TEXT(AD$10,"yyyymmdd")&amp;$B18,$E$35:$E$44,0)),INDEX(Configuración!$B$13:$B$22,MOD(AD$10-$B$5+$E18,10)+1)))</f>
        <v>M</v>
      </c>
      <c r="AE18" s="15" t="str">
        <f>IF(AE$10="","",IFERROR(INDEX($C$35:$C$44,MATCH(TEXT(AE$10,"yyyymmdd")&amp;$B18,$E$35:$E$44,0)),INDEX(Configuración!$B$13:$B$22,MOD(AE$10-$B$5+$E18,10)+1)))</f>
        <v>M</v>
      </c>
      <c r="AF18" s="15" t="str">
        <f>IF(AF$10="","",IFERROR(INDEX($C$35:$C$44,MATCH(TEXT(AF$10,"yyyymmdd")&amp;$B18,$E$35:$E$44,0)),INDEX(Configuración!$B$13:$B$22,MOD(AF$10-$B$5+$E18,10)+1)))</f>
        <v>T</v>
      </c>
      <c r="AG18" s="15" t="str">
        <f>IF(AG$10="","",IFERROR(INDEX($C$35:$C$44,MATCH(TEXT(AG$10,"yyyymmdd")&amp;$B18,$E$35:$E$44,0)),INDEX(Configuración!$B$13:$B$22,MOD(AG$10-$B$5+$E18,10)+1)))</f>
        <v>T</v>
      </c>
      <c r="AH18" s="15" t="str">
        <f>IF(AH$10="","",IFERROR(INDEX($C$35:$C$44,MATCH(TEXT(AH$10,"yyyymmdd")&amp;$B18,$E$35:$E$44,0)),INDEX(Configuración!$B$13:$B$22,MOD(AH$10-$B$5+$E18,10)+1)))</f>
        <v>N</v>
      </c>
      <c r="AI18" s="15" t="str">
        <f>IF(AI$10="","",IFERROR(INDEX($C$35:$C$44,MATCH(TEXT(AI$10,"yyyymmdd")&amp;$B18,$E$35:$E$44,0)),INDEX(Configuración!$B$13:$B$22,MOD(AI$10-$B$5+$E18,10)+1)))</f>
        <v>N</v>
      </c>
      <c r="AJ18" s="15" t="str">
        <f>IF(AJ$10="","",IFERROR(INDEX($C$35:$C$44,MATCH(TEXT(AJ$10,"yyyymmdd")&amp;$B18,$E$35:$E$44,0)),INDEX(Configuración!$B$13:$B$22,MOD(AJ$10-$B$5+$E18,10)+1)))</f>
        <v>D</v>
      </c>
      <c r="AK18" s="16">
        <f>COUNTIF(F18:AJ18,"M")*Configuración!$E$4+COUNTIF(F18:AJ18,"T")*Configuración!$E$5+COUNTIF(F18:AJ18,"N")*Configuración!$E$6+COUNTIF(F18:AJ18,"F")*Configuración!$E$10</f>
        <v>144</v>
      </c>
      <c r="AL18" s="16">
        <f t="shared" si="1"/>
        <v>18</v>
      </c>
      <c r="AM18" s="16">
        <f t="shared" si="2"/>
        <v>13</v>
      </c>
      <c r="AN18" s="16">
        <f t="shared" si="3"/>
        <v>6</v>
      </c>
      <c r="AO18" s="16">
        <f t="shared" si="4"/>
        <v>0</v>
      </c>
      <c r="AP18" s="16">
        <f t="shared" si="5"/>
        <v>-16</v>
      </c>
    </row>
    <row r="19" spans="1:42" ht="16.05" customHeight="1">
      <c r="A19" s="13">
        <v>1008</v>
      </c>
      <c r="B19" s="14" t="s">
        <v>47</v>
      </c>
      <c r="C19" s="14" t="s">
        <v>42</v>
      </c>
      <c r="D19" s="14" t="s">
        <v>35</v>
      </c>
      <c r="E19" s="13">
        <v>7</v>
      </c>
      <c r="F19" s="15" t="str">
        <f>IF(F$10="","",IFERROR(INDEX($C$35:$C$44,MATCH(TEXT(F$10,"yyyymmdd")&amp;$B19,$E$35:$E$44,0)),INDEX(Configuración!$B$13:$B$22,MOD(F$10-$B$5+$E19,10)+1)))</f>
        <v>D</v>
      </c>
      <c r="G19" s="15" t="str">
        <f>IF(G$10="","",IFERROR(INDEX($C$35:$C$44,MATCH(TEXT(G$10,"yyyymmdd")&amp;$B19,$E$35:$E$44,0)),INDEX(Configuración!$B$13:$B$22,MOD(G$10-$B$5+$E19,10)+1)))</f>
        <v>D</v>
      </c>
      <c r="H19" s="15" t="str">
        <f>IF(H$10="","",IFERROR(INDEX($C$35:$C$44,MATCH(TEXT(H$10,"yyyymmdd")&amp;$B19,$E$35:$E$44,0)),INDEX(Configuración!$B$13:$B$22,MOD(H$10-$B$5+$E19,10)+1)))</f>
        <v>D</v>
      </c>
      <c r="I19" s="15" t="str">
        <f>IF(I$10="","",IFERROR(INDEX($C$35:$C$44,MATCH(TEXT(I$10,"yyyymmdd")&amp;$B19,$E$35:$E$44,0)),INDEX(Configuración!$B$13:$B$22,MOD(I$10-$B$5+$E19,10)+1)))</f>
        <v>M</v>
      </c>
      <c r="J19" s="15" t="str">
        <f>IF(J$10="","",IFERROR(INDEX($C$35:$C$44,MATCH(TEXT(J$10,"yyyymmdd")&amp;$B19,$E$35:$E$44,0)),INDEX(Configuración!$B$13:$B$22,MOD(J$10-$B$5+$E19,10)+1)))</f>
        <v>M</v>
      </c>
      <c r="K19" s="15" t="str">
        <f>IF(K$10="","",IFERROR(INDEX($C$35:$C$44,MATCH(TEXT(K$10,"yyyymmdd")&amp;$B19,$E$35:$E$44,0)),INDEX(Configuración!$B$13:$B$22,MOD(K$10-$B$5+$E19,10)+1)))</f>
        <v>T</v>
      </c>
      <c r="L19" s="15" t="str">
        <f>IF(L$10="","",IFERROR(INDEX($C$35:$C$44,MATCH(TEXT(L$10,"yyyymmdd")&amp;$B19,$E$35:$E$44,0)),INDEX(Configuración!$B$13:$B$22,MOD(L$10-$B$5+$E19,10)+1)))</f>
        <v>T</v>
      </c>
      <c r="M19" s="15" t="str">
        <f>IF(M$10="","",IFERROR(INDEX($C$35:$C$44,MATCH(TEXT(M$10,"yyyymmdd")&amp;$B19,$E$35:$E$44,0)),INDEX(Configuración!$B$13:$B$22,MOD(M$10-$B$5+$E19,10)+1)))</f>
        <v>V</v>
      </c>
      <c r="N19" s="15" t="str">
        <f>IF(N$10="","",IFERROR(INDEX($C$35:$C$44,MATCH(TEXT(N$10,"yyyymmdd")&amp;$B19,$E$35:$E$44,0)),INDEX(Configuración!$B$13:$B$22,MOD(N$10-$B$5+$E19,10)+1)))</f>
        <v>N</v>
      </c>
      <c r="O19" s="15" t="str">
        <f>IF(O$10="","",IFERROR(INDEX($C$35:$C$44,MATCH(TEXT(O$10,"yyyymmdd")&amp;$B19,$E$35:$E$44,0)),INDEX(Configuración!$B$13:$B$22,MOD(O$10-$B$5+$E19,10)+1)))</f>
        <v>D</v>
      </c>
      <c r="P19" s="15" t="str">
        <f>IF(P$10="","",IFERROR(INDEX($C$35:$C$44,MATCH(TEXT(P$10,"yyyymmdd")&amp;$B19,$E$35:$E$44,0)),INDEX(Configuración!$B$13:$B$22,MOD(P$10-$B$5+$E19,10)+1)))</f>
        <v>D</v>
      </c>
      <c r="Q19" s="15" t="str">
        <f>IF(Q$10="","",IFERROR(INDEX($C$35:$C$44,MATCH(TEXT(Q$10,"yyyymmdd")&amp;$B19,$E$35:$E$44,0)),INDEX(Configuración!$B$13:$B$22,MOD(Q$10-$B$5+$E19,10)+1)))</f>
        <v>D</v>
      </c>
      <c r="R19" s="15" t="str">
        <f>IF(R$10="","",IFERROR(INDEX($C$35:$C$44,MATCH(TEXT(R$10,"yyyymmdd")&amp;$B19,$E$35:$E$44,0)),INDEX(Configuración!$B$13:$B$22,MOD(R$10-$B$5+$E19,10)+1)))</f>
        <v>D</v>
      </c>
      <c r="S19" s="15" t="str">
        <f>IF(S$10="","",IFERROR(INDEX($C$35:$C$44,MATCH(TEXT(S$10,"yyyymmdd")&amp;$B19,$E$35:$E$44,0)),INDEX(Configuración!$B$13:$B$22,MOD(S$10-$B$5+$E19,10)+1)))</f>
        <v>M</v>
      </c>
      <c r="T19" s="15" t="str">
        <f>IF(T$10="","",IFERROR(INDEX($C$35:$C$44,MATCH(TEXT(T$10,"yyyymmdd")&amp;$B19,$E$35:$E$44,0)),INDEX(Configuración!$B$13:$B$22,MOD(T$10-$B$5+$E19,10)+1)))</f>
        <v>M</v>
      </c>
      <c r="U19" s="15" t="str">
        <f>IF(U$10="","",IFERROR(INDEX($C$35:$C$44,MATCH(TEXT(U$10,"yyyymmdd")&amp;$B19,$E$35:$E$44,0)),INDEX(Configuración!$B$13:$B$22,MOD(U$10-$B$5+$E19,10)+1)))</f>
        <v>T</v>
      </c>
      <c r="V19" s="15" t="str">
        <f>IF(V$10="","",IFERROR(INDEX($C$35:$C$44,MATCH(TEXT(V$10,"yyyymmdd")&amp;$B19,$E$35:$E$44,0)),INDEX(Configuración!$B$13:$B$22,MOD(V$10-$B$5+$E19,10)+1)))</f>
        <v>T</v>
      </c>
      <c r="W19" s="15" t="str">
        <f>IF(W$10="","",IFERROR(INDEX($C$35:$C$44,MATCH(TEXT(W$10,"yyyymmdd")&amp;$B19,$E$35:$E$44,0)),INDEX(Configuración!$B$13:$B$22,MOD(W$10-$B$5+$E19,10)+1)))</f>
        <v>N</v>
      </c>
      <c r="X19" s="15" t="str">
        <f>IF(X$10="","",IFERROR(INDEX($C$35:$C$44,MATCH(TEXT(X$10,"yyyymmdd")&amp;$B19,$E$35:$E$44,0)),INDEX(Configuración!$B$13:$B$22,MOD(X$10-$B$5+$E19,10)+1)))</f>
        <v>N</v>
      </c>
      <c r="Y19" s="15" t="str">
        <f>IF(Y$10="","",IFERROR(INDEX($C$35:$C$44,MATCH(TEXT(Y$10,"yyyymmdd")&amp;$B19,$E$35:$E$44,0)),INDEX(Configuración!$B$13:$B$22,MOD(Y$10-$B$5+$E19,10)+1)))</f>
        <v>D</v>
      </c>
      <c r="Z19" s="15" t="str">
        <f>IF(Z$10="","",IFERROR(INDEX($C$35:$C$44,MATCH(TEXT(Z$10,"yyyymmdd")&amp;$B19,$E$35:$E$44,0)),INDEX(Configuración!$B$13:$B$22,MOD(Z$10-$B$5+$E19,10)+1)))</f>
        <v>D</v>
      </c>
      <c r="AA19" s="15" t="str">
        <f>IF(AA$10="","",IFERROR(INDEX($C$35:$C$44,MATCH(TEXT(AA$10,"yyyymmdd")&amp;$B19,$E$35:$E$44,0)),INDEX(Configuración!$B$13:$B$22,MOD(AA$10-$B$5+$E19,10)+1)))</f>
        <v>D</v>
      </c>
      <c r="AB19" s="15" t="str">
        <f>IF(AB$10="","",IFERROR(INDEX($C$35:$C$44,MATCH(TEXT(AB$10,"yyyymmdd")&amp;$B19,$E$35:$E$44,0)),INDEX(Configuración!$B$13:$B$22,MOD(AB$10-$B$5+$E19,10)+1)))</f>
        <v>D</v>
      </c>
      <c r="AC19" s="15" t="str">
        <f>IF(AC$10="","",IFERROR(INDEX($C$35:$C$44,MATCH(TEXT(AC$10,"yyyymmdd")&amp;$B19,$E$35:$E$44,0)),INDEX(Configuración!$B$13:$B$22,MOD(AC$10-$B$5+$E19,10)+1)))</f>
        <v>M</v>
      </c>
      <c r="AD19" s="15" t="str">
        <f>IF(AD$10="","",IFERROR(INDEX($C$35:$C$44,MATCH(TEXT(AD$10,"yyyymmdd")&amp;$B19,$E$35:$E$44,0)),INDEX(Configuración!$B$13:$B$22,MOD(AD$10-$B$5+$E19,10)+1)))</f>
        <v>M</v>
      </c>
      <c r="AE19" s="15" t="str">
        <f>IF(AE$10="","",IFERROR(INDEX($C$35:$C$44,MATCH(TEXT(AE$10,"yyyymmdd")&amp;$B19,$E$35:$E$44,0)),INDEX(Configuración!$B$13:$B$22,MOD(AE$10-$B$5+$E19,10)+1)))</f>
        <v>T</v>
      </c>
      <c r="AF19" s="15" t="str">
        <f>IF(AF$10="","",IFERROR(INDEX($C$35:$C$44,MATCH(TEXT(AF$10,"yyyymmdd")&amp;$B19,$E$35:$E$44,0)),INDEX(Configuración!$B$13:$B$22,MOD(AF$10-$B$5+$E19,10)+1)))</f>
        <v>T</v>
      </c>
      <c r="AG19" s="15" t="str">
        <f>IF(AG$10="","",IFERROR(INDEX($C$35:$C$44,MATCH(TEXT(AG$10,"yyyymmdd")&amp;$B19,$E$35:$E$44,0)),INDEX(Configuración!$B$13:$B$22,MOD(AG$10-$B$5+$E19,10)+1)))</f>
        <v>N</v>
      </c>
      <c r="AH19" s="15" t="str">
        <f>IF(AH$10="","",IFERROR(INDEX($C$35:$C$44,MATCH(TEXT(AH$10,"yyyymmdd")&amp;$B19,$E$35:$E$44,0)),INDEX(Configuración!$B$13:$B$22,MOD(AH$10-$B$5+$E19,10)+1)))</f>
        <v>N</v>
      </c>
      <c r="AI19" s="15" t="str">
        <f>IF(AI$10="","",IFERROR(INDEX($C$35:$C$44,MATCH(TEXT(AI$10,"yyyymmdd")&amp;$B19,$E$35:$E$44,0)),INDEX(Configuración!$B$13:$B$22,MOD(AI$10-$B$5+$E19,10)+1)))</f>
        <v>D</v>
      </c>
      <c r="AJ19" s="15" t="str">
        <f>IF(AJ$10="","",IFERROR(INDEX($C$35:$C$44,MATCH(TEXT(AJ$10,"yyyymmdd")&amp;$B19,$E$35:$E$44,0)),INDEX(Configuración!$B$13:$B$22,MOD(AJ$10-$B$5+$E19,10)+1)))</f>
        <v>D</v>
      </c>
      <c r="AK19" s="16">
        <f>COUNTIF(F19:AJ19,"M")*Configuración!$E$4+COUNTIF(F19:AJ19,"T")*Configuración!$E$5+COUNTIF(F19:AJ19,"N")*Configuración!$E$6+COUNTIF(F19:AJ19,"F")*Configuración!$E$10</f>
        <v>136</v>
      </c>
      <c r="AL19" s="16">
        <f t="shared" si="1"/>
        <v>17</v>
      </c>
      <c r="AM19" s="16">
        <f t="shared" si="2"/>
        <v>13</v>
      </c>
      <c r="AN19" s="16">
        <f t="shared" si="3"/>
        <v>5</v>
      </c>
      <c r="AO19" s="16">
        <f t="shared" si="4"/>
        <v>1</v>
      </c>
      <c r="AP19" s="16">
        <f t="shared" si="5"/>
        <v>-24</v>
      </c>
    </row>
    <row r="20" spans="1:42" ht="16.05" customHeight="1">
      <c r="A20" s="13">
        <v>1009</v>
      </c>
      <c r="B20" s="14" t="s">
        <v>48</v>
      </c>
      <c r="C20" s="14" t="s">
        <v>34</v>
      </c>
      <c r="D20" s="14" t="s">
        <v>40</v>
      </c>
      <c r="E20" s="13">
        <v>8</v>
      </c>
      <c r="F20" s="15" t="str">
        <f>IF(F$10="","",IFERROR(INDEX($C$35:$C$44,MATCH(TEXT(F$10,"yyyymmdd")&amp;$B20,$E$35:$E$44,0)),INDEX(Configuración!$B$13:$B$22,MOD(F$10-$B$5+$E20,10)+1)))</f>
        <v>D</v>
      </c>
      <c r="G20" s="15" t="str">
        <f>IF(G$10="","",IFERROR(INDEX($C$35:$C$44,MATCH(TEXT(G$10,"yyyymmdd")&amp;$B20,$E$35:$E$44,0)),INDEX(Configuración!$B$13:$B$22,MOD(G$10-$B$5+$E20,10)+1)))</f>
        <v>D</v>
      </c>
      <c r="H20" s="15" t="str">
        <f>IF(H$10="","",IFERROR(INDEX($C$35:$C$44,MATCH(TEXT(H$10,"yyyymmdd")&amp;$B20,$E$35:$E$44,0)),INDEX(Configuración!$B$13:$B$22,MOD(H$10-$B$5+$E20,10)+1)))</f>
        <v>M</v>
      </c>
      <c r="I20" s="15" t="str">
        <f>IF(I$10="","",IFERROR(INDEX($C$35:$C$44,MATCH(TEXT(I$10,"yyyymmdd")&amp;$B20,$E$35:$E$44,0)),INDEX(Configuración!$B$13:$B$22,MOD(I$10-$B$5+$E20,10)+1)))</f>
        <v>M</v>
      </c>
      <c r="J20" s="15" t="str">
        <f>IF(J$10="","",IFERROR(INDEX($C$35:$C$44,MATCH(TEXT(J$10,"yyyymmdd")&amp;$B20,$E$35:$E$44,0)),INDEX(Configuración!$B$13:$B$22,MOD(J$10-$B$5+$E20,10)+1)))</f>
        <v>T</v>
      </c>
      <c r="K20" s="15" t="str">
        <f>IF(K$10="","",IFERROR(INDEX($C$35:$C$44,MATCH(TEXT(K$10,"yyyymmdd")&amp;$B20,$E$35:$E$44,0)),INDEX(Configuración!$B$13:$B$22,MOD(K$10-$B$5+$E20,10)+1)))</f>
        <v>T</v>
      </c>
      <c r="L20" s="15" t="str">
        <f>IF(L$10="","",IFERROR(INDEX($C$35:$C$44,MATCH(TEXT(L$10,"yyyymmdd")&amp;$B20,$E$35:$E$44,0)),INDEX(Configuración!$B$13:$B$22,MOD(L$10-$B$5+$E20,10)+1)))</f>
        <v>N</v>
      </c>
      <c r="M20" s="15" t="str">
        <f>IF(M$10="","",IFERROR(INDEX($C$35:$C$44,MATCH(TEXT(M$10,"yyyymmdd")&amp;$B20,$E$35:$E$44,0)),INDEX(Configuración!$B$13:$B$22,MOD(M$10-$B$5+$E20,10)+1)))</f>
        <v>N</v>
      </c>
      <c r="N20" s="15" t="str">
        <f>IF(N$10="","",IFERROR(INDEX($C$35:$C$44,MATCH(TEXT(N$10,"yyyymmdd")&amp;$B20,$E$35:$E$44,0)),INDEX(Configuración!$B$13:$B$22,MOD(N$10-$B$5+$E20,10)+1)))</f>
        <v>D</v>
      </c>
      <c r="O20" s="15" t="str">
        <f>IF(O$10="","",IFERROR(INDEX($C$35:$C$44,MATCH(TEXT(O$10,"yyyymmdd")&amp;$B20,$E$35:$E$44,0)),INDEX(Configuración!$B$13:$B$22,MOD(O$10-$B$5+$E20,10)+1)))</f>
        <v>D</v>
      </c>
      <c r="P20" s="15" t="str">
        <f>IF(P$10="","",IFERROR(INDEX($C$35:$C$44,MATCH(TEXT(P$10,"yyyymmdd")&amp;$B20,$E$35:$E$44,0)),INDEX(Configuración!$B$13:$B$22,MOD(P$10-$B$5+$E20,10)+1)))</f>
        <v>D</v>
      </c>
      <c r="Q20" s="15" t="str">
        <f>IF(Q$10="","",IFERROR(INDEX($C$35:$C$44,MATCH(TEXT(Q$10,"yyyymmdd")&amp;$B20,$E$35:$E$44,0)),INDEX(Configuración!$B$13:$B$22,MOD(Q$10-$B$5+$E20,10)+1)))</f>
        <v>D</v>
      </c>
      <c r="R20" s="15" t="str">
        <f>IF(R$10="","",IFERROR(INDEX($C$35:$C$44,MATCH(TEXT(R$10,"yyyymmdd")&amp;$B20,$E$35:$E$44,0)),INDEX(Configuración!$B$13:$B$22,MOD(R$10-$B$5+$E20,10)+1)))</f>
        <v>M</v>
      </c>
      <c r="S20" s="15" t="str">
        <f>IF(S$10="","",IFERROR(INDEX($C$35:$C$44,MATCH(TEXT(S$10,"yyyymmdd")&amp;$B20,$E$35:$E$44,0)),INDEX(Configuración!$B$13:$B$22,MOD(S$10-$B$5+$E20,10)+1)))</f>
        <v>M</v>
      </c>
      <c r="T20" s="15" t="str">
        <f>IF(T$10="","",IFERROR(INDEX($C$35:$C$44,MATCH(TEXT(T$10,"yyyymmdd")&amp;$B20,$E$35:$E$44,0)),INDEX(Configuración!$B$13:$B$22,MOD(T$10-$B$5+$E20,10)+1)))</f>
        <v>T</v>
      </c>
      <c r="U20" s="15" t="str">
        <f>IF(U$10="","",IFERROR(INDEX($C$35:$C$44,MATCH(TEXT(U$10,"yyyymmdd")&amp;$B20,$E$35:$E$44,0)),INDEX(Configuración!$B$13:$B$22,MOD(U$10-$B$5+$E20,10)+1)))</f>
        <v>T</v>
      </c>
      <c r="V20" s="15" t="str">
        <f>IF(V$10="","",IFERROR(INDEX($C$35:$C$44,MATCH(TEXT(V$10,"yyyymmdd")&amp;$B20,$E$35:$E$44,0)),INDEX(Configuración!$B$13:$B$22,MOD(V$10-$B$5+$E20,10)+1)))</f>
        <v>N</v>
      </c>
      <c r="W20" s="15" t="str">
        <f>IF(W$10="","",IFERROR(INDEX($C$35:$C$44,MATCH(TEXT(W$10,"yyyymmdd")&amp;$B20,$E$35:$E$44,0)),INDEX(Configuración!$B$13:$B$22,MOD(W$10-$B$5+$E20,10)+1)))</f>
        <v>N</v>
      </c>
      <c r="X20" s="15" t="str">
        <f>IF(X$10="","",IFERROR(INDEX($C$35:$C$44,MATCH(TEXT(X$10,"yyyymmdd")&amp;$B20,$E$35:$E$44,0)),INDEX(Configuración!$B$13:$B$22,MOD(X$10-$B$5+$E20,10)+1)))</f>
        <v>D</v>
      </c>
      <c r="Y20" s="15" t="str">
        <f>IF(Y$10="","",IFERROR(INDEX($C$35:$C$44,MATCH(TEXT(Y$10,"yyyymmdd")&amp;$B20,$E$35:$E$44,0)),INDEX(Configuración!$B$13:$B$22,MOD(Y$10-$B$5+$E20,10)+1)))</f>
        <v>D</v>
      </c>
      <c r="Z20" s="15" t="str">
        <f>IF(Z$10="","",IFERROR(INDEX($C$35:$C$44,MATCH(TEXT(Z$10,"yyyymmdd")&amp;$B20,$E$35:$E$44,0)),INDEX(Configuración!$B$13:$B$22,MOD(Z$10-$B$5+$E20,10)+1)))</f>
        <v>D</v>
      </c>
      <c r="AA20" s="15" t="str">
        <f>IF(AA$10="","",IFERROR(INDEX($C$35:$C$44,MATCH(TEXT(AA$10,"yyyymmdd")&amp;$B20,$E$35:$E$44,0)),INDEX(Configuración!$B$13:$B$22,MOD(AA$10-$B$5+$E20,10)+1)))</f>
        <v>D</v>
      </c>
      <c r="AB20" s="15" t="str">
        <f>IF(AB$10="","",IFERROR(INDEX($C$35:$C$44,MATCH(TEXT(AB$10,"yyyymmdd")&amp;$B20,$E$35:$E$44,0)),INDEX(Configuración!$B$13:$B$22,MOD(AB$10-$B$5+$E20,10)+1)))</f>
        <v>M</v>
      </c>
      <c r="AC20" s="15" t="str">
        <f>IF(AC$10="","",IFERROR(INDEX($C$35:$C$44,MATCH(TEXT(AC$10,"yyyymmdd")&amp;$B20,$E$35:$E$44,0)),INDEX(Configuración!$B$13:$B$22,MOD(AC$10-$B$5+$E20,10)+1)))</f>
        <v>M</v>
      </c>
      <c r="AD20" s="15" t="str">
        <f>IF(AD$10="","",IFERROR(INDEX($C$35:$C$44,MATCH(TEXT(AD$10,"yyyymmdd")&amp;$B20,$E$35:$E$44,0)),INDEX(Configuración!$B$13:$B$22,MOD(AD$10-$B$5+$E20,10)+1)))</f>
        <v>T</v>
      </c>
      <c r="AE20" s="15" t="str">
        <f>IF(AE$10="","",IFERROR(INDEX($C$35:$C$44,MATCH(TEXT(AE$10,"yyyymmdd")&amp;$B20,$E$35:$E$44,0)),INDEX(Configuración!$B$13:$B$22,MOD(AE$10-$B$5+$E20,10)+1)))</f>
        <v>T</v>
      </c>
      <c r="AF20" s="15" t="str">
        <f>IF(AF$10="","",IFERROR(INDEX($C$35:$C$44,MATCH(TEXT(AF$10,"yyyymmdd")&amp;$B20,$E$35:$E$44,0)),INDEX(Configuración!$B$13:$B$22,MOD(AF$10-$B$5+$E20,10)+1)))</f>
        <v>N</v>
      </c>
      <c r="AG20" s="15" t="str">
        <f>IF(AG$10="","",IFERROR(INDEX($C$35:$C$44,MATCH(TEXT(AG$10,"yyyymmdd")&amp;$B20,$E$35:$E$44,0)),INDEX(Configuración!$B$13:$B$22,MOD(AG$10-$B$5+$E20,10)+1)))</f>
        <v>N</v>
      </c>
      <c r="AH20" s="15" t="str">
        <f>IF(AH$10="","",IFERROR(INDEX($C$35:$C$44,MATCH(TEXT(AH$10,"yyyymmdd")&amp;$B20,$E$35:$E$44,0)),INDEX(Configuración!$B$13:$B$22,MOD(AH$10-$B$5+$E20,10)+1)))</f>
        <v>D</v>
      </c>
      <c r="AI20" s="15" t="str">
        <f>IF(AI$10="","",IFERROR(INDEX($C$35:$C$44,MATCH(TEXT(AI$10,"yyyymmdd")&amp;$B20,$E$35:$E$44,0)),INDEX(Configuración!$B$13:$B$22,MOD(AI$10-$B$5+$E20,10)+1)))</f>
        <v>D</v>
      </c>
      <c r="AJ20" s="15" t="str">
        <f>IF(AJ$10="","",IFERROR(INDEX($C$35:$C$44,MATCH(TEXT(AJ$10,"yyyymmdd")&amp;$B20,$E$35:$E$44,0)),INDEX(Configuración!$B$13:$B$22,MOD(AJ$10-$B$5+$E20,10)+1)))</f>
        <v>D</v>
      </c>
      <c r="AK20" s="16">
        <f>COUNTIF(F20:AJ20,"M")*Configuración!$E$4+COUNTIF(F20:AJ20,"T")*Configuración!$E$5+COUNTIF(F20:AJ20,"N")*Configuración!$E$6+COUNTIF(F20:AJ20,"F")*Configuración!$E$10</f>
        <v>144</v>
      </c>
      <c r="AL20" s="16">
        <f t="shared" si="1"/>
        <v>18</v>
      </c>
      <c r="AM20" s="16">
        <f t="shared" si="2"/>
        <v>13</v>
      </c>
      <c r="AN20" s="16">
        <f t="shared" si="3"/>
        <v>6</v>
      </c>
      <c r="AO20" s="16">
        <f t="shared" si="4"/>
        <v>0</v>
      </c>
      <c r="AP20" s="16">
        <f t="shared" si="5"/>
        <v>-16</v>
      </c>
    </row>
    <row r="21" spans="1:42" ht="16.05" customHeight="1">
      <c r="A21" s="13">
        <v>1010</v>
      </c>
      <c r="B21" s="14" t="s">
        <v>49</v>
      </c>
      <c r="C21" s="14" t="s">
        <v>37</v>
      </c>
      <c r="D21" s="14" t="s">
        <v>43</v>
      </c>
      <c r="E21" s="13">
        <v>9</v>
      </c>
      <c r="F21" s="15" t="str">
        <f>IF(F$10="","",IFERROR(INDEX($C$35:$C$44,MATCH(TEXT(F$10,"yyyymmdd")&amp;$B21,$E$35:$E$44,0)),INDEX(Configuración!$B$13:$B$22,MOD(F$10-$B$5+$E21,10)+1)))</f>
        <v>D</v>
      </c>
      <c r="G21" s="15" t="str">
        <f>IF(G$10="","",IFERROR(INDEX($C$35:$C$44,MATCH(TEXT(G$10,"yyyymmdd")&amp;$B21,$E$35:$E$44,0)),INDEX(Configuración!$B$13:$B$22,MOD(G$10-$B$5+$E21,10)+1)))</f>
        <v>M</v>
      </c>
      <c r="H21" s="15" t="str">
        <f>IF(H$10="","",IFERROR(INDEX($C$35:$C$44,MATCH(TEXT(H$10,"yyyymmdd")&amp;$B21,$E$35:$E$44,0)),INDEX(Configuración!$B$13:$B$22,MOD(H$10-$B$5+$E21,10)+1)))</f>
        <v>M</v>
      </c>
      <c r="I21" s="15" t="str">
        <f>IF(I$10="","",IFERROR(INDEX($C$35:$C$44,MATCH(TEXT(I$10,"yyyymmdd")&amp;$B21,$E$35:$E$44,0)),INDEX(Configuración!$B$13:$B$22,MOD(I$10-$B$5+$E21,10)+1)))</f>
        <v>T</v>
      </c>
      <c r="J21" s="15" t="str">
        <f>IF(J$10="","",IFERROR(INDEX($C$35:$C$44,MATCH(TEXT(J$10,"yyyymmdd")&amp;$B21,$E$35:$E$44,0)),INDEX(Configuración!$B$13:$B$22,MOD(J$10-$B$5+$E21,10)+1)))</f>
        <v>T</v>
      </c>
      <c r="K21" s="15" t="str">
        <f>IF(K$10="","",IFERROR(INDEX($C$35:$C$44,MATCH(TEXT(K$10,"yyyymmdd")&amp;$B21,$E$35:$E$44,0)),INDEX(Configuración!$B$13:$B$22,MOD(K$10-$B$5+$E21,10)+1)))</f>
        <v>N</v>
      </c>
      <c r="L21" s="15" t="str">
        <f>IF(L$10="","",IFERROR(INDEX($C$35:$C$44,MATCH(TEXT(L$10,"yyyymmdd")&amp;$B21,$E$35:$E$44,0)),INDEX(Configuración!$B$13:$B$22,MOD(L$10-$B$5+$E21,10)+1)))</f>
        <v>N</v>
      </c>
      <c r="M21" s="15" t="str">
        <f>IF(M$10="","",IFERROR(INDEX($C$35:$C$44,MATCH(TEXT(M$10,"yyyymmdd")&amp;$B21,$E$35:$E$44,0)),INDEX(Configuración!$B$13:$B$22,MOD(M$10-$B$5+$E21,10)+1)))</f>
        <v>D</v>
      </c>
      <c r="N21" s="15" t="str">
        <f>IF(N$10="","",IFERROR(INDEX($C$35:$C$44,MATCH(TEXT(N$10,"yyyymmdd")&amp;$B21,$E$35:$E$44,0)),INDEX(Configuración!$B$13:$B$22,MOD(N$10-$B$5+$E21,10)+1)))</f>
        <v>D</v>
      </c>
      <c r="O21" s="15" t="str">
        <f>IF(O$10="","",IFERROR(INDEX($C$35:$C$44,MATCH(TEXT(O$10,"yyyymmdd")&amp;$B21,$E$35:$E$44,0)),INDEX(Configuración!$B$13:$B$22,MOD(O$10-$B$5+$E21,10)+1)))</f>
        <v>D</v>
      </c>
      <c r="P21" s="15" t="str">
        <f>IF(P$10="","",IFERROR(INDEX($C$35:$C$44,MATCH(TEXT(P$10,"yyyymmdd")&amp;$B21,$E$35:$E$44,0)),INDEX(Configuración!$B$13:$B$22,MOD(P$10-$B$5+$E21,10)+1)))</f>
        <v>D</v>
      </c>
      <c r="Q21" s="15" t="str">
        <f>IF(Q$10="","",IFERROR(INDEX($C$35:$C$44,MATCH(TEXT(Q$10,"yyyymmdd")&amp;$B21,$E$35:$E$44,0)),INDEX(Configuración!$B$13:$B$22,MOD(Q$10-$B$5+$E21,10)+1)))</f>
        <v>M</v>
      </c>
      <c r="R21" s="15" t="str">
        <f>IF(R$10="","",IFERROR(INDEX($C$35:$C$44,MATCH(TEXT(R$10,"yyyymmdd")&amp;$B21,$E$35:$E$44,0)),INDEX(Configuración!$B$13:$B$22,MOD(R$10-$B$5+$E21,10)+1)))</f>
        <v>M</v>
      </c>
      <c r="S21" s="15" t="str">
        <f>IF(S$10="","",IFERROR(INDEX($C$35:$C$44,MATCH(TEXT(S$10,"yyyymmdd")&amp;$B21,$E$35:$E$44,0)),INDEX(Configuración!$B$13:$B$22,MOD(S$10-$B$5+$E21,10)+1)))</f>
        <v>T</v>
      </c>
      <c r="T21" s="15" t="str">
        <f>IF(T$10="","",IFERROR(INDEX($C$35:$C$44,MATCH(TEXT(T$10,"yyyymmdd")&amp;$B21,$E$35:$E$44,0)),INDEX(Configuración!$B$13:$B$22,MOD(T$10-$B$5+$E21,10)+1)))</f>
        <v>T</v>
      </c>
      <c r="U21" s="15" t="str">
        <f>IF(U$10="","",IFERROR(INDEX($C$35:$C$44,MATCH(TEXT(U$10,"yyyymmdd")&amp;$B21,$E$35:$E$44,0)),INDEX(Configuración!$B$13:$B$22,MOD(U$10-$B$5+$E21,10)+1)))</f>
        <v>N</v>
      </c>
      <c r="V21" s="15" t="str">
        <f>IF(V$10="","",IFERROR(INDEX($C$35:$C$44,MATCH(TEXT(V$10,"yyyymmdd")&amp;$B21,$E$35:$E$44,0)),INDEX(Configuración!$B$13:$B$22,MOD(V$10-$B$5+$E21,10)+1)))</f>
        <v>N</v>
      </c>
      <c r="W21" s="15" t="str">
        <f>IF(W$10="","",IFERROR(INDEX($C$35:$C$44,MATCH(TEXT(W$10,"yyyymmdd")&amp;$B21,$E$35:$E$44,0)),INDEX(Configuración!$B$13:$B$22,MOD(W$10-$B$5+$E21,10)+1)))</f>
        <v>D</v>
      </c>
      <c r="X21" s="15" t="str">
        <f>IF(X$10="","",IFERROR(INDEX($C$35:$C$44,MATCH(TEXT(X$10,"yyyymmdd")&amp;$B21,$E$35:$E$44,0)),INDEX(Configuración!$B$13:$B$22,MOD(X$10-$B$5+$E21,10)+1)))</f>
        <v>D</v>
      </c>
      <c r="Y21" s="15" t="str">
        <f>IF(Y$10="","",IFERROR(INDEX($C$35:$C$44,MATCH(TEXT(Y$10,"yyyymmdd")&amp;$B21,$E$35:$E$44,0)),INDEX(Configuración!$B$13:$B$22,MOD(Y$10-$B$5+$E21,10)+1)))</f>
        <v>D</v>
      </c>
      <c r="Z21" s="15" t="str">
        <f>IF(Z$10="","",IFERROR(INDEX($C$35:$C$44,MATCH(TEXT(Z$10,"yyyymmdd")&amp;$B21,$E$35:$E$44,0)),INDEX(Configuración!$B$13:$B$22,MOD(Z$10-$B$5+$E21,10)+1)))</f>
        <v>D</v>
      </c>
      <c r="AA21" s="15" t="str">
        <f>IF(AA$10="","",IFERROR(INDEX($C$35:$C$44,MATCH(TEXT(AA$10,"yyyymmdd")&amp;$B21,$E$35:$E$44,0)),INDEX(Configuración!$B$13:$B$22,MOD(AA$10-$B$5+$E21,10)+1)))</f>
        <v>M</v>
      </c>
      <c r="AB21" s="15" t="str">
        <f>IF(AB$10="","",IFERROR(INDEX($C$35:$C$44,MATCH(TEXT(AB$10,"yyyymmdd")&amp;$B21,$E$35:$E$44,0)),INDEX(Configuración!$B$13:$B$22,MOD(AB$10-$B$5+$E21,10)+1)))</f>
        <v>M</v>
      </c>
      <c r="AC21" s="15" t="str">
        <f>IF(AC$10="","",IFERROR(INDEX($C$35:$C$44,MATCH(TEXT(AC$10,"yyyymmdd")&amp;$B21,$E$35:$E$44,0)),INDEX(Configuración!$B$13:$B$22,MOD(AC$10-$B$5+$E21,10)+1)))</f>
        <v>T</v>
      </c>
      <c r="AD21" s="15" t="str">
        <f>IF(AD$10="","",IFERROR(INDEX($C$35:$C$44,MATCH(TEXT(AD$10,"yyyymmdd")&amp;$B21,$E$35:$E$44,0)),INDEX(Configuración!$B$13:$B$22,MOD(AD$10-$B$5+$E21,10)+1)))</f>
        <v>T</v>
      </c>
      <c r="AE21" s="15" t="str">
        <f>IF(AE$10="","",IFERROR(INDEX($C$35:$C$44,MATCH(TEXT(AE$10,"yyyymmdd")&amp;$B21,$E$35:$E$44,0)),INDEX(Configuración!$B$13:$B$22,MOD(AE$10-$B$5+$E21,10)+1)))</f>
        <v>N</v>
      </c>
      <c r="AF21" s="15" t="str">
        <f>IF(AF$10="","",IFERROR(INDEX($C$35:$C$44,MATCH(TEXT(AF$10,"yyyymmdd")&amp;$B21,$E$35:$E$44,0)),INDEX(Configuración!$B$13:$B$22,MOD(AF$10-$B$5+$E21,10)+1)))</f>
        <v>N</v>
      </c>
      <c r="AG21" s="15" t="str">
        <f>IF(AG$10="","",IFERROR(INDEX($C$35:$C$44,MATCH(TEXT(AG$10,"yyyymmdd")&amp;$B21,$E$35:$E$44,0)),INDEX(Configuración!$B$13:$B$22,MOD(AG$10-$B$5+$E21,10)+1)))</f>
        <v>D</v>
      </c>
      <c r="AH21" s="15" t="str">
        <f>IF(AH$10="","",IFERROR(INDEX($C$35:$C$44,MATCH(TEXT(AH$10,"yyyymmdd")&amp;$B21,$E$35:$E$44,0)),INDEX(Configuración!$B$13:$B$22,MOD(AH$10-$B$5+$E21,10)+1)))</f>
        <v>D</v>
      </c>
      <c r="AI21" s="15" t="str">
        <f>IF(AI$10="","",IFERROR(INDEX($C$35:$C$44,MATCH(TEXT(AI$10,"yyyymmdd")&amp;$B21,$E$35:$E$44,0)),INDEX(Configuración!$B$13:$B$22,MOD(AI$10-$B$5+$E21,10)+1)))</f>
        <v>D</v>
      </c>
      <c r="AJ21" s="15" t="str">
        <f>IF(AJ$10="","",IFERROR(INDEX($C$35:$C$44,MATCH(TEXT(AJ$10,"yyyymmdd")&amp;$B21,$E$35:$E$44,0)),INDEX(Configuración!$B$13:$B$22,MOD(AJ$10-$B$5+$E21,10)+1)))</f>
        <v>D</v>
      </c>
      <c r="AK21" s="16">
        <f>COUNTIF(F21:AJ21,"M")*Configuración!$E$4+COUNTIF(F21:AJ21,"T")*Configuración!$E$5+COUNTIF(F21:AJ21,"N")*Configuración!$E$6+COUNTIF(F21:AJ21,"F")*Configuración!$E$10</f>
        <v>144</v>
      </c>
      <c r="AL21" s="16">
        <f t="shared" si="1"/>
        <v>18</v>
      </c>
      <c r="AM21" s="16">
        <f t="shared" si="2"/>
        <v>13</v>
      </c>
      <c r="AN21" s="16">
        <f t="shared" si="3"/>
        <v>6</v>
      </c>
      <c r="AO21" s="16">
        <f t="shared" si="4"/>
        <v>0</v>
      </c>
      <c r="AP21" s="16">
        <f t="shared" si="5"/>
        <v>-16</v>
      </c>
    </row>
    <row r="24" spans="1:42" ht="16.05" customHeight="1">
      <c r="A24" s="47" t="s">
        <v>50</v>
      </c>
      <c r="B24" s="47"/>
      <c r="C24" s="47"/>
      <c r="D24" s="47"/>
      <c r="E24" s="4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50" t="s">
        <v>51</v>
      </c>
      <c r="AL24" s="50"/>
      <c r="AM24" s="50"/>
      <c r="AN24" s="50"/>
      <c r="AO24" s="50"/>
      <c r="AP24" s="50"/>
    </row>
    <row r="25" spans="1:42" ht="19.2" customHeight="1">
      <c r="A25" s="18" t="s">
        <v>52</v>
      </c>
      <c r="B25" s="18"/>
      <c r="C25" s="18"/>
      <c r="D25" s="18"/>
      <c r="E25" s="18" t="s">
        <v>53</v>
      </c>
      <c r="F25" s="13">
        <f t="shared" ref="F25:AJ25" si="6">IF(F$10="","",COUNTIF(F$12:F$21,"M"))</f>
        <v>2</v>
      </c>
      <c r="G25" s="13">
        <f t="shared" si="6"/>
        <v>2</v>
      </c>
      <c r="H25" s="13">
        <f t="shared" si="6"/>
        <v>2</v>
      </c>
      <c r="I25" s="13">
        <f t="shared" si="6"/>
        <v>2</v>
      </c>
      <c r="J25" s="13">
        <f t="shared" si="6"/>
        <v>2</v>
      </c>
      <c r="K25" s="13">
        <f t="shared" si="6"/>
        <v>2</v>
      </c>
      <c r="L25" s="13">
        <f t="shared" si="6"/>
        <v>2</v>
      </c>
      <c r="M25" s="13">
        <f t="shared" si="6"/>
        <v>2</v>
      </c>
      <c r="N25" s="13">
        <f t="shared" si="6"/>
        <v>2</v>
      </c>
      <c r="O25" s="13">
        <f t="shared" si="6"/>
        <v>2</v>
      </c>
      <c r="P25" s="13">
        <f t="shared" si="6"/>
        <v>2</v>
      </c>
      <c r="Q25" s="13">
        <f t="shared" si="6"/>
        <v>2</v>
      </c>
      <c r="R25" s="13">
        <f t="shared" si="6"/>
        <v>2</v>
      </c>
      <c r="S25" s="13">
        <f t="shared" si="6"/>
        <v>2</v>
      </c>
      <c r="T25" s="13">
        <f t="shared" si="6"/>
        <v>2</v>
      </c>
      <c r="U25" s="13">
        <f t="shared" si="6"/>
        <v>2</v>
      </c>
      <c r="V25" s="13">
        <f t="shared" si="6"/>
        <v>2</v>
      </c>
      <c r="W25" s="13">
        <f t="shared" si="6"/>
        <v>2</v>
      </c>
      <c r="X25" s="13">
        <f t="shared" si="6"/>
        <v>2</v>
      </c>
      <c r="Y25" s="13">
        <f t="shared" si="6"/>
        <v>2</v>
      </c>
      <c r="Z25" s="13">
        <f t="shared" si="6"/>
        <v>2</v>
      </c>
      <c r="AA25" s="13">
        <f t="shared" si="6"/>
        <v>2</v>
      </c>
      <c r="AB25" s="13">
        <f t="shared" si="6"/>
        <v>2</v>
      </c>
      <c r="AC25" s="13">
        <f t="shared" si="6"/>
        <v>2</v>
      </c>
      <c r="AD25" s="13">
        <f t="shared" si="6"/>
        <v>2</v>
      </c>
      <c r="AE25" s="13">
        <f t="shared" si="6"/>
        <v>2</v>
      </c>
      <c r="AF25" s="13">
        <f t="shared" si="6"/>
        <v>2</v>
      </c>
      <c r="AG25" s="13">
        <f t="shared" si="6"/>
        <v>2</v>
      </c>
      <c r="AH25" s="13">
        <f t="shared" si="6"/>
        <v>2</v>
      </c>
      <c r="AI25" s="13">
        <f t="shared" si="6"/>
        <v>2</v>
      </c>
      <c r="AJ25" s="13">
        <f t="shared" si="6"/>
        <v>2</v>
      </c>
      <c r="AK25" s="31" t="s">
        <v>54</v>
      </c>
      <c r="AL25" s="31" t="s">
        <v>55</v>
      </c>
      <c r="AM25" s="31" t="s">
        <v>56</v>
      </c>
      <c r="AN25" s="31" t="s">
        <v>27</v>
      </c>
      <c r="AO25" s="31" t="s">
        <v>57</v>
      </c>
      <c r="AP25" s="31" t="s">
        <v>58</v>
      </c>
    </row>
    <row r="26" spans="1:42" ht="19.2" customHeight="1">
      <c r="A26" s="18" t="s">
        <v>59</v>
      </c>
      <c r="B26" s="18"/>
      <c r="C26" s="18"/>
      <c r="D26" s="18"/>
      <c r="E26" s="18" t="s">
        <v>60</v>
      </c>
      <c r="F26" s="13">
        <f t="shared" ref="F26:AJ26" si="7">IF(F$10="","",COUNTIF(F$12:F$21,"T"))</f>
        <v>2</v>
      </c>
      <c r="G26" s="13">
        <f t="shared" si="7"/>
        <v>2</v>
      </c>
      <c r="H26" s="13">
        <f t="shared" si="7"/>
        <v>2</v>
      </c>
      <c r="I26" s="13">
        <f t="shared" si="7"/>
        <v>2</v>
      </c>
      <c r="J26" s="13">
        <f t="shared" si="7"/>
        <v>2</v>
      </c>
      <c r="K26" s="13">
        <f t="shared" si="7"/>
        <v>2</v>
      </c>
      <c r="L26" s="13">
        <f t="shared" si="7"/>
        <v>2</v>
      </c>
      <c r="M26" s="13">
        <f t="shared" si="7"/>
        <v>2</v>
      </c>
      <c r="N26" s="13">
        <f t="shared" si="7"/>
        <v>2</v>
      </c>
      <c r="O26" s="13">
        <f t="shared" si="7"/>
        <v>2</v>
      </c>
      <c r="P26" s="13">
        <f t="shared" si="7"/>
        <v>2</v>
      </c>
      <c r="Q26" s="13">
        <f t="shared" si="7"/>
        <v>2</v>
      </c>
      <c r="R26" s="13">
        <f t="shared" si="7"/>
        <v>2</v>
      </c>
      <c r="S26" s="13">
        <f t="shared" si="7"/>
        <v>2</v>
      </c>
      <c r="T26" s="13">
        <f t="shared" si="7"/>
        <v>2</v>
      </c>
      <c r="U26" s="13">
        <f t="shared" si="7"/>
        <v>2</v>
      </c>
      <c r="V26" s="13">
        <f t="shared" si="7"/>
        <v>2</v>
      </c>
      <c r="W26" s="13">
        <f t="shared" si="7"/>
        <v>2</v>
      </c>
      <c r="X26" s="13">
        <f t="shared" si="7"/>
        <v>2</v>
      </c>
      <c r="Y26" s="13">
        <f t="shared" si="7"/>
        <v>2</v>
      </c>
      <c r="Z26" s="13">
        <f t="shared" si="7"/>
        <v>2</v>
      </c>
      <c r="AA26" s="13">
        <f t="shared" si="7"/>
        <v>2</v>
      </c>
      <c r="AB26" s="13">
        <f t="shared" si="7"/>
        <v>2</v>
      </c>
      <c r="AC26" s="13">
        <f t="shared" si="7"/>
        <v>2</v>
      </c>
      <c r="AD26" s="13">
        <f t="shared" si="7"/>
        <v>2</v>
      </c>
      <c r="AE26" s="13">
        <f t="shared" si="7"/>
        <v>2</v>
      </c>
      <c r="AF26" s="13">
        <f t="shared" si="7"/>
        <v>2</v>
      </c>
      <c r="AG26" s="13">
        <f t="shared" si="7"/>
        <v>2</v>
      </c>
      <c r="AH26" s="13">
        <f t="shared" si="7"/>
        <v>2</v>
      </c>
      <c r="AI26" s="13">
        <f t="shared" si="7"/>
        <v>2</v>
      </c>
      <c r="AJ26" s="13">
        <f t="shared" si="7"/>
        <v>2</v>
      </c>
      <c r="AK26" s="32" t="s">
        <v>61</v>
      </c>
      <c r="AL26" s="32" t="s">
        <v>52</v>
      </c>
      <c r="AM26" s="32" t="s">
        <v>62</v>
      </c>
      <c r="AN26" s="32" t="s">
        <v>63</v>
      </c>
      <c r="AO26" s="32" t="s">
        <v>64</v>
      </c>
      <c r="AP26" s="32" t="s">
        <v>65</v>
      </c>
    </row>
    <row r="27" spans="1:42" ht="19.2" customHeight="1">
      <c r="A27" s="18" t="s">
        <v>66</v>
      </c>
      <c r="B27" s="18"/>
      <c r="C27" s="18"/>
      <c r="D27" s="18"/>
      <c r="E27" s="18" t="s">
        <v>67</v>
      </c>
      <c r="F27" s="13">
        <f t="shared" ref="F27:AJ27" si="8">IF(F$10="","",COUNTIF(F$12:F$21,"N"))</f>
        <v>2</v>
      </c>
      <c r="G27" s="13">
        <f t="shared" si="8"/>
        <v>2</v>
      </c>
      <c r="H27" s="13">
        <f t="shared" si="8"/>
        <v>2</v>
      </c>
      <c r="I27" s="13">
        <f t="shared" si="8"/>
        <v>2</v>
      </c>
      <c r="J27" s="13">
        <f t="shared" si="8"/>
        <v>2</v>
      </c>
      <c r="K27" s="13">
        <f t="shared" si="8"/>
        <v>2</v>
      </c>
      <c r="L27" s="13">
        <f t="shared" si="8"/>
        <v>2</v>
      </c>
      <c r="M27" s="13">
        <f t="shared" si="8"/>
        <v>1</v>
      </c>
      <c r="N27" s="13">
        <f t="shared" si="8"/>
        <v>2</v>
      </c>
      <c r="O27" s="13">
        <f t="shared" si="8"/>
        <v>2</v>
      </c>
      <c r="P27" s="13">
        <f t="shared" si="8"/>
        <v>2</v>
      </c>
      <c r="Q27" s="13">
        <f t="shared" si="8"/>
        <v>2</v>
      </c>
      <c r="R27" s="13">
        <f t="shared" si="8"/>
        <v>2</v>
      </c>
      <c r="S27" s="13">
        <f t="shared" si="8"/>
        <v>2</v>
      </c>
      <c r="T27" s="13">
        <f t="shared" si="8"/>
        <v>2</v>
      </c>
      <c r="U27" s="13">
        <f t="shared" si="8"/>
        <v>2</v>
      </c>
      <c r="V27" s="13">
        <f t="shared" si="8"/>
        <v>2</v>
      </c>
      <c r="W27" s="13">
        <f t="shared" si="8"/>
        <v>2</v>
      </c>
      <c r="X27" s="13">
        <f t="shared" si="8"/>
        <v>2</v>
      </c>
      <c r="Y27" s="13">
        <f t="shared" si="8"/>
        <v>2</v>
      </c>
      <c r="Z27" s="13">
        <f t="shared" si="8"/>
        <v>2</v>
      </c>
      <c r="AA27" s="13">
        <f t="shared" si="8"/>
        <v>2</v>
      </c>
      <c r="AB27" s="13">
        <f t="shared" si="8"/>
        <v>2</v>
      </c>
      <c r="AC27" s="13">
        <f t="shared" si="8"/>
        <v>2</v>
      </c>
      <c r="AD27" s="13">
        <f t="shared" si="8"/>
        <v>2</v>
      </c>
      <c r="AE27" s="13">
        <f t="shared" si="8"/>
        <v>2</v>
      </c>
      <c r="AF27" s="13">
        <f t="shared" si="8"/>
        <v>2</v>
      </c>
      <c r="AG27" s="13">
        <f t="shared" si="8"/>
        <v>2</v>
      </c>
      <c r="AH27" s="13">
        <f t="shared" si="8"/>
        <v>2</v>
      </c>
      <c r="AI27" s="13">
        <f t="shared" si="8"/>
        <v>2</v>
      </c>
      <c r="AJ27" s="13">
        <f t="shared" si="8"/>
        <v>2</v>
      </c>
      <c r="AK27" s="33" t="s">
        <v>68</v>
      </c>
      <c r="AL27" s="33" t="s">
        <v>59</v>
      </c>
      <c r="AM27" s="33" t="s">
        <v>69</v>
      </c>
      <c r="AN27" s="33" t="s">
        <v>63</v>
      </c>
      <c r="AO27" s="33" t="s">
        <v>64</v>
      </c>
      <c r="AP27" s="33" t="s">
        <v>65</v>
      </c>
    </row>
    <row r="28" spans="1:42" ht="19.2" customHeight="1">
      <c r="A28" s="18" t="s">
        <v>70</v>
      </c>
      <c r="B28" s="18"/>
      <c r="C28" s="18"/>
      <c r="D28" s="18"/>
      <c r="E28" s="18" t="s">
        <v>71</v>
      </c>
      <c r="F28" s="13" t="str">
        <f t="shared" ref="F28:AJ28" si="9">IF(F$10="","",IF(AND(F25&gt;=$B$6,F26&gt;=$D$6,F27&gt;=$B$7),"OK","Falta"))</f>
        <v>OK</v>
      </c>
      <c r="G28" s="13" t="str">
        <f t="shared" si="9"/>
        <v>OK</v>
      </c>
      <c r="H28" s="13" t="str">
        <f t="shared" si="9"/>
        <v>OK</v>
      </c>
      <c r="I28" s="13" t="str">
        <f t="shared" si="9"/>
        <v>OK</v>
      </c>
      <c r="J28" s="13" t="str">
        <f t="shared" si="9"/>
        <v>OK</v>
      </c>
      <c r="K28" s="13" t="str">
        <f t="shared" si="9"/>
        <v>OK</v>
      </c>
      <c r="L28" s="13" t="str">
        <f t="shared" si="9"/>
        <v>OK</v>
      </c>
      <c r="M28" s="13" t="str">
        <f t="shared" si="9"/>
        <v>Falta</v>
      </c>
      <c r="N28" s="13" t="str">
        <f t="shared" si="9"/>
        <v>OK</v>
      </c>
      <c r="O28" s="13" t="str">
        <f t="shared" si="9"/>
        <v>OK</v>
      </c>
      <c r="P28" s="13" t="str">
        <f t="shared" si="9"/>
        <v>OK</v>
      </c>
      <c r="Q28" s="13" t="str">
        <f t="shared" si="9"/>
        <v>OK</v>
      </c>
      <c r="R28" s="13" t="str">
        <f t="shared" si="9"/>
        <v>OK</v>
      </c>
      <c r="S28" s="13" t="str">
        <f t="shared" si="9"/>
        <v>OK</v>
      </c>
      <c r="T28" s="13" t="str">
        <f t="shared" si="9"/>
        <v>OK</v>
      </c>
      <c r="U28" s="13" t="str">
        <f t="shared" si="9"/>
        <v>OK</v>
      </c>
      <c r="V28" s="13" t="str">
        <f t="shared" si="9"/>
        <v>OK</v>
      </c>
      <c r="W28" s="13" t="str">
        <f t="shared" si="9"/>
        <v>OK</v>
      </c>
      <c r="X28" s="13" t="str">
        <f t="shared" si="9"/>
        <v>OK</v>
      </c>
      <c r="Y28" s="13" t="str">
        <f t="shared" si="9"/>
        <v>OK</v>
      </c>
      <c r="Z28" s="13" t="str">
        <f t="shared" si="9"/>
        <v>OK</v>
      </c>
      <c r="AA28" s="13" t="str">
        <f t="shared" si="9"/>
        <v>OK</v>
      </c>
      <c r="AB28" s="13" t="str">
        <f t="shared" si="9"/>
        <v>OK</v>
      </c>
      <c r="AC28" s="13" t="str">
        <f t="shared" si="9"/>
        <v>OK</v>
      </c>
      <c r="AD28" s="13" t="str">
        <f t="shared" si="9"/>
        <v>OK</v>
      </c>
      <c r="AE28" s="13" t="str">
        <f t="shared" si="9"/>
        <v>OK</v>
      </c>
      <c r="AF28" s="13" t="str">
        <f t="shared" si="9"/>
        <v>OK</v>
      </c>
      <c r="AG28" s="13" t="str">
        <f t="shared" si="9"/>
        <v>OK</v>
      </c>
      <c r="AH28" s="13" t="str">
        <f t="shared" si="9"/>
        <v>OK</v>
      </c>
      <c r="AI28" s="13" t="str">
        <f t="shared" si="9"/>
        <v>OK</v>
      </c>
      <c r="AJ28" s="13" t="str">
        <f t="shared" si="9"/>
        <v>OK</v>
      </c>
      <c r="AK28" s="34" t="s">
        <v>72</v>
      </c>
      <c r="AL28" s="34" t="s">
        <v>66</v>
      </c>
      <c r="AM28" s="34" t="s">
        <v>73</v>
      </c>
      <c r="AN28" s="34" t="s">
        <v>63</v>
      </c>
      <c r="AO28" s="34" t="s">
        <v>64</v>
      </c>
      <c r="AP28" s="34" t="s">
        <v>74</v>
      </c>
    </row>
    <row r="29" spans="1:42" ht="19.2" customHeight="1">
      <c r="A29" s="18" t="s">
        <v>75</v>
      </c>
      <c r="B29" s="18"/>
      <c r="C29" s="18"/>
      <c r="D29" s="18"/>
      <c r="E29" s="18"/>
      <c r="F29" s="13">
        <f t="shared" ref="F29:AJ29" si="10">IF(F$10="","",SUM(F25:F27))</f>
        <v>6</v>
      </c>
      <c r="G29" s="13">
        <f t="shared" si="10"/>
        <v>6</v>
      </c>
      <c r="H29" s="13">
        <f t="shared" si="10"/>
        <v>6</v>
      </c>
      <c r="I29" s="13">
        <f t="shared" si="10"/>
        <v>6</v>
      </c>
      <c r="J29" s="13">
        <f t="shared" si="10"/>
        <v>6</v>
      </c>
      <c r="K29" s="13">
        <f t="shared" si="10"/>
        <v>6</v>
      </c>
      <c r="L29" s="13">
        <f t="shared" si="10"/>
        <v>6</v>
      </c>
      <c r="M29" s="13">
        <f t="shared" si="10"/>
        <v>5</v>
      </c>
      <c r="N29" s="13">
        <f t="shared" si="10"/>
        <v>6</v>
      </c>
      <c r="O29" s="13">
        <f t="shared" si="10"/>
        <v>6</v>
      </c>
      <c r="P29" s="13">
        <f t="shared" si="10"/>
        <v>6</v>
      </c>
      <c r="Q29" s="13">
        <f t="shared" si="10"/>
        <v>6</v>
      </c>
      <c r="R29" s="13">
        <f t="shared" si="10"/>
        <v>6</v>
      </c>
      <c r="S29" s="13">
        <f t="shared" si="10"/>
        <v>6</v>
      </c>
      <c r="T29" s="13">
        <f t="shared" si="10"/>
        <v>6</v>
      </c>
      <c r="U29" s="13">
        <f t="shared" si="10"/>
        <v>6</v>
      </c>
      <c r="V29" s="13">
        <f t="shared" si="10"/>
        <v>6</v>
      </c>
      <c r="W29" s="13">
        <f t="shared" si="10"/>
        <v>6</v>
      </c>
      <c r="X29" s="13">
        <f t="shared" si="10"/>
        <v>6</v>
      </c>
      <c r="Y29" s="13">
        <f t="shared" si="10"/>
        <v>6</v>
      </c>
      <c r="Z29" s="13">
        <f t="shared" si="10"/>
        <v>6</v>
      </c>
      <c r="AA29" s="13">
        <f t="shared" si="10"/>
        <v>6</v>
      </c>
      <c r="AB29" s="13">
        <f t="shared" si="10"/>
        <v>6</v>
      </c>
      <c r="AC29" s="13">
        <f t="shared" si="10"/>
        <v>6</v>
      </c>
      <c r="AD29" s="13">
        <f t="shared" si="10"/>
        <v>6</v>
      </c>
      <c r="AE29" s="13">
        <f t="shared" si="10"/>
        <v>6</v>
      </c>
      <c r="AF29" s="13">
        <f t="shared" si="10"/>
        <v>6</v>
      </c>
      <c r="AG29" s="13">
        <f t="shared" si="10"/>
        <v>6</v>
      </c>
      <c r="AH29" s="13">
        <f t="shared" si="10"/>
        <v>6</v>
      </c>
      <c r="AI29" s="13">
        <f t="shared" si="10"/>
        <v>6</v>
      </c>
      <c r="AJ29" s="13">
        <f t="shared" si="10"/>
        <v>6</v>
      </c>
      <c r="AK29" s="35" t="s">
        <v>76</v>
      </c>
      <c r="AL29" s="35" t="s">
        <v>77</v>
      </c>
      <c r="AM29" s="35"/>
      <c r="AN29" s="35" t="s">
        <v>78</v>
      </c>
      <c r="AO29" s="35" t="s">
        <v>79</v>
      </c>
      <c r="AP29" s="35" t="s">
        <v>80</v>
      </c>
    </row>
    <row r="30" spans="1:42" ht="19.2" customHeight="1">
      <c r="AK30" s="36" t="s">
        <v>81</v>
      </c>
      <c r="AL30" s="36" t="s">
        <v>82</v>
      </c>
      <c r="AM30" s="36"/>
      <c r="AN30" s="36" t="s">
        <v>78</v>
      </c>
      <c r="AO30" s="36" t="s">
        <v>83</v>
      </c>
      <c r="AP30" s="36" t="s">
        <v>84</v>
      </c>
    </row>
    <row r="31" spans="1:42" ht="19.2" customHeight="1">
      <c r="AK31" s="37" t="s">
        <v>85</v>
      </c>
      <c r="AL31" s="37" t="s">
        <v>86</v>
      </c>
      <c r="AM31" s="37"/>
      <c r="AN31" s="37" t="s">
        <v>78</v>
      </c>
      <c r="AO31" s="37" t="s">
        <v>83</v>
      </c>
      <c r="AP31" s="37" t="s">
        <v>87</v>
      </c>
    </row>
    <row r="32" spans="1:42" ht="19.2" customHeight="1">
      <c r="AK32" s="38" t="s">
        <v>88</v>
      </c>
      <c r="AL32" s="38" t="s">
        <v>89</v>
      </c>
      <c r="AM32" s="38" t="s">
        <v>90</v>
      </c>
      <c r="AN32" s="38" t="s">
        <v>91</v>
      </c>
      <c r="AO32" s="38" t="s">
        <v>83</v>
      </c>
      <c r="AP32" s="38" t="s">
        <v>92</v>
      </c>
    </row>
    <row r="33" spans="1:42" ht="16.05" customHeight="1">
      <c r="A33" s="48" t="s">
        <v>93</v>
      </c>
      <c r="B33" s="48"/>
      <c r="C33" s="48"/>
      <c r="D33" s="48"/>
      <c r="E33" s="48"/>
      <c r="F33" s="1"/>
      <c r="G33" s="49"/>
      <c r="H33" s="49"/>
      <c r="I33" s="49"/>
      <c r="J33" s="49"/>
      <c r="K33" s="49"/>
      <c r="L33" s="49"/>
      <c r="M33" s="49"/>
      <c r="N33" s="49"/>
    </row>
    <row r="34" spans="1:42" ht="24" customHeight="1">
      <c r="A34" s="10" t="s">
        <v>94</v>
      </c>
      <c r="B34" s="10" t="s">
        <v>21</v>
      </c>
      <c r="C34" s="10" t="s">
        <v>95</v>
      </c>
      <c r="D34" s="10" t="s">
        <v>96</v>
      </c>
      <c r="E34" s="10" t="s">
        <v>97</v>
      </c>
      <c r="F34" s="2"/>
      <c r="G34" s="40"/>
      <c r="H34" s="40"/>
      <c r="I34" s="40"/>
      <c r="J34" s="40"/>
      <c r="K34" s="41"/>
      <c r="L34" s="42"/>
      <c r="M34" s="41"/>
      <c r="N34" s="41"/>
      <c r="AK34" s="39" t="s">
        <v>98</v>
      </c>
      <c r="AL34" s="51" t="s">
        <v>99</v>
      </c>
      <c r="AM34" s="51"/>
      <c r="AN34" s="51"/>
      <c r="AO34" s="51"/>
      <c r="AP34" s="51"/>
    </row>
    <row r="35" spans="1:42" ht="24" customHeight="1">
      <c r="A35" s="19">
        <v>46150</v>
      </c>
      <c r="B35" s="7" t="s">
        <v>47</v>
      </c>
      <c r="C35" s="7" t="s">
        <v>81</v>
      </c>
      <c r="D35" s="7" t="s">
        <v>100</v>
      </c>
      <c r="E35" s="7" t="str">
        <f t="shared" ref="E35:E44" si="11">IF(OR(A35="",B35=""),"",TEXT(A35,"yyyymmdd")&amp;B35)</f>
        <v>yyyy0508Julia Ríos</v>
      </c>
      <c r="F35" s="2"/>
      <c r="G35" s="40"/>
      <c r="H35" s="40"/>
      <c r="I35" s="40"/>
      <c r="J35" s="40"/>
      <c r="K35" s="41"/>
      <c r="L35" s="42"/>
      <c r="M35" s="41"/>
      <c r="N35" s="41"/>
      <c r="AK35" s="39" t="s">
        <v>101</v>
      </c>
      <c r="AL35" s="51" t="s">
        <v>102</v>
      </c>
      <c r="AM35" s="51"/>
      <c r="AN35" s="51"/>
      <c r="AO35" s="51"/>
      <c r="AP35" s="51"/>
    </row>
    <row r="36" spans="1:42" ht="24" customHeight="1">
      <c r="A36" s="19">
        <v>46159</v>
      </c>
      <c r="B36" s="7" t="s">
        <v>41</v>
      </c>
      <c r="C36" s="7" t="s">
        <v>88</v>
      </c>
      <c r="D36" s="7" t="s">
        <v>103</v>
      </c>
      <c r="E36" s="7" t="str">
        <f t="shared" si="11"/>
        <v>yyyy0517Marcos Peña</v>
      </c>
      <c r="F36" s="2"/>
      <c r="G36" s="40"/>
      <c r="H36" s="40"/>
      <c r="I36" s="40"/>
      <c r="J36" s="40"/>
      <c r="K36" s="41"/>
      <c r="L36" s="42"/>
      <c r="M36" s="41"/>
      <c r="N36" s="41"/>
      <c r="AK36" s="39" t="s">
        <v>104</v>
      </c>
      <c r="AL36" s="51" t="s">
        <v>105</v>
      </c>
      <c r="AM36" s="51"/>
      <c r="AN36" s="51"/>
      <c r="AO36" s="51"/>
      <c r="AP36" s="51"/>
    </row>
    <row r="37" spans="1:42" ht="24" customHeight="1">
      <c r="A37" s="19">
        <v>46166</v>
      </c>
      <c r="B37" s="7" t="s">
        <v>44</v>
      </c>
      <c r="C37" s="7" t="s">
        <v>85</v>
      </c>
      <c r="D37" s="7" t="s">
        <v>106</v>
      </c>
      <c r="E37" s="7" t="str">
        <f t="shared" si="11"/>
        <v>yyyy0524Lucía Vega</v>
      </c>
      <c r="F37" s="2"/>
      <c r="G37" s="40"/>
      <c r="H37" s="40"/>
      <c r="I37" s="40"/>
      <c r="J37" s="40"/>
      <c r="K37" s="41"/>
      <c r="L37" s="42"/>
      <c r="M37" s="41"/>
      <c r="N37" s="41"/>
      <c r="AK37" s="39" t="s">
        <v>24</v>
      </c>
      <c r="AL37" s="51" t="s">
        <v>107</v>
      </c>
      <c r="AM37" s="51"/>
      <c r="AN37" s="51"/>
      <c r="AO37" s="51"/>
      <c r="AP37" s="51"/>
    </row>
    <row r="38" spans="1:42" ht="24" customHeight="1">
      <c r="A38" s="19"/>
      <c r="B38" s="7"/>
      <c r="C38" s="7"/>
      <c r="D38" s="7"/>
      <c r="E38" s="7" t="str">
        <f t="shared" si="11"/>
        <v/>
      </c>
      <c r="F38" s="2"/>
      <c r="G38" s="40"/>
      <c r="H38" s="40"/>
      <c r="I38" s="40"/>
      <c r="J38" s="40"/>
      <c r="K38" s="41"/>
      <c r="L38" s="42"/>
      <c r="M38" s="41"/>
      <c r="N38" s="41"/>
      <c r="AK38" s="39" t="s">
        <v>108</v>
      </c>
      <c r="AL38" s="51" t="s">
        <v>109</v>
      </c>
      <c r="AM38" s="51"/>
      <c r="AN38" s="51"/>
      <c r="AO38" s="51"/>
      <c r="AP38" s="51"/>
    </row>
    <row r="39" spans="1:42" ht="16.05" customHeight="1">
      <c r="A39" s="19"/>
      <c r="B39" s="7"/>
      <c r="C39" s="7"/>
      <c r="D39" s="7"/>
      <c r="E39" s="7" t="str">
        <f t="shared" si="11"/>
        <v/>
      </c>
      <c r="F39" s="2"/>
      <c r="G39" s="40"/>
      <c r="H39" s="40"/>
      <c r="I39" s="40"/>
      <c r="J39" s="40"/>
      <c r="K39" s="41"/>
      <c r="L39" s="41"/>
      <c r="M39" s="41"/>
      <c r="N39" s="41"/>
    </row>
    <row r="40" spans="1:42" ht="16.05" customHeight="1">
      <c r="A40" s="19"/>
      <c r="B40" s="7"/>
      <c r="C40" s="7"/>
      <c r="D40" s="7"/>
      <c r="E40" s="7" t="str">
        <f t="shared" si="11"/>
        <v/>
      </c>
      <c r="F40" s="2"/>
      <c r="G40" s="40"/>
      <c r="H40" s="40"/>
      <c r="I40" s="40"/>
      <c r="J40" s="40"/>
      <c r="K40" s="41"/>
      <c r="L40" s="41"/>
      <c r="M40" s="41"/>
      <c r="N40" s="41"/>
    </row>
    <row r="41" spans="1:42" ht="16.05" customHeight="1">
      <c r="A41" s="19"/>
      <c r="B41" s="7"/>
      <c r="C41" s="7"/>
      <c r="D41" s="7"/>
      <c r="E41" s="7" t="str">
        <f t="shared" si="11"/>
        <v/>
      </c>
      <c r="F41" s="2"/>
      <c r="G41" s="41"/>
      <c r="H41" s="41"/>
      <c r="I41" s="41"/>
      <c r="J41" s="41"/>
      <c r="K41" s="41"/>
      <c r="L41" s="41"/>
      <c r="M41" s="41"/>
      <c r="N41" s="41"/>
    </row>
    <row r="42" spans="1:42" ht="16.05" customHeight="1">
      <c r="A42" s="19"/>
      <c r="B42" s="7"/>
      <c r="C42" s="7"/>
      <c r="D42" s="7"/>
      <c r="E42" s="7" t="str">
        <f t="shared" si="11"/>
        <v/>
      </c>
      <c r="F42" s="2"/>
      <c r="G42" s="41"/>
      <c r="H42" s="41"/>
      <c r="I42" s="41"/>
      <c r="J42" s="41"/>
      <c r="K42" s="41"/>
      <c r="L42" s="41"/>
      <c r="M42" s="41"/>
      <c r="N42" s="41"/>
    </row>
    <row r="43" spans="1:42" ht="16.05" customHeight="1">
      <c r="A43" s="19"/>
      <c r="B43" s="7"/>
      <c r="C43" s="7"/>
      <c r="D43" s="7"/>
      <c r="E43" s="7" t="str">
        <f t="shared" si="11"/>
        <v/>
      </c>
      <c r="F43" s="2"/>
      <c r="G43" s="41"/>
      <c r="H43" s="41"/>
      <c r="I43" s="41"/>
      <c r="J43" s="41"/>
      <c r="K43" s="41"/>
      <c r="L43" s="41"/>
      <c r="M43" s="41"/>
      <c r="N43" s="41"/>
    </row>
    <row r="44" spans="1:42" ht="16.05" customHeight="1">
      <c r="A44" s="19"/>
      <c r="B44" s="7"/>
      <c r="C44" s="7"/>
      <c r="D44" s="7"/>
      <c r="E44" s="7" t="str">
        <f t="shared" si="11"/>
        <v/>
      </c>
      <c r="F44" s="2"/>
      <c r="G44" s="41"/>
      <c r="H44" s="41"/>
      <c r="I44" s="41"/>
      <c r="J44" s="41"/>
      <c r="K44" s="41"/>
      <c r="L44" s="41"/>
      <c r="M44" s="41"/>
      <c r="N44" s="41"/>
    </row>
  </sheetData>
  <mergeCells count="12">
    <mergeCell ref="AL34:AP34"/>
    <mergeCell ref="AL35:AP35"/>
    <mergeCell ref="AL36:AP36"/>
    <mergeCell ref="AL37:AP37"/>
    <mergeCell ref="AL38:AP38"/>
    <mergeCell ref="A1:AP1"/>
    <mergeCell ref="A2:AP2"/>
    <mergeCell ref="AK10:AP10"/>
    <mergeCell ref="A24:E24"/>
    <mergeCell ref="A33:E33"/>
    <mergeCell ref="G33:N33"/>
    <mergeCell ref="AK24:AP24"/>
  </mergeCells>
  <conditionalFormatting sqref="F10:AJ11">
    <cfRule type="expression" dxfId="5" priority="14">
      <formula>AND(F$10&lt;&gt;"",WEEKDAY(F$10,2)&gt;5)</formula>
    </cfRule>
  </conditionalFormatting>
  <conditionalFormatting sqref="F28:AJ28">
    <cfRule type="containsText" dxfId="4" priority="8" operator="containsText" text="OK"/>
    <cfRule type="containsText" dxfId="3" priority="9" operator="containsText" text="Falta"/>
  </conditionalFormatting>
  <conditionalFormatting sqref="L7">
    <cfRule type="cellIs" dxfId="2" priority="10" operator="greaterThan">
      <formula>0</formula>
    </cfRule>
  </conditionalFormatting>
  <conditionalFormatting sqref="AK12:AK21">
    <cfRule type="dataBar" priority="13">
      <dataBar>
        <cfvo type="min"/>
        <cfvo type="max"/>
        <color rgb="FF93C5FD"/>
      </dataBar>
    </cfRule>
    <cfRule type="dataBar" priority="15">
      <dataBar>
        <cfvo type="min"/>
        <cfvo type="max"/>
        <color rgb="FF93C5FD"/>
      </dataBar>
      <extLst>
        <ext xmlns:x14="http://schemas.microsoft.com/office/spreadsheetml/2009/9/main" uri="{B025F937-C7B1-47D3-B67F-A62EFF666E3E}">
          <x14:id>{A9425340-81BC-C323-F1D2-984C7F92B1FB}</x14:id>
        </ext>
      </extLst>
    </cfRule>
  </conditionalFormatting>
  <conditionalFormatting sqref="AP12:AP21">
    <cfRule type="cellIs" dxfId="1" priority="11" operator="lessThan">
      <formula>-8</formula>
    </cfRule>
    <cfRule type="cellIs" dxfId="0" priority="12" operator="greaterThan">
      <formula>8</formula>
    </cfRule>
  </conditionalFormatting>
  <dataValidations count="8">
    <dataValidation type="list" allowBlank="1" sqref="B35:B44" xr:uid="{00000000-0002-0000-0000-000000000000}">
      <formula1>"Sofía Martín,Diego Alonso,Paula Navarro,Marcos Peña,Lucía Vega,Óscar Molina,Elena Ramos,Julia Ríos,Iván Cortés,Carla Soler"</formula1>
    </dataValidation>
    <dataValidation type="list" allowBlank="1" sqref="C35:C44" xr:uid="{00000000-0002-0000-0000-000001000000}">
      <formula1>"M,T,N,D,V,B,F"</formula1>
    </dataValidation>
    <dataValidation type="whole" sqref="D4" xr:uid="{00000000-0002-0000-0000-000002000000}">
      <formula1>1</formula1>
      <formula2>12</formula2>
    </dataValidation>
    <dataValidation type="whole" sqref="B4" xr:uid="{00000000-0002-0000-0000-000003000000}">
      <formula1>2020</formula1>
      <formula2>2035</formula2>
    </dataValidation>
    <dataValidation type="whole" sqref="E12:E21" xr:uid="{00000000-0002-0000-0000-000004000000}">
      <formula1>0</formula1>
      <formula2>9</formula2>
    </dataValidation>
    <dataValidation type="date" sqref="B5" xr:uid="{00000000-0002-0000-0000-000005000000}">
      <formula1>DATE(2020,1,1)</formula1>
      <formula2>DATE(2035,12,31)</formula2>
    </dataValidation>
    <dataValidation type="whole" sqref="D5" xr:uid="{00000000-0002-0000-0000-000006000000}">
      <formula1>0</formula1>
      <formula2>250</formula2>
    </dataValidation>
    <dataValidation type="whole" sqref="B6:D6 B7" xr:uid="{00000000-0002-0000-0000-000007000000}">
      <formula1>0</formula1>
      <formula2>20</formula2>
    </dataValidation>
  </dataValidation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A9425340-81BC-C323-F1D2-984C7F92B1FB}">
            <x14:dataBar>
              <x14:cfvo type="min"/>
              <x14:cfvo type="max"/>
              <x14:negativeFillColor auto="1"/>
              <x14:axisColor auto="1"/>
            </x14:dataBar>
          </x14:cfRule>
          <xm:sqref>AK12:AK21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2"/>
  <sheetViews>
    <sheetView workbookViewId="0"/>
  </sheetViews>
  <sheetFormatPr baseColWidth="10" defaultColWidth="8.796875" defaultRowHeight="13.8"/>
  <cols>
    <col min="1" max="1" width="13" customWidth="1"/>
    <col min="2" max="2" width="14" customWidth="1"/>
    <col min="3" max="4" width="11" customWidth="1"/>
    <col min="5" max="5" width="8" customWidth="1"/>
    <col min="6" max="6" width="18" customWidth="1"/>
    <col min="7" max="7" width="42" customWidth="1"/>
  </cols>
  <sheetData>
    <row r="1" spans="1:7" ht="22.35" customHeight="1">
      <c r="A1" s="48" t="s">
        <v>110</v>
      </c>
      <c r="B1" s="52"/>
      <c r="C1" s="52"/>
      <c r="D1" s="52"/>
      <c r="E1" s="53"/>
      <c r="F1" s="53"/>
      <c r="G1" s="53"/>
    </row>
    <row r="3" spans="1:7">
      <c r="A3" s="21" t="s">
        <v>54</v>
      </c>
      <c r="B3" s="21" t="s">
        <v>55</v>
      </c>
      <c r="C3" s="21" t="s">
        <v>111</v>
      </c>
      <c r="D3" s="21" t="s">
        <v>112</v>
      </c>
      <c r="E3" s="21" t="s">
        <v>27</v>
      </c>
      <c r="F3" s="21" t="s">
        <v>113</v>
      </c>
      <c r="G3" s="21" t="s">
        <v>114</v>
      </c>
    </row>
    <row r="4" spans="1:7">
      <c r="A4" s="7" t="s">
        <v>61</v>
      </c>
      <c r="B4" s="7" t="s">
        <v>52</v>
      </c>
      <c r="C4" s="7" t="s">
        <v>115</v>
      </c>
      <c r="D4" s="7" t="s">
        <v>116</v>
      </c>
      <c r="E4" s="22">
        <v>8</v>
      </c>
      <c r="F4" s="7" t="s">
        <v>64</v>
      </c>
      <c r="G4" s="7" t="s">
        <v>117</v>
      </c>
    </row>
    <row r="5" spans="1:7">
      <c r="A5" s="7" t="s">
        <v>68</v>
      </c>
      <c r="B5" s="7" t="s">
        <v>59</v>
      </c>
      <c r="C5" s="7" t="s">
        <v>116</v>
      </c>
      <c r="D5" s="7" t="s">
        <v>118</v>
      </c>
      <c r="E5" s="22">
        <v>8</v>
      </c>
      <c r="F5" s="7" t="s">
        <v>64</v>
      </c>
      <c r="G5" s="7" t="s">
        <v>119</v>
      </c>
    </row>
    <row r="6" spans="1:7">
      <c r="A6" s="7" t="s">
        <v>72</v>
      </c>
      <c r="B6" s="7" t="s">
        <v>66</v>
      </c>
      <c r="C6" s="7" t="s">
        <v>118</v>
      </c>
      <c r="D6" s="7" t="s">
        <v>115</v>
      </c>
      <c r="E6" s="22">
        <v>8</v>
      </c>
      <c r="F6" s="7" t="s">
        <v>64</v>
      </c>
      <c r="G6" s="7" t="s">
        <v>120</v>
      </c>
    </row>
    <row r="7" spans="1:7">
      <c r="A7" s="7" t="s">
        <v>76</v>
      </c>
      <c r="B7" s="7" t="s">
        <v>77</v>
      </c>
      <c r="C7" s="7"/>
      <c r="D7" s="7"/>
      <c r="E7" s="22">
        <v>0</v>
      </c>
      <c r="F7" s="7" t="s">
        <v>77</v>
      </c>
      <c r="G7" s="7" t="s">
        <v>121</v>
      </c>
    </row>
    <row r="8" spans="1:7">
      <c r="A8" s="7" t="s">
        <v>81</v>
      </c>
      <c r="B8" s="7" t="s">
        <v>82</v>
      </c>
      <c r="C8" s="7"/>
      <c r="D8" s="7"/>
      <c r="E8" s="22">
        <v>0</v>
      </c>
      <c r="F8" s="7" t="s">
        <v>122</v>
      </c>
      <c r="G8" s="7" t="s">
        <v>84</v>
      </c>
    </row>
    <row r="9" spans="1:7">
      <c r="A9" s="7" t="s">
        <v>85</v>
      </c>
      <c r="B9" s="7" t="s">
        <v>86</v>
      </c>
      <c r="C9" s="7"/>
      <c r="D9" s="7"/>
      <c r="E9" s="22">
        <v>0</v>
      </c>
      <c r="F9" s="7" t="s">
        <v>122</v>
      </c>
      <c r="G9" s="7" t="s">
        <v>123</v>
      </c>
    </row>
    <row r="10" spans="1:7">
      <c r="A10" s="7" t="s">
        <v>88</v>
      </c>
      <c r="B10" s="7" t="s">
        <v>89</v>
      </c>
      <c r="C10" s="7" t="s">
        <v>124</v>
      </c>
      <c r="D10" s="7" t="s">
        <v>125</v>
      </c>
      <c r="E10" s="22">
        <v>6</v>
      </c>
      <c r="F10" s="7" t="s">
        <v>126</v>
      </c>
      <c r="G10" s="7" t="s">
        <v>127</v>
      </c>
    </row>
    <row r="12" spans="1:7">
      <c r="A12" s="21" t="s">
        <v>128</v>
      </c>
      <c r="B12" s="21" t="s">
        <v>54</v>
      </c>
      <c r="C12" s="21" t="s">
        <v>129</v>
      </c>
      <c r="E12" s="54" t="s">
        <v>130</v>
      </c>
      <c r="F12" s="54"/>
      <c r="G12" s="54"/>
    </row>
    <row r="13" spans="1:7" ht="25.65" customHeight="1">
      <c r="A13" s="23">
        <v>1</v>
      </c>
      <c r="B13" s="23" t="s">
        <v>61</v>
      </c>
      <c r="C13" s="23" t="s">
        <v>131</v>
      </c>
      <c r="E13" s="20" t="s">
        <v>132</v>
      </c>
      <c r="F13" s="51" t="s">
        <v>133</v>
      </c>
      <c r="G13" s="51"/>
    </row>
    <row r="14" spans="1:7" ht="25.65" customHeight="1">
      <c r="A14" s="23">
        <v>2</v>
      </c>
      <c r="B14" s="23" t="s">
        <v>61</v>
      </c>
      <c r="C14" s="23" t="s">
        <v>134</v>
      </c>
      <c r="E14" s="20" t="s">
        <v>135</v>
      </c>
      <c r="F14" s="51" t="s">
        <v>136</v>
      </c>
      <c r="G14" s="51"/>
    </row>
    <row r="15" spans="1:7" ht="25.65" customHeight="1">
      <c r="A15" s="23">
        <v>3</v>
      </c>
      <c r="B15" s="23" t="s">
        <v>68</v>
      </c>
      <c r="C15" s="23" t="s">
        <v>137</v>
      </c>
      <c r="E15" s="20" t="s">
        <v>138</v>
      </c>
      <c r="F15" s="51" t="s">
        <v>139</v>
      </c>
      <c r="G15" s="51"/>
    </row>
    <row r="16" spans="1:7" ht="25.65" customHeight="1">
      <c r="A16" s="23">
        <v>4</v>
      </c>
      <c r="B16" s="23" t="s">
        <v>68</v>
      </c>
      <c r="C16" s="23" t="s">
        <v>140</v>
      </c>
      <c r="E16" s="20" t="s">
        <v>141</v>
      </c>
      <c r="F16" s="51" t="s">
        <v>142</v>
      </c>
      <c r="G16" s="51"/>
    </row>
    <row r="17" spans="1:7" ht="25.65" customHeight="1">
      <c r="A17" s="23">
        <v>5</v>
      </c>
      <c r="B17" s="23" t="s">
        <v>72</v>
      </c>
      <c r="C17" s="23" t="s">
        <v>143</v>
      </c>
      <c r="E17" s="20" t="s">
        <v>144</v>
      </c>
      <c r="F17" s="51" t="s">
        <v>145</v>
      </c>
      <c r="G17" s="51"/>
    </row>
    <row r="18" spans="1:7">
      <c r="A18" s="23">
        <v>6</v>
      </c>
      <c r="B18" s="23" t="s">
        <v>72</v>
      </c>
      <c r="C18" s="23" t="s">
        <v>146</v>
      </c>
    </row>
    <row r="19" spans="1:7">
      <c r="A19" s="23">
        <v>7</v>
      </c>
      <c r="B19" s="23" t="s">
        <v>76</v>
      </c>
      <c r="C19" s="23" t="s">
        <v>147</v>
      </c>
    </row>
    <row r="20" spans="1:7">
      <c r="A20" s="23">
        <v>8</v>
      </c>
      <c r="B20" s="23" t="s">
        <v>76</v>
      </c>
      <c r="C20" s="23" t="s">
        <v>148</v>
      </c>
    </row>
    <row r="21" spans="1:7">
      <c r="A21" s="23">
        <v>9</v>
      </c>
      <c r="B21" s="23" t="s">
        <v>76</v>
      </c>
      <c r="C21" s="23" t="s">
        <v>149</v>
      </c>
    </row>
    <row r="22" spans="1:7">
      <c r="A22" s="23">
        <v>10</v>
      </c>
      <c r="B22" s="23" t="s">
        <v>76</v>
      </c>
      <c r="C22" s="23" t="s">
        <v>150</v>
      </c>
    </row>
  </sheetData>
  <mergeCells count="7">
    <mergeCell ref="F16:G16"/>
    <mergeCell ref="F17:G17"/>
    <mergeCell ref="A1:G1"/>
    <mergeCell ref="E12:G12"/>
    <mergeCell ref="F13:G13"/>
    <mergeCell ref="F14:G14"/>
    <mergeCell ref="F15:G1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Cuadrante 6x4</vt:lpstr>
      <vt:lpstr>Configuración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Sergio Jiménez Canales</dc:creator>
  <cp:lastModifiedBy>Sergio Jiménez Canales</cp:lastModifiedBy>
  <dcterms:created xsi:type="dcterms:W3CDTF">2026-04-24T06:23:08Z</dcterms:created>
  <dcterms:modified xsi:type="dcterms:W3CDTF">2026-04-24T06:23:08Z</dcterms:modified>
</cp:coreProperties>
</file>