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ontrol facturas proveedores\"/>
    </mc:Choice>
  </mc:AlternateContent>
  <xr:revisionPtr revIDLastSave="0" documentId="13_ncr:1_{1E366ADA-2462-4F0E-9107-5D866498CD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trol facturas" sheetId="1" r:id="rId1"/>
    <sheet name="Listas" sheetId="2" state="hidden" r:id="rId2"/>
  </sheets>
  <definedNames>
    <definedName name="Categorias">Listas!$A$2:$A$18</definedName>
    <definedName name="IVALista">Listas!$B$2:$B$5</definedName>
    <definedName name="MetodosPago">Listas!$C$2:$C$7</definedName>
    <definedName name="Responsables">Listas!$D$2:$D$7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V58" i="1" l="1"/>
  <c r="R58" i="1"/>
  <c r="K58" i="1"/>
  <c r="S58" i="1" s="1"/>
  <c r="I58" i="1"/>
  <c r="A58" i="1"/>
  <c r="V57" i="1"/>
  <c r="R57" i="1"/>
  <c r="K57" i="1"/>
  <c r="T57" i="1" s="1"/>
  <c r="I57" i="1"/>
  <c r="A57" i="1"/>
  <c r="V56" i="1"/>
  <c r="R56" i="1"/>
  <c r="K56" i="1"/>
  <c r="T56" i="1" s="1"/>
  <c r="I56" i="1"/>
  <c r="A56" i="1"/>
  <c r="V55" i="1"/>
  <c r="T55" i="1"/>
  <c r="S55" i="1"/>
  <c r="R55" i="1"/>
  <c r="K55" i="1"/>
  <c r="I55" i="1"/>
  <c r="A55" i="1"/>
  <c r="V54" i="1"/>
  <c r="T54" i="1"/>
  <c r="S54" i="1"/>
  <c r="R54" i="1"/>
  <c r="K54" i="1"/>
  <c r="I54" i="1"/>
  <c r="A54" i="1"/>
  <c r="V53" i="1"/>
  <c r="R53" i="1"/>
  <c r="K53" i="1"/>
  <c r="S53" i="1" s="1"/>
  <c r="I53" i="1"/>
  <c r="A53" i="1"/>
  <c r="V52" i="1"/>
  <c r="R52" i="1"/>
  <c r="K52" i="1"/>
  <c r="T52" i="1" s="1"/>
  <c r="I52" i="1"/>
  <c r="A52" i="1"/>
  <c r="V51" i="1"/>
  <c r="R51" i="1"/>
  <c r="K51" i="1"/>
  <c r="T51" i="1" s="1"/>
  <c r="I51" i="1"/>
  <c r="A51" i="1"/>
  <c r="V50" i="1"/>
  <c r="T50" i="1"/>
  <c r="S50" i="1"/>
  <c r="R50" i="1"/>
  <c r="K50" i="1"/>
  <c r="I50" i="1"/>
  <c r="A50" i="1"/>
  <c r="V49" i="1"/>
  <c r="T49" i="1"/>
  <c r="S49" i="1"/>
  <c r="R49" i="1"/>
  <c r="K49" i="1"/>
  <c r="I49" i="1"/>
  <c r="A49" i="1"/>
  <c r="V48" i="1"/>
  <c r="R48" i="1"/>
  <c r="K48" i="1"/>
  <c r="S48" i="1" s="1"/>
  <c r="I48" i="1"/>
  <c r="A48" i="1"/>
  <c r="V47" i="1"/>
  <c r="R47" i="1"/>
  <c r="K47" i="1"/>
  <c r="T47" i="1" s="1"/>
  <c r="I47" i="1"/>
  <c r="A47" i="1"/>
  <c r="V46" i="1"/>
  <c r="R46" i="1"/>
  <c r="K46" i="1"/>
  <c r="T46" i="1" s="1"/>
  <c r="I46" i="1"/>
  <c r="A46" i="1"/>
  <c r="V45" i="1"/>
  <c r="T45" i="1"/>
  <c r="S45" i="1"/>
  <c r="R45" i="1"/>
  <c r="K45" i="1"/>
  <c r="I45" i="1"/>
  <c r="A45" i="1"/>
  <c r="V44" i="1"/>
  <c r="T44" i="1"/>
  <c r="S44" i="1"/>
  <c r="R44" i="1"/>
  <c r="K44" i="1"/>
  <c r="I44" i="1"/>
  <c r="A44" i="1"/>
  <c r="V43" i="1"/>
  <c r="R43" i="1"/>
  <c r="K43" i="1"/>
  <c r="S43" i="1" s="1"/>
  <c r="I43" i="1"/>
  <c r="A43" i="1"/>
  <c r="V42" i="1"/>
  <c r="R42" i="1"/>
  <c r="K42" i="1"/>
  <c r="T42" i="1" s="1"/>
  <c r="I42" i="1"/>
  <c r="A42" i="1"/>
  <c r="V41" i="1"/>
  <c r="R41" i="1"/>
  <c r="K41" i="1"/>
  <c r="T41" i="1" s="1"/>
  <c r="I41" i="1"/>
  <c r="A41" i="1"/>
  <c r="V40" i="1"/>
  <c r="T40" i="1"/>
  <c r="S40" i="1"/>
  <c r="R40" i="1"/>
  <c r="K40" i="1"/>
  <c r="I40" i="1"/>
  <c r="A40" i="1"/>
  <c r="V39" i="1"/>
  <c r="T39" i="1"/>
  <c r="S39" i="1"/>
  <c r="R39" i="1"/>
  <c r="K39" i="1"/>
  <c r="I39" i="1"/>
  <c r="A39" i="1"/>
  <c r="V38" i="1"/>
  <c r="R38" i="1"/>
  <c r="K38" i="1"/>
  <c r="S38" i="1" s="1"/>
  <c r="I38" i="1"/>
  <c r="A38" i="1"/>
  <c r="V37" i="1"/>
  <c r="R37" i="1"/>
  <c r="K37" i="1"/>
  <c r="T37" i="1" s="1"/>
  <c r="I37" i="1"/>
  <c r="A37" i="1"/>
  <c r="V36" i="1"/>
  <c r="R36" i="1"/>
  <c r="K36" i="1"/>
  <c r="T36" i="1" s="1"/>
  <c r="I36" i="1"/>
  <c r="A36" i="1"/>
  <c r="V35" i="1"/>
  <c r="T35" i="1"/>
  <c r="S35" i="1"/>
  <c r="R35" i="1"/>
  <c r="K35" i="1"/>
  <c r="I35" i="1"/>
  <c r="A35" i="1"/>
  <c r="V34" i="1"/>
  <c r="T34" i="1"/>
  <c r="S34" i="1"/>
  <c r="R34" i="1"/>
  <c r="K34" i="1"/>
  <c r="I34" i="1"/>
  <c r="A34" i="1"/>
  <c r="V33" i="1"/>
  <c r="R33" i="1"/>
  <c r="K33" i="1"/>
  <c r="S33" i="1" s="1"/>
  <c r="I33" i="1"/>
  <c r="A33" i="1"/>
  <c r="V32" i="1"/>
  <c r="R32" i="1"/>
  <c r="K32" i="1"/>
  <c r="T32" i="1" s="1"/>
  <c r="I32" i="1"/>
  <c r="A32" i="1"/>
  <c r="V31" i="1"/>
  <c r="R31" i="1"/>
  <c r="K31" i="1"/>
  <c r="T31" i="1" s="1"/>
  <c r="I31" i="1"/>
  <c r="A31" i="1"/>
  <c r="V30" i="1"/>
  <c r="T30" i="1"/>
  <c r="S30" i="1"/>
  <c r="R30" i="1"/>
  <c r="K30" i="1"/>
  <c r="I30" i="1"/>
  <c r="A30" i="1"/>
  <c r="V29" i="1"/>
  <c r="T29" i="1"/>
  <c r="S29" i="1"/>
  <c r="R29" i="1"/>
  <c r="K29" i="1"/>
  <c r="I29" i="1"/>
  <c r="A29" i="1"/>
  <c r="R28" i="1"/>
  <c r="I28" i="1"/>
  <c r="K28" i="1" s="1"/>
  <c r="A28" i="1"/>
  <c r="R27" i="1"/>
  <c r="K27" i="1"/>
  <c r="T27" i="1" s="1"/>
  <c r="I27" i="1"/>
  <c r="A27" i="1"/>
  <c r="R26" i="1"/>
  <c r="K26" i="1"/>
  <c r="T26" i="1" s="1"/>
  <c r="I26" i="1"/>
  <c r="A26" i="1"/>
  <c r="R25" i="1"/>
  <c r="I25" i="1"/>
  <c r="K25" i="1" s="1"/>
  <c r="A25" i="1"/>
  <c r="R24" i="1"/>
  <c r="I24" i="1"/>
  <c r="K24" i="1" s="1"/>
  <c r="A24" i="1"/>
  <c r="R23" i="1"/>
  <c r="I23" i="1"/>
  <c r="K23" i="1" s="1"/>
  <c r="A23" i="1"/>
  <c r="R22" i="1"/>
  <c r="K22" i="1"/>
  <c r="T22" i="1" s="1"/>
  <c r="I22" i="1"/>
  <c r="A22" i="1"/>
  <c r="R21" i="1"/>
  <c r="K21" i="1"/>
  <c r="T21" i="1" s="1"/>
  <c r="I21" i="1"/>
  <c r="A21" i="1"/>
  <c r="R20" i="1"/>
  <c r="I20" i="1"/>
  <c r="K20" i="1" s="1"/>
  <c r="A20" i="1"/>
  <c r="R19" i="1"/>
  <c r="I19" i="1"/>
  <c r="K19" i="1" s="1"/>
  <c r="A19" i="1"/>
  <c r="R18" i="1"/>
  <c r="I18" i="1"/>
  <c r="K18" i="1" s="1"/>
  <c r="A18" i="1"/>
  <c r="R17" i="1"/>
  <c r="K17" i="1"/>
  <c r="T17" i="1" s="1"/>
  <c r="I17" i="1"/>
  <c r="A17" i="1"/>
  <c r="R16" i="1"/>
  <c r="K16" i="1"/>
  <c r="T16" i="1" s="1"/>
  <c r="I16" i="1"/>
  <c r="A16" i="1"/>
  <c r="R15" i="1"/>
  <c r="G8" i="1" s="1"/>
  <c r="I15" i="1"/>
  <c r="K15" i="1" s="1"/>
  <c r="A15" i="1"/>
  <c r="R14" i="1"/>
  <c r="I14" i="1"/>
  <c r="K14" i="1" s="1"/>
  <c r="A14" i="1"/>
  <c r="A8" i="1"/>
  <c r="F3" i="1"/>
  <c r="U54" i="1" s="1"/>
  <c r="U53" i="1" l="1"/>
  <c r="U35" i="1"/>
  <c r="U48" i="1"/>
  <c r="U38" i="1"/>
  <c r="U55" i="1"/>
  <c r="U45" i="1"/>
  <c r="U43" i="1"/>
  <c r="U33" i="1"/>
  <c r="U50" i="1"/>
  <c r="U40" i="1"/>
  <c r="U30" i="1"/>
  <c r="U58" i="1"/>
  <c r="S18" i="1"/>
  <c r="T18" i="1"/>
  <c r="T24" i="1"/>
  <c r="S24" i="1"/>
  <c r="T19" i="1"/>
  <c r="S19" i="1"/>
  <c r="S23" i="1"/>
  <c r="T23" i="1"/>
  <c r="S28" i="1"/>
  <c r="T28" i="1"/>
  <c r="T25" i="1"/>
  <c r="S25" i="1"/>
  <c r="T14" i="1"/>
  <c r="S14" i="1"/>
  <c r="T20" i="1"/>
  <c r="S20" i="1"/>
  <c r="T15" i="1"/>
  <c r="S15" i="1"/>
  <c r="H5" i="2"/>
  <c r="I5" i="2"/>
  <c r="S17" i="1"/>
  <c r="S22" i="1"/>
  <c r="S27" i="1"/>
  <c r="S32" i="1"/>
  <c r="U32" i="1" s="1"/>
  <c r="S37" i="1"/>
  <c r="U37" i="1" s="1"/>
  <c r="S42" i="1"/>
  <c r="U42" i="1" s="1"/>
  <c r="S47" i="1"/>
  <c r="U47" i="1" s="1"/>
  <c r="S52" i="1"/>
  <c r="U52" i="1" s="1"/>
  <c r="S57" i="1"/>
  <c r="U57" i="1" s="1"/>
  <c r="H4" i="2"/>
  <c r="H9" i="2"/>
  <c r="I4" i="2"/>
  <c r="I9" i="2"/>
  <c r="T33" i="1"/>
  <c r="T38" i="1"/>
  <c r="T43" i="1"/>
  <c r="T48" i="1"/>
  <c r="T53" i="1"/>
  <c r="T58" i="1"/>
  <c r="I6" i="2"/>
  <c r="I11" i="2"/>
  <c r="H10" i="2"/>
  <c r="I10" i="2"/>
  <c r="G5" i="1"/>
  <c r="H11" i="2"/>
  <c r="S16" i="1"/>
  <c r="S21" i="1"/>
  <c r="S26" i="1"/>
  <c r="S31" i="1"/>
  <c r="U31" i="1" s="1"/>
  <c r="S36" i="1"/>
  <c r="U36" i="1" s="1"/>
  <c r="S41" i="1"/>
  <c r="U41" i="1" s="1"/>
  <c r="S46" i="1"/>
  <c r="U46" i="1" s="1"/>
  <c r="S51" i="1"/>
  <c r="U51" i="1" s="1"/>
  <c r="S56" i="1"/>
  <c r="U56" i="1" s="1"/>
  <c r="H2" i="2"/>
  <c r="H7" i="2"/>
  <c r="H12" i="2"/>
  <c r="I2" i="2"/>
  <c r="I7" i="2"/>
  <c r="I12" i="2"/>
  <c r="H6" i="2"/>
  <c r="H3" i="2"/>
  <c r="H8" i="2"/>
  <c r="H13" i="2"/>
  <c r="I3" i="2"/>
  <c r="I8" i="2"/>
  <c r="I13" i="2"/>
  <c r="U29" i="1"/>
  <c r="U34" i="1"/>
  <c r="U39" i="1"/>
  <c r="U44" i="1"/>
  <c r="U49" i="1"/>
  <c r="K5" i="2" l="1"/>
  <c r="J5" i="2"/>
  <c r="V15" i="1"/>
  <c r="U15" i="1"/>
  <c r="K12" i="2"/>
  <c r="J12" i="2"/>
  <c r="V20" i="1"/>
  <c r="U20" i="1"/>
  <c r="K2" i="2"/>
  <c r="J2" i="2"/>
  <c r="V25" i="1"/>
  <c r="U25" i="1"/>
  <c r="K9" i="2"/>
  <c r="J9" i="2"/>
  <c r="K3" i="2"/>
  <c r="J3" i="2"/>
  <c r="K7" i="2"/>
  <c r="J7" i="2"/>
  <c r="V14" i="1"/>
  <c r="A5" i="1"/>
  <c r="U14" i="1"/>
  <c r="J4" i="2"/>
  <c r="K4" i="2"/>
  <c r="V28" i="1"/>
  <c r="U28" i="1"/>
  <c r="V26" i="1"/>
  <c r="U26" i="1"/>
  <c r="V21" i="1"/>
  <c r="U21" i="1"/>
  <c r="V23" i="1"/>
  <c r="U23" i="1"/>
  <c r="V16" i="1"/>
  <c r="U16" i="1"/>
  <c r="V19" i="1"/>
  <c r="U19" i="1"/>
  <c r="J11" i="2"/>
  <c r="K11" i="2"/>
  <c r="V24" i="1"/>
  <c r="U24" i="1"/>
  <c r="K13" i="2"/>
  <c r="J13" i="2"/>
  <c r="K8" i="2"/>
  <c r="J8" i="2"/>
  <c r="U27" i="1"/>
  <c r="V27" i="1"/>
  <c r="K10" i="2"/>
  <c r="J10" i="2"/>
  <c r="V22" i="1"/>
  <c r="U22" i="1"/>
  <c r="K6" i="2"/>
  <c r="J6" i="2"/>
  <c r="V17" i="1"/>
  <c r="U17" i="1"/>
  <c r="V18" i="1"/>
  <c r="U18" i="1"/>
  <c r="D5" i="1" l="1"/>
  <c r="D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F3" authorId="0" shapeId="0" xr:uid="{00000000-0006-0000-0000-000001000000}">
      <text>
        <r>
          <rPr>
            <sz val="10"/>
            <rFont val="Arial"/>
            <family val="2"/>
          </rPr>
          <t>Puedes reemplazar la fórmula por una fecha si quieres revisar la cartera en un día concreto.</t>
        </r>
      </text>
    </comment>
  </commentList>
</comments>
</file>

<file path=xl/sharedStrings.xml><?xml version="1.0" encoding="utf-8"?>
<sst xmlns="http://schemas.openxmlformats.org/spreadsheetml/2006/main" count="176" uniqueCount="129">
  <si>
    <t>Plantilla operativa para registrar facturas, pagos parciales y alertas de vencimiento. Rellena las columnas con texto azul; el resto se calcula automáticamente.</t>
  </si>
  <si>
    <t>Empresa</t>
  </si>
  <si>
    <t>Atlas Norte Operaciones, S.L.</t>
  </si>
  <si>
    <t>Fecha control</t>
  </si>
  <si>
    <t>Moneda</t>
  </si>
  <si>
    <t>EUR</t>
  </si>
  <si>
    <t>Pendiente total</t>
  </si>
  <si>
    <t>Importe vencido</t>
  </si>
  <si>
    <t>Pagado este mes</t>
  </si>
  <si>
    <t>Facturas registradas</t>
  </si>
  <si>
    <t>Próximos 7 días</t>
  </si>
  <si>
    <t>% pagado</t>
  </si>
  <si>
    <t>Consejo: si una factura se paga en varias veces, usa hasta 3 hitos de pago. La columna Estado cambia sola según el pendiente y la fecha de control.</t>
  </si>
  <si>
    <t>ID</t>
  </si>
  <si>
    <t>Proveedor</t>
  </si>
  <si>
    <t>Categoría</t>
  </si>
  <si>
    <t>Nº factura</t>
  </si>
  <si>
    <t>Emisión</t>
  </si>
  <si>
    <t>Vencimiento</t>
  </si>
  <si>
    <t>Base imponible</t>
  </si>
  <si>
    <t>IVA %</t>
  </si>
  <si>
    <t>Cuota IVA</t>
  </si>
  <si>
    <t>Ajuste</t>
  </si>
  <si>
    <t>Total factura</t>
  </si>
  <si>
    <t>Pago 1 fecha</t>
  </si>
  <si>
    <t>Pago 1 importe</t>
  </si>
  <si>
    <t>Pago 2 fecha</t>
  </si>
  <si>
    <t>Pago 2 importe</t>
  </si>
  <si>
    <t>Pago 3 fecha</t>
  </si>
  <si>
    <t>Pago 3 importe</t>
  </si>
  <si>
    <t>Total pagado</t>
  </si>
  <si>
    <t>Pendiente</t>
  </si>
  <si>
    <t>Días p/vto</t>
  </si>
  <si>
    <t>Estado</t>
  </si>
  <si>
    <t>Forma pago</t>
  </si>
  <si>
    <t>Responsable</t>
  </si>
  <si>
    <t>Observaciones</t>
  </si>
  <si>
    <t>Lúmina Energía Comercial</t>
  </si>
  <si>
    <t>Energía</t>
  </si>
  <si>
    <t>LE-26001</t>
  </si>
  <si>
    <t>Transferencia</t>
  </si>
  <si>
    <t>Operaciones</t>
  </si>
  <si>
    <t>Sede central - consumo enero</t>
  </si>
  <si>
    <t>CódigoClaro Cloud</t>
  </si>
  <si>
    <t>Software</t>
  </si>
  <si>
    <t>CC-1028</t>
  </si>
  <si>
    <t>Tarjeta empresa</t>
  </si>
  <si>
    <t>Tecnología</t>
  </si>
  <si>
    <t>Licencias analítica y automatización</t>
  </si>
  <si>
    <t>ServiClima Mantenimiento</t>
  </si>
  <si>
    <t>Mantenimiento</t>
  </si>
  <si>
    <t>SC-771</t>
  </si>
  <si>
    <t>Revisión preventiva HVAC</t>
  </si>
  <si>
    <t>AquaNexo Higiene</t>
  </si>
  <si>
    <t>Limpieza</t>
  </si>
  <si>
    <t>AN-2045</t>
  </si>
  <si>
    <t>Domiciliación</t>
  </si>
  <si>
    <t>Administración</t>
  </si>
  <si>
    <t>Consumibles higiénicos</t>
  </si>
  <si>
    <t>PixelForma Estudio</t>
  </si>
  <si>
    <t>Marketing</t>
  </si>
  <si>
    <t>PF-883</t>
  </si>
  <si>
    <t>Diseño piezas campaña primavera</t>
  </si>
  <si>
    <t>LogiRuta Peninsular</t>
  </si>
  <si>
    <t>Logística</t>
  </si>
  <si>
    <t>LR-3912</t>
  </si>
  <si>
    <t>Distribución peninsular semana 10</t>
  </si>
  <si>
    <t>EcoPack Circular</t>
  </si>
  <si>
    <t>Packaging</t>
  </si>
  <si>
    <t>EC-1186</t>
  </si>
  <si>
    <t>Compras</t>
  </si>
  <si>
    <t>Envase reciclado línea gourmet</t>
  </si>
  <si>
    <t>Oficina Delta</t>
  </si>
  <si>
    <t>Material oficina</t>
  </si>
  <si>
    <t>OD-553</t>
  </si>
  <si>
    <t>Reposición papelería y archivo</t>
  </si>
  <si>
    <t>NexoLegal Asesores</t>
  </si>
  <si>
    <t>Servicios profesionales</t>
  </si>
  <si>
    <t>NL-74</t>
  </si>
  <si>
    <t>Dirección</t>
  </si>
  <si>
    <t>Revisión contractual proveedores marco</t>
  </si>
  <si>
    <t>VerdeFrío Cámaras</t>
  </si>
  <si>
    <t>Equipamiento</t>
  </si>
  <si>
    <t>VF-900</t>
  </si>
  <si>
    <t>Módulo de refrigeración cámara 2</t>
  </si>
  <si>
    <t>DataPulse Analytics</t>
  </si>
  <si>
    <t>DP-330</t>
  </si>
  <si>
    <t>Panel de indicadores comerciales</t>
  </si>
  <si>
    <t>SegurNova Alarmas</t>
  </si>
  <si>
    <t>Seguridad</t>
  </si>
  <si>
    <t>SN-218</t>
  </si>
  <si>
    <t>Cuota trimestral vigilancia</t>
  </si>
  <si>
    <t>FreshPoint Café</t>
  </si>
  <si>
    <t>Suministros</t>
  </si>
  <si>
    <t>FP-601</t>
  </si>
  <si>
    <t>Office coffee &amp; meeting supplies</t>
  </si>
  <si>
    <t>Gráfica Río Norte</t>
  </si>
  <si>
    <t>Impresión</t>
  </si>
  <si>
    <t>GR-447</t>
  </si>
  <si>
    <t>Etiquetas y stoppers promocionales</t>
  </si>
  <si>
    <t>MobiNet Telecom</t>
  </si>
  <si>
    <t>Telecom</t>
  </si>
  <si>
    <t>MT-1289</t>
  </si>
  <si>
    <t>Conectividad líneas de datos backup</t>
  </si>
  <si>
    <t>Mes</t>
  </si>
  <si>
    <t>N</t>
  </si>
  <si>
    <t>Inicio</t>
  </si>
  <si>
    <t>Siguiente</t>
  </si>
  <si>
    <t>Facturado</t>
  </si>
  <si>
    <t>Pagado</t>
  </si>
  <si>
    <t>Ene</t>
  </si>
  <si>
    <t>Feb</t>
  </si>
  <si>
    <t>Mar</t>
  </si>
  <si>
    <t>Confirming</t>
  </si>
  <si>
    <t>Abr</t>
  </si>
  <si>
    <t>Caja</t>
  </si>
  <si>
    <t>May</t>
  </si>
  <si>
    <t>Otro</t>
  </si>
  <si>
    <t>Jun</t>
  </si>
  <si>
    <t>Jul</t>
  </si>
  <si>
    <t>Ago</t>
  </si>
  <si>
    <t>Sep</t>
  </si>
  <si>
    <t>Oct</t>
  </si>
  <si>
    <t>Nov</t>
  </si>
  <si>
    <t>Dic</t>
  </si>
  <si>
    <t>Formación</t>
  </si>
  <si>
    <t>Viajes</t>
  </si>
  <si>
    <t>Otros</t>
  </si>
  <si>
    <t xml:space="preserve">      CONTROL FACTURAS PROVEEDORES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</si>
</sst>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&quot; €&quot;;[Red]\(#,##0.00&quot; €)&quot;;\-"/>
    <numFmt numFmtId="165" formatCode="0;[Red]\(0\);\-"/>
    <numFmt numFmtId="166" formatCode="mm/dd/yy"/>
  </numFmts>
  <fonts count="10" x14ac:knownFonts="1">
    <font>
      <sz val="11"/>
      <color theme="1"/>
      <name val="Calibri"/>
      <family val="2"/>
      <charset val="1"/>
    </font>
    <font>
      <b/>
      <sz val="18"/>
      <color rgb="FFFFFFFF"/>
      <name val="Aptos"/>
      <charset val="1"/>
    </font>
    <font>
      <sz val="10"/>
      <color rgb="FF1F2937"/>
      <name val="Aptos"/>
      <charset val="1"/>
    </font>
    <font>
      <b/>
      <sz val="11"/>
      <color rgb="FF6D28D9"/>
      <name val="Cambria"/>
      <charset val="1"/>
    </font>
    <font>
      <b/>
      <sz val="11"/>
      <color rgb="FF1F2937"/>
      <name val="Cambria"/>
      <charset val="1"/>
    </font>
    <font>
      <b/>
      <sz val="10"/>
      <color rgb="FFFFFFFF"/>
      <name val="Cambria"/>
      <charset val="1"/>
    </font>
    <font>
      <b/>
      <sz val="16"/>
      <color rgb="FF1F2937"/>
      <name val="Cambria"/>
      <charset val="1"/>
    </font>
    <font>
      <i/>
      <sz val="10"/>
      <color rgb="FF1F2937"/>
      <name val="Cambria"/>
      <charset val="1"/>
    </font>
    <font>
      <sz val="10"/>
      <color rgb="FF0B57D0"/>
      <name val="Aptos"/>
      <charset val="1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1F3A5F"/>
        <bgColor rgb="FF1F2937"/>
      </patternFill>
    </fill>
    <fill>
      <patternFill patternType="solid">
        <fgColor rgb="FFF3F4F6"/>
        <bgColor rgb="FFEAF2FF"/>
      </patternFill>
    </fill>
    <fill>
      <patternFill patternType="solid">
        <fgColor rgb="FFEFE7FF"/>
        <bgColor rgb="FFE5E7EB"/>
      </patternFill>
    </fill>
    <fill>
      <patternFill patternType="solid">
        <fgColor rgb="FF0F766E"/>
        <bgColor rgb="FF008080"/>
      </patternFill>
    </fill>
    <fill>
      <patternFill patternType="solid">
        <fgColor rgb="FFF59E0B"/>
        <bgColor rgb="FFFFCC00"/>
      </patternFill>
    </fill>
    <fill>
      <patternFill patternType="solid">
        <fgColor rgb="FF15803D"/>
        <bgColor rgb="FF0F766E"/>
      </patternFill>
    </fill>
    <fill>
      <patternFill patternType="solid">
        <fgColor rgb="FFFFFFFF"/>
        <bgColor rgb="FFFAFAFA"/>
      </patternFill>
    </fill>
    <fill>
      <patternFill patternType="solid">
        <fgColor rgb="FFC2410C"/>
        <bgColor rgb="FFC0504D"/>
      </patternFill>
    </fill>
    <fill>
      <patternFill patternType="solid">
        <fgColor rgb="FF6D28D9"/>
        <bgColor rgb="FF800080"/>
      </patternFill>
    </fill>
    <fill>
      <patternFill patternType="solid">
        <fgColor rgb="FFD9F0EE"/>
        <bgColor rgb="FFE7F6EC"/>
      </patternFill>
    </fill>
  </fills>
  <borders count="3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/>
      <bottom style="hair">
        <color rgb="FFE5E7EB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7" fillId="11" borderId="0" xfId="0" applyFont="1" applyFill="1" applyAlignment="1">
      <alignment horizontal="left" vertical="center"/>
    </xf>
    <xf numFmtId="9" fontId="6" fillId="8" borderId="1" xfId="0" applyNumberFormat="1" applyFont="1" applyFill="1" applyBorder="1" applyAlignment="1">
      <alignment horizontal="center" vertical="center" wrapText="1"/>
    </xf>
    <xf numFmtId="1" fontId="6" fillId="8" borderId="1" xfId="0" applyNumberFormat="1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6" fillId="8" borderId="1" xfId="0" applyNumberFormat="1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/>
    </xf>
    <xf numFmtId="0" fontId="3" fillId="0" borderId="0" xfId="0" applyFont="1"/>
    <xf numFmtId="0" fontId="4" fillId="4" borderId="0" xfId="0" applyFont="1" applyFill="1" applyAlignment="1">
      <alignment horizontal="center"/>
    </xf>
    <xf numFmtId="14" fontId="4" fillId="4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right" vertical="center"/>
    </xf>
    <xf numFmtId="9" fontId="8" fillId="0" borderId="2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right" vertical="center"/>
    </xf>
    <xf numFmtId="9" fontId="2" fillId="0" borderId="2" xfId="0" applyNumberFormat="1" applyFont="1" applyBorder="1" applyAlignment="1">
      <alignment horizontal="center"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9" fontId="0" fillId="0" borderId="0" xfId="0" applyNumberFormat="1"/>
    <xf numFmtId="166" fontId="0" fillId="0" borderId="0" xfId="0" applyNumberFormat="1"/>
    <xf numFmtId="164" fontId="0" fillId="0" borderId="0" xfId="0" applyNumberFormat="1"/>
    <xf numFmtId="0" fontId="1" fillId="2" borderId="0" xfId="0" applyFont="1" applyFill="1" applyAlignment="1">
      <alignment horizontal="left" vertical="center"/>
    </xf>
  </cellXfs>
  <cellStyles count="1">
    <cellStyle name="Standard" xfId="0" builtinId="0"/>
  </cellStyles>
  <dxfs count="7">
    <dxf>
      <font>
        <b/>
        <color rgb="FFC2410C"/>
      </font>
      <fill>
        <patternFill>
          <bgColor rgb="FFFDE7E7"/>
        </patternFill>
      </fill>
    </dxf>
    <dxf>
      <font>
        <b/>
        <color rgb="FFF59E0B"/>
      </font>
      <fill>
        <patternFill>
          <bgColor rgb="FFFFF3D6"/>
        </patternFill>
      </fill>
    </dxf>
    <dxf>
      <font>
        <b/>
        <color rgb="FF0B57D0"/>
      </font>
      <fill>
        <patternFill>
          <bgColor rgb="FFEAF2FF"/>
        </patternFill>
      </fill>
    </dxf>
    <dxf>
      <font>
        <b/>
        <color rgb="FF15803D"/>
      </font>
      <fill>
        <patternFill>
          <bgColor rgb="FFE7F6EC"/>
        </patternFill>
      </fill>
    </dxf>
    <dxf>
      <font>
        <b/>
        <color rgb="FFF59E0B"/>
      </font>
      <fill>
        <patternFill>
          <bgColor rgb="FFFFF3D6"/>
        </patternFill>
      </fill>
    </dxf>
    <dxf>
      <font>
        <b/>
        <color rgb="FFC2410C"/>
      </font>
      <fill>
        <patternFill>
          <bgColor rgb="FFFDE7E7"/>
        </patternFill>
      </fill>
    </dxf>
    <dxf>
      <fill>
        <patternFill>
          <bgColor rgb="FFFFF1F2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AFAFA"/>
      <rgbColor rgb="FFFF00FF"/>
      <rgbColor rgb="FF00FFFF"/>
      <rgbColor rgb="FF800000"/>
      <rgbColor rgb="FF15803D"/>
      <rgbColor rgb="FF000080"/>
      <rgbColor rgb="FF808000"/>
      <rgbColor rgb="FF800080"/>
      <rgbColor rgb="FF0F766E"/>
      <rgbColor rgb="FFD9D9D9"/>
      <rgbColor rgb="FF878787"/>
      <rgbColor rgb="FF9999FF"/>
      <rgbColor rgb="FFC0504D"/>
      <rgbColor rgb="FFFFF3D6"/>
      <rgbColor rgb="FFD9F0EE"/>
      <rgbColor rgb="FF660066"/>
      <rgbColor rgb="FFFF8080"/>
      <rgbColor rgb="FF0B57D0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F6EC"/>
      <rgbColor rgb="FFE5E7EB"/>
      <rgbColor rgb="FFFFF1F2"/>
      <rgbColor rgb="FFEFE7FF"/>
      <rgbColor rgb="FFF3F4F6"/>
      <rgbColor rgb="FFEAF2FF"/>
      <rgbColor rgb="FFFDE7E7"/>
      <rgbColor rgb="FF3366FF"/>
      <rgbColor rgb="FF33CCCC"/>
      <rgbColor rgb="FF99CC00"/>
      <rgbColor rgb="FFFFCC00"/>
      <rgbColor rgb="FFF59E0B"/>
      <rgbColor rgb="FFFF6600"/>
      <rgbColor rgb="FF4F81BD"/>
      <rgbColor rgb="FF969696"/>
      <rgbColor rgb="FF1F3A5F"/>
      <rgbColor rgb="FF339966"/>
      <rgbColor rgb="FF003300"/>
      <rgbColor rgb="FF333300"/>
      <rgbColor rgb="FFC2410C"/>
      <rgbColor rgb="FF993366"/>
      <rgbColor rgb="FF6D28D9"/>
      <rgbColor rgb="FF1F293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Facturado vs pagado por mes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Listas!$J$1</c:f>
              <c:strCache>
                <c:ptCount val="1"/>
                <c:pt idx="0">
                  <c:v>Facturado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Listas!$F$2:$F$13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Listas!$J$2:$J$13</c:f>
              <c:numCache>
                <c:formatCode>General</c:formatCode>
                <c:ptCount val="12"/>
                <c:pt idx="0">
                  <c:v>2541</c:v>
                </c:pt>
                <c:pt idx="1">
                  <c:v>2970.9</c:v>
                </c:pt>
                <c:pt idx="2">
                  <c:v>6218.4</c:v>
                </c:pt>
                <c:pt idx="3">
                  <c:v>2034.0499999999997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41-4728-A1A4-9F53129C3818}"/>
            </c:ext>
          </c:extLst>
        </c:ser>
        <c:ser>
          <c:idx val="1"/>
          <c:order val="1"/>
          <c:tx>
            <c:strRef>
              <c:f>Listas!$K$1</c:f>
              <c:strCache>
                <c:ptCount val="1"/>
                <c:pt idx="0">
                  <c:v>Pagado</c:v>
                </c:pt>
              </c:strCache>
            </c:strRef>
          </c:tx>
          <c:spPr>
            <a:solidFill>
              <a:srgbClr val="C0504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Listas!$F$2:$F$13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Listas!$K$2:$K$13</c:f>
              <c:numCache>
                <c:formatCode>General</c:formatCode>
                <c:ptCount val="12"/>
                <c:pt idx="0">
                  <c:v>1790.8</c:v>
                </c:pt>
                <c:pt idx="1">
                  <c:v>1250.2</c:v>
                </c:pt>
                <c:pt idx="2">
                  <c:v>1046.5</c:v>
                </c:pt>
                <c:pt idx="3">
                  <c:v>1898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41-4728-A1A4-9F53129C38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axId val="64577970"/>
        <c:axId val="41749958"/>
      </c:barChart>
      <c:catAx>
        <c:axId val="6457797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Mes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41749958"/>
        <c:crosses val="autoZero"/>
        <c:auto val="1"/>
        <c:lblAlgn val="ctr"/>
        <c:lblOffset val="100"/>
        <c:noMultiLvlLbl val="0"/>
      </c:catAx>
      <c:valAx>
        <c:axId val="4174995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Importe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64577970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accent3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304800</xdr:colOff>
      <xdr:row>1</xdr:row>
      <xdr:rowOff>30480</xdr:rowOff>
    </xdr:from>
    <xdr:to>
      <xdr:col>14</xdr:col>
      <xdr:colOff>26520</xdr:colOff>
      <xdr:row>9</xdr:row>
      <xdr:rowOff>166560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Facturas" displayName="TblFacturas" ref="A13:Y58" totalsRowShown="0">
  <autoFilter ref="A13:Y58" xr:uid="{00000000-0009-0000-0100-000001000000}"/>
  <tableColumns count="25">
    <tableColumn id="1" xr3:uid="{00000000-0010-0000-0000-000001000000}" name="ID"/>
    <tableColumn id="2" xr3:uid="{00000000-0010-0000-0000-000002000000}" name="Proveedor"/>
    <tableColumn id="3" xr3:uid="{00000000-0010-0000-0000-000003000000}" name="Categoría"/>
    <tableColumn id="4" xr3:uid="{00000000-0010-0000-0000-000004000000}" name="Nº factura"/>
    <tableColumn id="5" xr3:uid="{00000000-0010-0000-0000-000005000000}" name="Emisión"/>
    <tableColumn id="6" xr3:uid="{00000000-0010-0000-0000-000006000000}" name="Vencimiento"/>
    <tableColumn id="7" xr3:uid="{00000000-0010-0000-0000-000007000000}" name="Base imponible"/>
    <tableColumn id="8" xr3:uid="{00000000-0010-0000-0000-000008000000}" name="IVA %"/>
    <tableColumn id="9" xr3:uid="{00000000-0010-0000-0000-000009000000}" name="Cuota IVA"/>
    <tableColumn id="10" xr3:uid="{00000000-0010-0000-0000-00000A000000}" name="Ajuste"/>
    <tableColumn id="11" xr3:uid="{00000000-0010-0000-0000-00000B000000}" name="Total factura"/>
    <tableColumn id="12" xr3:uid="{00000000-0010-0000-0000-00000C000000}" name="Pago 1 fecha"/>
    <tableColumn id="13" xr3:uid="{00000000-0010-0000-0000-00000D000000}" name="Pago 1 importe"/>
    <tableColumn id="14" xr3:uid="{00000000-0010-0000-0000-00000E000000}" name="Pago 2 fecha"/>
    <tableColumn id="15" xr3:uid="{00000000-0010-0000-0000-00000F000000}" name="Pago 2 importe"/>
    <tableColumn id="16" xr3:uid="{00000000-0010-0000-0000-000010000000}" name="Pago 3 fecha"/>
    <tableColumn id="17" xr3:uid="{00000000-0010-0000-0000-000011000000}" name="Pago 3 importe"/>
    <tableColumn id="18" xr3:uid="{00000000-0010-0000-0000-000012000000}" name="Total pagado"/>
    <tableColumn id="19" xr3:uid="{00000000-0010-0000-0000-000013000000}" name="Pendiente"/>
    <tableColumn id="20" xr3:uid="{00000000-0010-0000-0000-000014000000}" name="% pagado"/>
    <tableColumn id="21" xr3:uid="{00000000-0010-0000-0000-000015000000}" name="Días p/vto"/>
    <tableColumn id="22" xr3:uid="{00000000-0010-0000-0000-000016000000}" name="Estado"/>
    <tableColumn id="23" xr3:uid="{00000000-0010-0000-0000-000017000000}" name="Forma pago"/>
    <tableColumn id="24" xr3:uid="{00000000-0010-0000-0000-000018000000}" name="Responsable"/>
    <tableColumn id="25" xr3:uid="{00000000-0010-0000-0000-000019000000}" name="Observaciones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8"/>
  <sheetViews>
    <sheetView showGridLines="0" tabSelected="1" zoomScaleNormal="100" workbookViewId="0">
      <pane xSplit="4" ySplit="13" topLeftCell="E14" activePane="bottomRight" state="frozen"/>
      <selection pane="topRight" activeCell="E1" sqref="E1"/>
      <selection pane="bottomLeft" activeCell="A14" sqref="A14"/>
      <selection pane="bottomRight" activeCell="O19" sqref="O19"/>
    </sheetView>
  </sheetViews>
  <sheetFormatPr baseColWidth="10" defaultColWidth="8.6640625" defaultRowHeight="15" customHeight="1" x14ac:dyDescent="0.3"/>
  <cols>
    <col min="1" max="1" width="9" customWidth="1"/>
    <col min="2" max="2" width="24" customWidth="1"/>
    <col min="3" max="3" width="16" customWidth="1"/>
    <col min="4" max="4" width="15" customWidth="1"/>
    <col min="5" max="6" width="13" customWidth="1"/>
    <col min="7" max="7" width="14" customWidth="1"/>
    <col min="8" max="8" width="8" customWidth="1"/>
    <col min="9" max="10" width="12" customWidth="1"/>
    <col min="11" max="11" width="14" customWidth="1"/>
    <col min="12" max="12" width="12" customWidth="1"/>
    <col min="13" max="13" width="13" customWidth="1"/>
    <col min="14" max="14" width="12" customWidth="1"/>
    <col min="15" max="15" width="13" customWidth="1"/>
    <col min="16" max="16" width="12" customWidth="1"/>
    <col min="17" max="18" width="13" customWidth="1"/>
    <col min="19" max="19" width="14" customWidth="1"/>
    <col min="20" max="20" width="10" customWidth="1"/>
    <col min="21" max="21" width="12" customWidth="1"/>
    <col min="22" max="22" width="14" customWidth="1"/>
    <col min="23" max="24" width="15" customWidth="1"/>
    <col min="25" max="25" width="28" customWidth="1"/>
  </cols>
  <sheetData>
    <row r="1" spans="1:25" ht="27.75" customHeight="1" x14ac:dyDescent="0.3">
      <c r="A1" s="29" t="s">
        <v>128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</row>
    <row r="2" spans="1:25" ht="24" customHeight="1" x14ac:dyDescent="0.3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25" ht="14.4" x14ac:dyDescent="0.3">
      <c r="A3" s="12" t="s">
        <v>1</v>
      </c>
      <c r="B3" s="13" t="s">
        <v>2</v>
      </c>
      <c r="E3" s="12" t="s">
        <v>3</v>
      </c>
      <c r="F3" s="14">
        <f ca="1">TODAY()</f>
        <v>46133</v>
      </c>
      <c r="H3" s="12" t="s">
        <v>4</v>
      </c>
      <c r="I3" s="13" t="s">
        <v>5</v>
      </c>
    </row>
    <row r="4" spans="1:25" ht="19.5" customHeight="1" x14ac:dyDescent="0.3">
      <c r="A4" s="10" t="s">
        <v>6</v>
      </c>
      <c r="B4" s="10"/>
      <c r="C4" s="10"/>
      <c r="D4" s="9" t="s">
        <v>7</v>
      </c>
      <c r="E4" s="9"/>
      <c r="F4" s="9"/>
      <c r="G4" s="8" t="s">
        <v>8</v>
      </c>
      <c r="H4" s="8"/>
      <c r="I4" s="8"/>
    </row>
    <row r="5" spans="1:25" ht="25.5" customHeight="1" x14ac:dyDescent="0.3">
      <c r="A5" s="7">
        <f>SUM($S$14:$S$58)</f>
        <v>7778.85</v>
      </c>
      <c r="B5" s="7"/>
      <c r="C5" s="7"/>
      <c r="D5" s="7">
        <f ca="1">SUMIFS($S$14:$S$58,$V$14:$V$58,"Vencida")</f>
        <v>4611.8</v>
      </c>
      <c r="E5" s="7"/>
      <c r="F5" s="7"/>
      <c r="G5" s="7">
        <f ca="1">SUMIFS($M$14:$M$58,$L$14:$L$58,"&gt;="&amp;DATE(YEAR($F$3),MONTH($F$3),1),$L$14:$L$58,"&lt;"&amp;DATE(YEAR($F$3)+(MONTH($F$3)=12),IF(MONTH($F$3)=12,1,MONTH($F$3)+1),1))+SUMIFS($O$14:$O$58,$N$14:$N$58,"&gt;="&amp;DATE(YEAR($F$3),MONTH($F$3),1),$N$14:$N$58,"&lt;"&amp;DATE(YEAR($F$3)+(MONTH($F$3)=12),IF(MONTH($F$3)=12,1,MONTH($F$3)+1),1))+SUMIFS($Q$14:$Q$58,$P$14:$P$58,"&gt;="&amp;DATE(YEAR($F$3),MONTH($F$3),1),$P$14:$P$58,"&lt;"&amp;DATE(YEAR($F$3)+(MONTH($F$3)=12),IF(MONTH($F$3)=12,1,MONTH($F$3)+1),1))</f>
        <v>1898</v>
      </c>
      <c r="H5" s="7"/>
      <c r="I5" s="7"/>
    </row>
    <row r="6" spans="1:25" ht="18" customHeight="1" x14ac:dyDescent="0.3">
      <c r="A6" s="7"/>
      <c r="B6" s="7"/>
      <c r="C6" s="7"/>
      <c r="D6" s="7"/>
      <c r="E6" s="7"/>
      <c r="F6" s="7"/>
      <c r="G6" s="7"/>
      <c r="H6" s="7"/>
      <c r="I6" s="7"/>
    </row>
    <row r="7" spans="1:25" ht="19.5" customHeight="1" x14ac:dyDescent="0.3">
      <c r="A7" s="6" t="s">
        <v>9</v>
      </c>
      <c r="B7" s="6"/>
      <c r="C7" s="6"/>
      <c r="D7" s="5" t="s">
        <v>10</v>
      </c>
      <c r="E7" s="5"/>
      <c r="F7" s="5"/>
      <c r="G7" s="4" t="s">
        <v>11</v>
      </c>
      <c r="H7" s="4"/>
      <c r="I7" s="4"/>
    </row>
    <row r="8" spans="1:25" ht="25.5" customHeight="1" x14ac:dyDescent="0.3">
      <c r="A8" s="3">
        <f>COUNTIF($B$14:$B$58,"&lt;&gt;")</f>
        <v>15</v>
      </c>
      <c r="B8" s="3"/>
      <c r="C8" s="3"/>
      <c r="D8" s="7">
        <f ca="1">SUMIFS($S$14:$S$58,$V$14:$V$58,"Vence pronto")</f>
        <v>1376.25</v>
      </c>
      <c r="E8" s="7"/>
      <c r="F8" s="7"/>
      <c r="G8" s="2">
        <f>IFERROR(SUM($R$14:$R$58)/SUM($K$14:$K$58),0)</f>
        <v>0.4348552601466833</v>
      </c>
      <c r="H8" s="2"/>
      <c r="I8" s="2"/>
    </row>
    <row r="9" spans="1:25" ht="18" customHeight="1" x14ac:dyDescent="0.3">
      <c r="A9" s="3"/>
      <c r="B9" s="3"/>
      <c r="C9" s="3"/>
      <c r="D9" s="7"/>
      <c r="E9" s="7"/>
      <c r="F9" s="7"/>
      <c r="G9" s="2"/>
      <c r="H9" s="2"/>
      <c r="I9" s="2"/>
    </row>
    <row r="10" spans="1:25" ht="14.4" x14ac:dyDescent="0.3"/>
    <row r="11" spans="1:25" ht="24" customHeight="1" x14ac:dyDescent="0.3">
      <c r="A11" s="1" t="s">
        <v>12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3" spans="1:25" ht="24" customHeight="1" x14ac:dyDescent="0.3">
      <c r="A13" s="15" t="s">
        <v>13</v>
      </c>
      <c r="B13" s="15" t="s">
        <v>14</v>
      </c>
      <c r="C13" s="15" t="s">
        <v>15</v>
      </c>
      <c r="D13" s="15" t="s">
        <v>16</v>
      </c>
      <c r="E13" s="15" t="s">
        <v>17</v>
      </c>
      <c r="F13" s="15" t="s">
        <v>18</v>
      </c>
      <c r="G13" s="15" t="s">
        <v>19</v>
      </c>
      <c r="H13" s="15" t="s">
        <v>20</v>
      </c>
      <c r="I13" s="15" t="s">
        <v>21</v>
      </c>
      <c r="J13" s="15" t="s">
        <v>22</v>
      </c>
      <c r="K13" s="15" t="s">
        <v>23</v>
      </c>
      <c r="L13" s="15" t="s">
        <v>24</v>
      </c>
      <c r="M13" s="15" t="s">
        <v>25</v>
      </c>
      <c r="N13" s="15" t="s">
        <v>26</v>
      </c>
      <c r="O13" s="15" t="s">
        <v>27</v>
      </c>
      <c r="P13" s="15" t="s">
        <v>28</v>
      </c>
      <c r="Q13" s="15" t="s">
        <v>29</v>
      </c>
      <c r="R13" s="15" t="s">
        <v>30</v>
      </c>
      <c r="S13" s="15" t="s">
        <v>31</v>
      </c>
      <c r="T13" s="15" t="s">
        <v>11</v>
      </c>
      <c r="U13" s="15" t="s">
        <v>32</v>
      </c>
      <c r="V13" s="15" t="s">
        <v>33</v>
      </c>
      <c r="W13" s="15" t="s">
        <v>34</v>
      </c>
      <c r="X13" s="15" t="s">
        <v>35</v>
      </c>
      <c r="Y13" s="15" t="s">
        <v>36</v>
      </c>
    </row>
    <row r="14" spans="1:25" ht="14.4" x14ac:dyDescent="0.3">
      <c r="A14" s="16" t="str">
        <f t="shared" ref="A14:A58" si="0">IF(B14="","","F-"&amp;IF(ROW()-13&lt;10,"00",IF(ROW()-13&lt;100,"0",""))&amp;ROW()-13)</f>
        <v>F-001</v>
      </c>
      <c r="B14" s="17" t="s">
        <v>37</v>
      </c>
      <c r="C14" s="18" t="s">
        <v>38</v>
      </c>
      <c r="D14" s="18" t="s">
        <v>39</v>
      </c>
      <c r="E14" s="19">
        <v>46027</v>
      </c>
      <c r="F14" s="19">
        <v>46042</v>
      </c>
      <c r="G14" s="20">
        <v>1480</v>
      </c>
      <c r="H14" s="21">
        <v>0.21</v>
      </c>
      <c r="I14" s="22">
        <f t="shared" ref="I14:I58" si="1">IF(G14="","",G14*H14)</f>
        <v>310.8</v>
      </c>
      <c r="J14" s="20">
        <v>0</v>
      </c>
      <c r="K14" s="22">
        <f t="shared" ref="K14:K58" si="2">IF(G14="","",G14+I14+IF(J14="",0,J14))</f>
        <v>1790.8</v>
      </c>
      <c r="L14" s="19">
        <v>46044</v>
      </c>
      <c r="M14" s="20">
        <v>1790.8</v>
      </c>
      <c r="N14" s="19"/>
      <c r="O14" s="20"/>
      <c r="P14" s="19"/>
      <c r="Q14" s="20"/>
      <c r="R14" s="22">
        <f t="shared" ref="R14:R58" si="3">IF(B14="","",SUM(M14,O14,Q14))</f>
        <v>1790.8</v>
      </c>
      <c r="S14" s="22">
        <f t="shared" ref="S14:S58" si="4">IF(K14="","",MAX(K14-R14,0))</f>
        <v>0</v>
      </c>
      <c r="T14" s="23">
        <f t="shared" ref="T14:T58" si="5">IF(K14="","",MIN(R14/K14,1))</f>
        <v>1</v>
      </c>
      <c r="U14" s="24" t="str">
        <f t="shared" ref="U14:U58" si="6">IF(S14&lt;=0,"",F14-$F$3)</f>
        <v/>
      </c>
      <c r="V14" s="16" t="str">
        <f t="shared" ref="V14:V58" si="7">IF(B14="","",IF(S14&lt;=0,"Pagada",IF(F14&lt;$F$3,"Vencida",IF(F14&lt;=$F$3+7,"Vence pronto","Pendiente"))))</f>
        <v>Pagada</v>
      </c>
      <c r="W14" s="18" t="s">
        <v>40</v>
      </c>
      <c r="X14" s="18" t="s">
        <v>41</v>
      </c>
      <c r="Y14" s="25" t="s">
        <v>42</v>
      </c>
    </row>
    <row r="15" spans="1:25" ht="27.6" x14ac:dyDescent="0.3">
      <c r="A15" s="16" t="str">
        <f t="shared" si="0"/>
        <v>F-002</v>
      </c>
      <c r="B15" s="17" t="s">
        <v>43</v>
      </c>
      <c r="C15" s="18" t="s">
        <v>44</v>
      </c>
      <c r="D15" s="18" t="s">
        <v>45</v>
      </c>
      <c r="E15" s="19">
        <v>46040</v>
      </c>
      <c r="F15" s="19">
        <v>46070</v>
      </c>
      <c r="G15" s="20">
        <v>620</v>
      </c>
      <c r="H15" s="21">
        <v>0.21</v>
      </c>
      <c r="I15" s="22">
        <f t="shared" si="1"/>
        <v>130.19999999999999</v>
      </c>
      <c r="J15" s="20">
        <v>0</v>
      </c>
      <c r="K15" s="22">
        <f t="shared" si="2"/>
        <v>750.2</v>
      </c>
      <c r="L15" s="19">
        <v>46068</v>
      </c>
      <c r="M15" s="20">
        <v>400</v>
      </c>
      <c r="N15" s="19">
        <v>46081</v>
      </c>
      <c r="O15" s="20">
        <v>350.2</v>
      </c>
      <c r="P15" s="19"/>
      <c r="Q15" s="20"/>
      <c r="R15" s="22">
        <f t="shared" si="3"/>
        <v>750.2</v>
      </c>
      <c r="S15" s="22">
        <f t="shared" si="4"/>
        <v>0</v>
      </c>
      <c r="T15" s="23">
        <f t="shared" si="5"/>
        <v>1</v>
      </c>
      <c r="U15" s="24" t="str">
        <f t="shared" si="6"/>
        <v/>
      </c>
      <c r="V15" s="16" t="str">
        <f t="shared" si="7"/>
        <v>Pagada</v>
      </c>
      <c r="W15" s="18" t="s">
        <v>46</v>
      </c>
      <c r="X15" s="18" t="s">
        <v>47</v>
      </c>
      <c r="Y15" s="25" t="s">
        <v>48</v>
      </c>
    </row>
    <row r="16" spans="1:25" ht="14.4" x14ac:dyDescent="0.3">
      <c r="A16" s="16" t="str">
        <f t="shared" si="0"/>
        <v>F-003</v>
      </c>
      <c r="B16" s="17" t="s">
        <v>49</v>
      </c>
      <c r="C16" s="18" t="s">
        <v>50</v>
      </c>
      <c r="D16" s="18" t="s">
        <v>51</v>
      </c>
      <c r="E16" s="19">
        <v>46055</v>
      </c>
      <c r="F16" s="19">
        <v>46070</v>
      </c>
      <c r="G16" s="20">
        <v>940</v>
      </c>
      <c r="H16" s="21">
        <v>0.21</v>
      </c>
      <c r="I16" s="22">
        <f t="shared" si="1"/>
        <v>197.4</v>
      </c>
      <c r="J16" s="20">
        <v>0</v>
      </c>
      <c r="K16" s="22">
        <f t="shared" si="2"/>
        <v>1137.4000000000001</v>
      </c>
      <c r="L16" s="19">
        <v>46063</v>
      </c>
      <c r="M16" s="20">
        <v>500</v>
      </c>
      <c r="N16" s="19"/>
      <c r="O16" s="20"/>
      <c r="P16" s="19"/>
      <c r="Q16" s="20"/>
      <c r="R16" s="22">
        <f t="shared" si="3"/>
        <v>500</v>
      </c>
      <c r="S16" s="22">
        <f t="shared" si="4"/>
        <v>637.40000000000009</v>
      </c>
      <c r="T16" s="23">
        <f t="shared" si="5"/>
        <v>0.43959908563390182</v>
      </c>
      <c r="U16" s="24">
        <f t="shared" ca="1" si="6"/>
        <v>-63</v>
      </c>
      <c r="V16" s="16" t="str">
        <f t="shared" ca="1" si="7"/>
        <v>Vencida</v>
      </c>
      <c r="W16" s="18" t="s">
        <v>40</v>
      </c>
      <c r="X16" s="18" t="s">
        <v>41</v>
      </c>
      <c r="Y16" s="25" t="s">
        <v>52</v>
      </c>
    </row>
    <row r="17" spans="1:25" ht="14.4" x14ac:dyDescent="0.3">
      <c r="A17" s="16" t="str">
        <f t="shared" si="0"/>
        <v>F-004</v>
      </c>
      <c r="B17" s="17" t="s">
        <v>53</v>
      </c>
      <c r="C17" s="18" t="s">
        <v>54</v>
      </c>
      <c r="D17" s="18" t="s">
        <v>55</v>
      </c>
      <c r="E17" s="19">
        <v>46065</v>
      </c>
      <c r="F17" s="19">
        <v>46093</v>
      </c>
      <c r="G17" s="20">
        <v>315</v>
      </c>
      <c r="H17" s="21">
        <v>0.1</v>
      </c>
      <c r="I17" s="22">
        <f t="shared" si="1"/>
        <v>31.5</v>
      </c>
      <c r="J17" s="20">
        <v>0</v>
      </c>
      <c r="K17" s="22">
        <f t="shared" si="2"/>
        <v>346.5</v>
      </c>
      <c r="L17" s="19">
        <v>46086</v>
      </c>
      <c r="M17" s="20">
        <v>346.5</v>
      </c>
      <c r="N17" s="19"/>
      <c r="O17" s="20"/>
      <c r="P17" s="19"/>
      <c r="Q17" s="20"/>
      <c r="R17" s="22">
        <f t="shared" si="3"/>
        <v>346.5</v>
      </c>
      <c r="S17" s="22">
        <f t="shared" si="4"/>
        <v>0</v>
      </c>
      <c r="T17" s="23">
        <f t="shared" si="5"/>
        <v>1</v>
      </c>
      <c r="U17" s="24" t="str">
        <f t="shared" si="6"/>
        <v/>
      </c>
      <c r="V17" s="16" t="str">
        <f t="shared" si="7"/>
        <v>Pagada</v>
      </c>
      <c r="W17" s="18" t="s">
        <v>56</v>
      </c>
      <c r="X17" s="18" t="s">
        <v>57</v>
      </c>
      <c r="Y17" s="25" t="s">
        <v>58</v>
      </c>
    </row>
    <row r="18" spans="1:25" ht="27.6" x14ac:dyDescent="0.3">
      <c r="A18" s="16" t="str">
        <f t="shared" si="0"/>
        <v>F-005</v>
      </c>
      <c r="B18" s="17" t="s">
        <v>59</v>
      </c>
      <c r="C18" s="18" t="s">
        <v>60</v>
      </c>
      <c r="D18" s="18" t="s">
        <v>61</v>
      </c>
      <c r="E18" s="19">
        <v>46080</v>
      </c>
      <c r="F18" s="19">
        <v>46110</v>
      </c>
      <c r="G18" s="20">
        <v>1200</v>
      </c>
      <c r="H18" s="21">
        <v>0.21</v>
      </c>
      <c r="I18" s="22">
        <f t="shared" si="1"/>
        <v>252</v>
      </c>
      <c r="J18" s="20">
        <v>35</v>
      </c>
      <c r="K18" s="22">
        <f t="shared" si="2"/>
        <v>1487</v>
      </c>
      <c r="L18" s="19">
        <v>46096</v>
      </c>
      <c r="M18" s="20">
        <v>700</v>
      </c>
      <c r="N18" s="19"/>
      <c r="O18" s="20"/>
      <c r="P18" s="19"/>
      <c r="Q18" s="20"/>
      <c r="R18" s="22">
        <f t="shared" si="3"/>
        <v>700</v>
      </c>
      <c r="S18" s="22">
        <f t="shared" si="4"/>
        <v>787</v>
      </c>
      <c r="T18" s="23">
        <f t="shared" si="5"/>
        <v>0.47074646940147946</v>
      </c>
      <c r="U18" s="24">
        <f t="shared" ca="1" si="6"/>
        <v>-23</v>
      </c>
      <c r="V18" s="16" t="str">
        <f t="shared" ca="1" si="7"/>
        <v>Vencida</v>
      </c>
      <c r="W18" s="18" t="s">
        <v>40</v>
      </c>
      <c r="X18" s="18" t="s">
        <v>60</v>
      </c>
      <c r="Y18" s="25" t="s">
        <v>62</v>
      </c>
    </row>
    <row r="19" spans="1:25" ht="27.6" x14ac:dyDescent="0.3">
      <c r="A19" s="16" t="str">
        <f t="shared" si="0"/>
        <v>F-006</v>
      </c>
      <c r="B19" s="17" t="s">
        <v>63</v>
      </c>
      <c r="C19" s="18" t="s">
        <v>64</v>
      </c>
      <c r="D19" s="18" t="s">
        <v>65</v>
      </c>
      <c r="E19" s="19">
        <v>46086</v>
      </c>
      <c r="F19" s="19">
        <v>46116</v>
      </c>
      <c r="G19" s="20">
        <v>860</v>
      </c>
      <c r="H19" s="21">
        <v>0.21</v>
      </c>
      <c r="I19" s="22">
        <f t="shared" si="1"/>
        <v>180.6</v>
      </c>
      <c r="J19" s="20">
        <v>0</v>
      </c>
      <c r="K19" s="22">
        <f t="shared" si="2"/>
        <v>1040.5999999999999</v>
      </c>
      <c r="L19" s="19"/>
      <c r="M19" s="20"/>
      <c r="N19" s="19"/>
      <c r="O19" s="20"/>
      <c r="P19" s="19"/>
      <c r="Q19" s="20"/>
      <c r="R19" s="22">
        <f t="shared" si="3"/>
        <v>0</v>
      </c>
      <c r="S19" s="22">
        <f t="shared" si="4"/>
        <v>1040.5999999999999</v>
      </c>
      <c r="T19" s="23">
        <f t="shared" si="5"/>
        <v>0</v>
      </c>
      <c r="U19" s="24">
        <f t="shared" ca="1" si="6"/>
        <v>-17</v>
      </c>
      <c r="V19" s="16" t="str">
        <f t="shared" ca="1" si="7"/>
        <v>Vencida</v>
      </c>
      <c r="W19" s="18" t="s">
        <v>40</v>
      </c>
      <c r="X19" s="18" t="s">
        <v>41</v>
      </c>
      <c r="Y19" s="25" t="s">
        <v>66</v>
      </c>
    </row>
    <row r="20" spans="1:25" ht="14.4" x14ac:dyDescent="0.3">
      <c r="A20" s="16" t="str">
        <f t="shared" si="0"/>
        <v>F-007</v>
      </c>
      <c r="B20" s="17" t="s">
        <v>67</v>
      </c>
      <c r="C20" s="18" t="s">
        <v>68</v>
      </c>
      <c r="D20" s="18" t="s">
        <v>69</v>
      </c>
      <c r="E20" s="19">
        <v>46091</v>
      </c>
      <c r="F20" s="19">
        <v>46136</v>
      </c>
      <c r="G20" s="20">
        <v>540</v>
      </c>
      <c r="H20" s="21">
        <v>0.21</v>
      </c>
      <c r="I20" s="22">
        <f t="shared" si="1"/>
        <v>113.39999999999999</v>
      </c>
      <c r="J20" s="20">
        <v>0</v>
      </c>
      <c r="K20" s="22">
        <f t="shared" si="2"/>
        <v>653.4</v>
      </c>
      <c r="L20" s="19"/>
      <c r="M20" s="20"/>
      <c r="N20" s="19"/>
      <c r="O20" s="20"/>
      <c r="P20" s="19"/>
      <c r="Q20" s="20"/>
      <c r="R20" s="22">
        <f t="shared" si="3"/>
        <v>0</v>
      </c>
      <c r="S20" s="22">
        <f t="shared" si="4"/>
        <v>653.4</v>
      </c>
      <c r="T20" s="23">
        <f t="shared" si="5"/>
        <v>0</v>
      </c>
      <c r="U20" s="24">
        <f t="shared" ca="1" si="6"/>
        <v>3</v>
      </c>
      <c r="V20" s="16" t="str">
        <f t="shared" ca="1" si="7"/>
        <v>Vence pronto</v>
      </c>
      <c r="W20" s="18" t="s">
        <v>40</v>
      </c>
      <c r="X20" s="18" t="s">
        <v>70</v>
      </c>
      <c r="Y20" s="25" t="s">
        <v>71</v>
      </c>
    </row>
    <row r="21" spans="1:25" ht="14.4" x14ac:dyDescent="0.3">
      <c r="A21" s="16" t="str">
        <f t="shared" si="0"/>
        <v>F-008</v>
      </c>
      <c r="B21" s="17" t="s">
        <v>72</v>
      </c>
      <c r="C21" s="18" t="s">
        <v>73</v>
      </c>
      <c r="D21" s="18" t="s">
        <v>74</v>
      </c>
      <c r="E21" s="19">
        <v>46103</v>
      </c>
      <c r="F21" s="19">
        <v>46133</v>
      </c>
      <c r="G21" s="20">
        <v>210</v>
      </c>
      <c r="H21" s="21">
        <v>0.21</v>
      </c>
      <c r="I21" s="22">
        <f t="shared" si="1"/>
        <v>44.1</v>
      </c>
      <c r="J21" s="20">
        <v>0</v>
      </c>
      <c r="K21" s="22">
        <f t="shared" si="2"/>
        <v>254.1</v>
      </c>
      <c r="L21" s="19"/>
      <c r="M21" s="20"/>
      <c r="N21" s="19"/>
      <c r="O21" s="20"/>
      <c r="P21" s="19"/>
      <c r="Q21" s="20"/>
      <c r="R21" s="22">
        <f t="shared" si="3"/>
        <v>0</v>
      </c>
      <c r="S21" s="22">
        <f t="shared" si="4"/>
        <v>254.1</v>
      </c>
      <c r="T21" s="23">
        <f t="shared" si="5"/>
        <v>0</v>
      </c>
      <c r="U21" s="24">
        <f t="shared" ca="1" si="6"/>
        <v>0</v>
      </c>
      <c r="V21" s="16" t="str">
        <f t="shared" ca="1" si="7"/>
        <v>Vence pronto</v>
      </c>
      <c r="W21" s="18" t="s">
        <v>46</v>
      </c>
      <c r="X21" s="18" t="s">
        <v>57</v>
      </c>
      <c r="Y21" s="25" t="s">
        <v>75</v>
      </c>
    </row>
    <row r="22" spans="1:25" ht="27.6" x14ac:dyDescent="0.3">
      <c r="A22" s="16" t="str">
        <f t="shared" si="0"/>
        <v>F-009</v>
      </c>
      <c r="B22" s="17" t="s">
        <v>76</v>
      </c>
      <c r="C22" s="18" t="s">
        <v>77</v>
      </c>
      <c r="D22" s="18" t="s">
        <v>78</v>
      </c>
      <c r="E22" s="19">
        <v>46106</v>
      </c>
      <c r="F22" s="19">
        <v>46152</v>
      </c>
      <c r="G22" s="20">
        <v>780</v>
      </c>
      <c r="H22" s="21">
        <v>0.21</v>
      </c>
      <c r="I22" s="22">
        <f t="shared" si="1"/>
        <v>163.79999999999998</v>
      </c>
      <c r="J22" s="20">
        <v>0</v>
      </c>
      <c r="K22" s="22">
        <f t="shared" si="2"/>
        <v>943.8</v>
      </c>
      <c r="L22" s="19"/>
      <c r="M22" s="20"/>
      <c r="N22" s="19"/>
      <c r="O22" s="20"/>
      <c r="P22" s="19"/>
      <c r="Q22" s="20"/>
      <c r="R22" s="22">
        <f t="shared" si="3"/>
        <v>0</v>
      </c>
      <c r="S22" s="22">
        <f t="shared" si="4"/>
        <v>943.8</v>
      </c>
      <c r="T22" s="23">
        <f t="shared" si="5"/>
        <v>0</v>
      </c>
      <c r="U22" s="24">
        <f t="shared" ca="1" si="6"/>
        <v>19</v>
      </c>
      <c r="V22" s="16" t="str">
        <f t="shared" ca="1" si="7"/>
        <v>Pendiente</v>
      </c>
      <c r="W22" s="18" t="s">
        <v>40</v>
      </c>
      <c r="X22" s="18" t="s">
        <v>79</v>
      </c>
      <c r="Y22" s="25" t="s">
        <v>80</v>
      </c>
    </row>
    <row r="23" spans="1:25" ht="27.6" x14ac:dyDescent="0.3">
      <c r="A23" s="16" t="str">
        <f t="shared" si="0"/>
        <v>F-010</v>
      </c>
      <c r="B23" s="17" t="s">
        <v>81</v>
      </c>
      <c r="C23" s="18" t="s">
        <v>82</v>
      </c>
      <c r="D23" s="18" t="s">
        <v>83</v>
      </c>
      <c r="E23" s="19">
        <v>46109</v>
      </c>
      <c r="F23" s="19">
        <v>46124</v>
      </c>
      <c r="G23" s="20">
        <v>2650</v>
      </c>
      <c r="H23" s="21">
        <v>0.21</v>
      </c>
      <c r="I23" s="22">
        <f t="shared" si="1"/>
        <v>556.5</v>
      </c>
      <c r="J23" s="20">
        <v>120</v>
      </c>
      <c r="K23" s="22">
        <f t="shared" si="2"/>
        <v>3326.5</v>
      </c>
      <c r="L23" s="19">
        <v>46120</v>
      </c>
      <c r="M23" s="20">
        <v>1500</v>
      </c>
      <c r="N23" s="19"/>
      <c r="O23" s="20"/>
      <c r="P23" s="19"/>
      <c r="Q23" s="20"/>
      <c r="R23" s="22">
        <f t="shared" si="3"/>
        <v>1500</v>
      </c>
      <c r="S23" s="22">
        <f t="shared" si="4"/>
        <v>1826.5</v>
      </c>
      <c r="T23" s="23">
        <f t="shared" si="5"/>
        <v>0.45092439500977005</v>
      </c>
      <c r="U23" s="24">
        <f t="shared" ca="1" si="6"/>
        <v>-9</v>
      </c>
      <c r="V23" s="16" t="str">
        <f t="shared" ca="1" si="7"/>
        <v>Vencida</v>
      </c>
      <c r="W23" s="18" t="s">
        <v>40</v>
      </c>
      <c r="X23" s="18" t="s">
        <v>41</v>
      </c>
      <c r="Y23" s="25" t="s">
        <v>84</v>
      </c>
    </row>
    <row r="24" spans="1:25" ht="27.6" x14ac:dyDescent="0.3">
      <c r="A24" s="16" t="str">
        <f t="shared" si="0"/>
        <v>F-011</v>
      </c>
      <c r="B24" s="17" t="s">
        <v>85</v>
      </c>
      <c r="C24" s="18" t="s">
        <v>44</v>
      </c>
      <c r="D24" s="18" t="s">
        <v>86</v>
      </c>
      <c r="E24" s="19">
        <v>46114</v>
      </c>
      <c r="F24" s="19">
        <v>46144</v>
      </c>
      <c r="G24" s="20">
        <v>490</v>
      </c>
      <c r="H24" s="21">
        <v>0.21</v>
      </c>
      <c r="I24" s="22">
        <f t="shared" si="1"/>
        <v>102.89999999999999</v>
      </c>
      <c r="J24" s="20">
        <v>0</v>
      </c>
      <c r="K24" s="22">
        <f t="shared" si="2"/>
        <v>592.9</v>
      </c>
      <c r="L24" s="19"/>
      <c r="M24" s="20"/>
      <c r="N24" s="19"/>
      <c r="O24" s="20"/>
      <c r="P24" s="19"/>
      <c r="Q24" s="20"/>
      <c r="R24" s="22">
        <f t="shared" si="3"/>
        <v>0</v>
      </c>
      <c r="S24" s="22">
        <f t="shared" si="4"/>
        <v>592.9</v>
      </c>
      <c r="T24" s="23">
        <f t="shared" si="5"/>
        <v>0</v>
      </c>
      <c r="U24" s="24">
        <f t="shared" ca="1" si="6"/>
        <v>11</v>
      </c>
      <c r="V24" s="16" t="str">
        <f t="shared" ca="1" si="7"/>
        <v>Pendiente</v>
      </c>
      <c r="W24" s="18" t="s">
        <v>46</v>
      </c>
      <c r="X24" s="18" t="s">
        <v>47</v>
      </c>
      <c r="Y24" s="25" t="s">
        <v>87</v>
      </c>
    </row>
    <row r="25" spans="1:25" ht="14.4" x14ac:dyDescent="0.3">
      <c r="A25" s="16" t="str">
        <f t="shared" si="0"/>
        <v>F-012</v>
      </c>
      <c r="B25" s="17" t="s">
        <v>88</v>
      </c>
      <c r="C25" s="18" t="s">
        <v>89</v>
      </c>
      <c r="D25" s="18" t="s">
        <v>90</v>
      </c>
      <c r="E25" s="19">
        <v>46117</v>
      </c>
      <c r="F25" s="19">
        <v>46132</v>
      </c>
      <c r="G25" s="20">
        <v>430</v>
      </c>
      <c r="H25" s="21">
        <v>0.21</v>
      </c>
      <c r="I25" s="22">
        <f t="shared" si="1"/>
        <v>90.3</v>
      </c>
      <c r="J25" s="20">
        <v>0</v>
      </c>
      <c r="K25" s="22">
        <f t="shared" si="2"/>
        <v>520.29999999999995</v>
      </c>
      <c r="L25" s="19">
        <v>46132</v>
      </c>
      <c r="M25" s="20">
        <v>200</v>
      </c>
      <c r="N25" s="19"/>
      <c r="O25" s="20"/>
      <c r="P25" s="19"/>
      <c r="Q25" s="20"/>
      <c r="R25" s="22">
        <f t="shared" si="3"/>
        <v>200</v>
      </c>
      <c r="S25" s="22">
        <f t="shared" si="4"/>
        <v>320.29999999999995</v>
      </c>
      <c r="T25" s="23">
        <f t="shared" si="5"/>
        <v>0.38439361906592356</v>
      </c>
      <c r="U25" s="24">
        <f t="shared" ca="1" si="6"/>
        <v>-1</v>
      </c>
      <c r="V25" s="16" t="str">
        <f t="shared" ca="1" si="7"/>
        <v>Vencida</v>
      </c>
      <c r="W25" s="18" t="s">
        <v>56</v>
      </c>
      <c r="X25" s="18" t="s">
        <v>57</v>
      </c>
      <c r="Y25" s="25" t="s">
        <v>91</v>
      </c>
    </row>
    <row r="26" spans="1:25" ht="14.4" x14ac:dyDescent="0.3">
      <c r="A26" s="16" t="str">
        <f t="shared" si="0"/>
        <v>F-013</v>
      </c>
      <c r="B26" s="17" t="s">
        <v>92</v>
      </c>
      <c r="C26" s="18" t="s">
        <v>93</v>
      </c>
      <c r="D26" s="18" t="s">
        <v>94</v>
      </c>
      <c r="E26" s="19">
        <v>46119</v>
      </c>
      <c r="F26" s="19">
        <v>46149</v>
      </c>
      <c r="G26" s="20">
        <v>180</v>
      </c>
      <c r="H26" s="21">
        <v>0.1</v>
      </c>
      <c r="I26" s="22">
        <f t="shared" si="1"/>
        <v>18</v>
      </c>
      <c r="J26" s="20">
        <v>0</v>
      </c>
      <c r="K26" s="22">
        <f t="shared" si="2"/>
        <v>198</v>
      </c>
      <c r="L26" s="19">
        <v>46126</v>
      </c>
      <c r="M26" s="20">
        <v>99</v>
      </c>
      <c r="N26" s="19">
        <v>46130</v>
      </c>
      <c r="O26" s="20">
        <v>99</v>
      </c>
      <c r="P26" s="19"/>
      <c r="Q26" s="20"/>
      <c r="R26" s="22">
        <f t="shared" si="3"/>
        <v>198</v>
      </c>
      <c r="S26" s="22">
        <f t="shared" si="4"/>
        <v>0</v>
      </c>
      <c r="T26" s="23">
        <f t="shared" si="5"/>
        <v>1</v>
      </c>
      <c r="U26" s="24" t="str">
        <f t="shared" si="6"/>
        <v/>
      </c>
      <c r="V26" s="16" t="str">
        <f t="shared" si="7"/>
        <v>Pagada</v>
      </c>
      <c r="W26" s="18" t="s">
        <v>46</v>
      </c>
      <c r="X26" s="18" t="s">
        <v>57</v>
      </c>
      <c r="Y26" s="25" t="s">
        <v>95</v>
      </c>
    </row>
    <row r="27" spans="1:25" ht="27.6" x14ac:dyDescent="0.3">
      <c r="A27" s="16" t="str">
        <f t="shared" si="0"/>
        <v>F-014</v>
      </c>
      <c r="B27" s="17" t="s">
        <v>96</v>
      </c>
      <c r="C27" s="18" t="s">
        <v>97</v>
      </c>
      <c r="D27" s="18" t="s">
        <v>98</v>
      </c>
      <c r="E27" s="19">
        <v>46123</v>
      </c>
      <c r="F27" s="19">
        <v>46138</v>
      </c>
      <c r="G27" s="20">
        <v>375</v>
      </c>
      <c r="H27" s="21">
        <v>0.21</v>
      </c>
      <c r="I27" s="22">
        <f t="shared" si="1"/>
        <v>78.75</v>
      </c>
      <c r="J27" s="20">
        <v>15</v>
      </c>
      <c r="K27" s="22">
        <f t="shared" si="2"/>
        <v>468.75</v>
      </c>
      <c r="L27" s="19"/>
      <c r="M27" s="20"/>
      <c r="N27" s="19"/>
      <c r="O27" s="20"/>
      <c r="P27" s="19"/>
      <c r="Q27" s="20"/>
      <c r="R27" s="22">
        <f t="shared" si="3"/>
        <v>0</v>
      </c>
      <c r="S27" s="22">
        <f t="shared" si="4"/>
        <v>468.75</v>
      </c>
      <c r="T27" s="23">
        <f t="shared" si="5"/>
        <v>0</v>
      </c>
      <c r="U27" s="24">
        <f t="shared" ca="1" si="6"/>
        <v>5</v>
      </c>
      <c r="V27" s="16" t="str">
        <f t="shared" ca="1" si="7"/>
        <v>Vence pronto</v>
      </c>
      <c r="W27" s="18" t="s">
        <v>40</v>
      </c>
      <c r="X27" s="18" t="s">
        <v>60</v>
      </c>
      <c r="Y27" s="25" t="s">
        <v>99</v>
      </c>
    </row>
    <row r="28" spans="1:25" ht="27.6" x14ac:dyDescent="0.3">
      <c r="A28" s="16" t="str">
        <f t="shared" si="0"/>
        <v>F-015</v>
      </c>
      <c r="B28" s="17" t="s">
        <v>100</v>
      </c>
      <c r="C28" s="18" t="s">
        <v>101</v>
      </c>
      <c r="D28" s="18" t="s">
        <v>102</v>
      </c>
      <c r="E28" s="19">
        <v>46126</v>
      </c>
      <c r="F28" s="19">
        <v>46156</v>
      </c>
      <c r="G28" s="20">
        <v>210</v>
      </c>
      <c r="H28" s="21">
        <v>0.21</v>
      </c>
      <c r="I28" s="22">
        <f t="shared" si="1"/>
        <v>44.1</v>
      </c>
      <c r="J28" s="20">
        <v>0</v>
      </c>
      <c r="K28" s="22">
        <f t="shared" si="2"/>
        <v>254.1</v>
      </c>
      <c r="L28" s="19"/>
      <c r="M28" s="20"/>
      <c r="N28" s="19"/>
      <c r="O28" s="20"/>
      <c r="P28" s="19"/>
      <c r="Q28" s="20"/>
      <c r="R28" s="22">
        <f t="shared" si="3"/>
        <v>0</v>
      </c>
      <c r="S28" s="22">
        <f t="shared" si="4"/>
        <v>254.1</v>
      </c>
      <c r="T28" s="23">
        <f t="shared" si="5"/>
        <v>0</v>
      </c>
      <c r="U28" s="24">
        <f t="shared" ca="1" si="6"/>
        <v>23</v>
      </c>
      <c r="V28" s="16" t="str">
        <f t="shared" ca="1" si="7"/>
        <v>Pendiente</v>
      </c>
      <c r="W28" s="18" t="s">
        <v>56</v>
      </c>
      <c r="X28" s="18" t="s">
        <v>47</v>
      </c>
      <c r="Y28" s="25" t="s">
        <v>103</v>
      </c>
    </row>
    <row r="29" spans="1:25" ht="14.4" x14ac:dyDescent="0.3">
      <c r="A29" s="16" t="str">
        <f t="shared" si="0"/>
        <v/>
      </c>
      <c r="B29" s="17"/>
      <c r="C29" s="18"/>
      <c r="D29" s="18"/>
      <c r="E29" s="19"/>
      <c r="F29" s="19"/>
      <c r="G29" s="20"/>
      <c r="H29" s="21"/>
      <c r="I29" s="22" t="str">
        <f t="shared" si="1"/>
        <v/>
      </c>
      <c r="J29" s="20"/>
      <c r="K29" s="22" t="str">
        <f t="shared" si="2"/>
        <v/>
      </c>
      <c r="L29" s="19"/>
      <c r="M29" s="20"/>
      <c r="N29" s="19"/>
      <c r="O29" s="20"/>
      <c r="P29" s="19"/>
      <c r="Q29" s="20"/>
      <c r="R29" s="22" t="str">
        <f t="shared" si="3"/>
        <v/>
      </c>
      <c r="S29" s="22" t="str">
        <f t="shared" si="4"/>
        <v/>
      </c>
      <c r="T29" s="23" t="str">
        <f t="shared" si="5"/>
        <v/>
      </c>
      <c r="U29" s="24">
        <f t="shared" ca="1" si="6"/>
        <v>-46133</v>
      </c>
      <c r="V29" s="16" t="str">
        <f t="shared" si="7"/>
        <v/>
      </c>
      <c r="W29" s="18"/>
      <c r="X29" s="18"/>
      <c r="Y29" s="25"/>
    </row>
    <row r="30" spans="1:25" ht="14.4" x14ac:dyDescent="0.3">
      <c r="A30" s="16" t="str">
        <f t="shared" si="0"/>
        <v/>
      </c>
      <c r="B30" s="17"/>
      <c r="C30" s="18"/>
      <c r="D30" s="18"/>
      <c r="E30" s="19"/>
      <c r="F30" s="19"/>
      <c r="G30" s="20"/>
      <c r="H30" s="21"/>
      <c r="I30" s="22" t="str">
        <f t="shared" si="1"/>
        <v/>
      </c>
      <c r="J30" s="20"/>
      <c r="K30" s="22" t="str">
        <f t="shared" si="2"/>
        <v/>
      </c>
      <c r="L30" s="19"/>
      <c r="M30" s="20"/>
      <c r="N30" s="19"/>
      <c r="O30" s="20"/>
      <c r="P30" s="19"/>
      <c r="Q30" s="20"/>
      <c r="R30" s="22" t="str">
        <f t="shared" si="3"/>
        <v/>
      </c>
      <c r="S30" s="22" t="str">
        <f t="shared" si="4"/>
        <v/>
      </c>
      <c r="T30" s="23" t="str">
        <f t="shared" si="5"/>
        <v/>
      </c>
      <c r="U30" s="24">
        <f t="shared" ca="1" si="6"/>
        <v>-46133</v>
      </c>
      <c r="V30" s="16" t="str">
        <f t="shared" si="7"/>
        <v/>
      </c>
      <c r="W30" s="18"/>
      <c r="X30" s="18"/>
      <c r="Y30" s="25"/>
    </row>
    <row r="31" spans="1:25" ht="14.4" x14ac:dyDescent="0.3">
      <c r="A31" s="16" t="str">
        <f t="shared" si="0"/>
        <v/>
      </c>
      <c r="B31" s="17"/>
      <c r="C31" s="18"/>
      <c r="D31" s="18"/>
      <c r="E31" s="19"/>
      <c r="F31" s="19"/>
      <c r="G31" s="20"/>
      <c r="H31" s="21"/>
      <c r="I31" s="22" t="str">
        <f t="shared" si="1"/>
        <v/>
      </c>
      <c r="J31" s="20"/>
      <c r="K31" s="22" t="str">
        <f t="shared" si="2"/>
        <v/>
      </c>
      <c r="L31" s="19"/>
      <c r="M31" s="20"/>
      <c r="N31" s="19"/>
      <c r="O31" s="20"/>
      <c r="P31" s="19"/>
      <c r="Q31" s="20"/>
      <c r="R31" s="22" t="str">
        <f t="shared" si="3"/>
        <v/>
      </c>
      <c r="S31" s="22" t="str">
        <f t="shared" si="4"/>
        <v/>
      </c>
      <c r="T31" s="23" t="str">
        <f t="shared" si="5"/>
        <v/>
      </c>
      <c r="U31" s="24">
        <f t="shared" ca="1" si="6"/>
        <v>-46133</v>
      </c>
      <c r="V31" s="16" t="str">
        <f t="shared" si="7"/>
        <v/>
      </c>
      <c r="W31" s="18"/>
      <c r="X31" s="18"/>
      <c r="Y31" s="25"/>
    </row>
    <row r="32" spans="1:25" ht="14.4" x14ac:dyDescent="0.3">
      <c r="A32" s="16" t="str">
        <f t="shared" si="0"/>
        <v/>
      </c>
      <c r="B32" s="17"/>
      <c r="C32" s="18"/>
      <c r="D32" s="18"/>
      <c r="E32" s="19"/>
      <c r="F32" s="19"/>
      <c r="G32" s="20"/>
      <c r="H32" s="21"/>
      <c r="I32" s="22" t="str">
        <f t="shared" si="1"/>
        <v/>
      </c>
      <c r="J32" s="20"/>
      <c r="K32" s="22" t="str">
        <f t="shared" si="2"/>
        <v/>
      </c>
      <c r="L32" s="19"/>
      <c r="M32" s="20"/>
      <c r="N32" s="19"/>
      <c r="O32" s="20"/>
      <c r="P32" s="19"/>
      <c r="Q32" s="20"/>
      <c r="R32" s="22" t="str">
        <f t="shared" si="3"/>
        <v/>
      </c>
      <c r="S32" s="22" t="str">
        <f t="shared" si="4"/>
        <v/>
      </c>
      <c r="T32" s="23" t="str">
        <f t="shared" si="5"/>
        <v/>
      </c>
      <c r="U32" s="24">
        <f t="shared" ca="1" si="6"/>
        <v>-46133</v>
      </c>
      <c r="V32" s="16" t="str">
        <f t="shared" si="7"/>
        <v/>
      </c>
      <c r="W32" s="18"/>
      <c r="X32" s="18"/>
      <c r="Y32" s="25"/>
    </row>
    <row r="33" spans="1:25" ht="14.4" x14ac:dyDescent="0.3">
      <c r="A33" s="16" t="str">
        <f t="shared" si="0"/>
        <v/>
      </c>
      <c r="B33" s="17"/>
      <c r="C33" s="18"/>
      <c r="D33" s="18"/>
      <c r="E33" s="19"/>
      <c r="F33" s="19"/>
      <c r="G33" s="20"/>
      <c r="H33" s="21"/>
      <c r="I33" s="22" t="str">
        <f t="shared" si="1"/>
        <v/>
      </c>
      <c r="J33" s="20"/>
      <c r="K33" s="22" t="str">
        <f t="shared" si="2"/>
        <v/>
      </c>
      <c r="L33" s="19"/>
      <c r="M33" s="20"/>
      <c r="N33" s="19"/>
      <c r="O33" s="20"/>
      <c r="P33" s="19"/>
      <c r="Q33" s="20"/>
      <c r="R33" s="22" t="str">
        <f t="shared" si="3"/>
        <v/>
      </c>
      <c r="S33" s="22" t="str">
        <f t="shared" si="4"/>
        <v/>
      </c>
      <c r="T33" s="23" t="str">
        <f t="shared" si="5"/>
        <v/>
      </c>
      <c r="U33" s="24">
        <f t="shared" ca="1" si="6"/>
        <v>-46133</v>
      </c>
      <c r="V33" s="16" t="str">
        <f t="shared" si="7"/>
        <v/>
      </c>
      <c r="W33" s="18"/>
      <c r="X33" s="18"/>
      <c r="Y33" s="25"/>
    </row>
    <row r="34" spans="1:25" ht="14.4" x14ac:dyDescent="0.3">
      <c r="A34" s="16" t="str">
        <f t="shared" si="0"/>
        <v/>
      </c>
      <c r="B34" s="17"/>
      <c r="C34" s="18"/>
      <c r="D34" s="18"/>
      <c r="E34" s="19"/>
      <c r="F34" s="19"/>
      <c r="G34" s="20"/>
      <c r="H34" s="21"/>
      <c r="I34" s="22" t="str">
        <f t="shared" si="1"/>
        <v/>
      </c>
      <c r="J34" s="20"/>
      <c r="K34" s="22" t="str">
        <f t="shared" si="2"/>
        <v/>
      </c>
      <c r="L34" s="19"/>
      <c r="M34" s="20"/>
      <c r="N34" s="19"/>
      <c r="O34" s="20"/>
      <c r="P34" s="19"/>
      <c r="Q34" s="20"/>
      <c r="R34" s="22" t="str">
        <f t="shared" si="3"/>
        <v/>
      </c>
      <c r="S34" s="22" t="str">
        <f t="shared" si="4"/>
        <v/>
      </c>
      <c r="T34" s="23" t="str">
        <f t="shared" si="5"/>
        <v/>
      </c>
      <c r="U34" s="24">
        <f t="shared" ca="1" si="6"/>
        <v>-46133</v>
      </c>
      <c r="V34" s="16" t="str">
        <f t="shared" si="7"/>
        <v/>
      </c>
      <c r="W34" s="18"/>
      <c r="X34" s="18"/>
      <c r="Y34" s="25"/>
    </row>
    <row r="35" spans="1:25" ht="14.4" x14ac:dyDescent="0.3">
      <c r="A35" s="16" t="str">
        <f t="shared" si="0"/>
        <v/>
      </c>
      <c r="B35" s="17"/>
      <c r="C35" s="18"/>
      <c r="D35" s="18"/>
      <c r="E35" s="19"/>
      <c r="F35" s="19"/>
      <c r="G35" s="20"/>
      <c r="H35" s="21"/>
      <c r="I35" s="22" t="str">
        <f t="shared" si="1"/>
        <v/>
      </c>
      <c r="J35" s="20"/>
      <c r="K35" s="22" t="str">
        <f t="shared" si="2"/>
        <v/>
      </c>
      <c r="L35" s="19"/>
      <c r="M35" s="20"/>
      <c r="N35" s="19"/>
      <c r="O35" s="20"/>
      <c r="P35" s="19"/>
      <c r="Q35" s="20"/>
      <c r="R35" s="22" t="str">
        <f t="shared" si="3"/>
        <v/>
      </c>
      <c r="S35" s="22" t="str">
        <f t="shared" si="4"/>
        <v/>
      </c>
      <c r="T35" s="23" t="str">
        <f t="shared" si="5"/>
        <v/>
      </c>
      <c r="U35" s="24">
        <f t="shared" ca="1" si="6"/>
        <v>-46133</v>
      </c>
      <c r="V35" s="16" t="str">
        <f t="shared" si="7"/>
        <v/>
      </c>
      <c r="W35" s="18"/>
      <c r="X35" s="18"/>
      <c r="Y35" s="25"/>
    </row>
    <row r="36" spans="1:25" ht="14.4" x14ac:dyDescent="0.3">
      <c r="A36" s="16" t="str">
        <f t="shared" si="0"/>
        <v/>
      </c>
      <c r="B36" s="17"/>
      <c r="C36" s="18"/>
      <c r="D36" s="18"/>
      <c r="E36" s="19"/>
      <c r="F36" s="19"/>
      <c r="G36" s="20"/>
      <c r="H36" s="21"/>
      <c r="I36" s="22" t="str">
        <f t="shared" si="1"/>
        <v/>
      </c>
      <c r="J36" s="20"/>
      <c r="K36" s="22" t="str">
        <f t="shared" si="2"/>
        <v/>
      </c>
      <c r="L36" s="19"/>
      <c r="M36" s="20"/>
      <c r="N36" s="19"/>
      <c r="O36" s="20"/>
      <c r="P36" s="19"/>
      <c r="Q36" s="20"/>
      <c r="R36" s="22" t="str">
        <f t="shared" si="3"/>
        <v/>
      </c>
      <c r="S36" s="22" t="str">
        <f t="shared" si="4"/>
        <v/>
      </c>
      <c r="T36" s="23" t="str">
        <f t="shared" si="5"/>
        <v/>
      </c>
      <c r="U36" s="24">
        <f t="shared" ca="1" si="6"/>
        <v>-46133</v>
      </c>
      <c r="V36" s="16" t="str">
        <f t="shared" si="7"/>
        <v/>
      </c>
      <c r="W36" s="18"/>
      <c r="X36" s="18"/>
      <c r="Y36" s="25"/>
    </row>
    <row r="37" spans="1:25" ht="14.4" x14ac:dyDescent="0.3">
      <c r="A37" s="16" t="str">
        <f t="shared" si="0"/>
        <v/>
      </c>
      <c r="B37" s="17"/>
      <c r="C37" s="18"/>
      <c r="D37" s="18"/>
      <c r="E37" s="19"/>
      <c r="F37" s="19"/>
      <c r="G37" s="20"/>
      <c r="H37" s="21"/>
      <c r="I37" s="22" t="str">
        <f t="shared" si="1"/>
        <v/>
      </c>
      <c r="J37" s="20"/>
      <c r="K37" s="22" t="str">
        <f t="shared" si="2"/>
        <v/>
      </c>
      <c r="L37" s="19"/>
      <c r="M37" s="20"/>
      <c r="N37" s="19"/>
      <c r="O37" s="20"/>
      <c r="P37" s="19"/>
      <c r="Q37" s="20"/>
      <c r="R37" s="22" t="str">
        <f t="shared" si="3"/>
        <v/>
      </c>
      <c r="S37" s="22" t="str">
        <f t="shared" si="4"/>
        <v/>
      </c>
      <c r="T37" s="23" t="str">
        <f t="shared" si="5"/>
        <v/>
      </c>
      <c r="U37" s="24">
        <f t="shared" ca="1" si="6"/>
        <v>-46133</v>
      </c>
      <c r="V37" s="16" t="str">
        <f t="shared" si="7"/>
        <v/>
      </c>
      <c r="W37" s="18"/>
      <c r="X37" s="18"/>
      <c r="Y37" s="25"/>
    </row>
    <row r="38" spans="1:25" ht="14.4" x14ac:dyDescent="0.3">
      <c r="A38" s="16" t="str">
        <f t="shared" si="0"/>
        <v/>
      </c>
      <c r="B38" s="17"/>
      <c r="C38" s="18"/>
      <c r="D38" s="18"/>
      <c r="E38" s="19"/>
      <c r="F38" s="19"/>
      <c r="G38" s="20"/>
      <c r="H38" s="21"/>
      <c r="I38" s="22" t="str">
        <f t="shared" si="1"/>
        <v/>
      </c>
      <c r="J38" s="20"/>
      <c r="K38" s="22" t="str">
        <f t="shared" si="2"/>
        <v/>
      </c>
      <c r="L38" s="19"/>
      <c r="M38" s="20"/>
      <c r="N38" s="19"/>
      <c r="O38" s="20"/>
      <c r="P38" s="19"/>
      <c r="Q38" s="20"/>
      <c r="R38" s="22" t="str">
        <f t="shared" si="3"/>
        <v/>
      </c>
      <c r="S38" s="22" t="str">
        <f t="shared" si="4"/>
        <v/>
      </c>
      <c r="T38" s="23" t="str">
        <f t="shared" si="5"/>
        <v/>
      </c>
      <c r="U38" s="24">
        <f t="shared" ca="1" si="6"/>
        <v>-46133</v>
      </c>
      <c r="V38" s="16" t="str">
        <f t="shared" si="7"/>
        <v/>
      </c>
      <c r="W38" s="18"/>
      <c r="X38" s="18"/>
      <c r="Y38" s="25"/>
    </row>
    <row r="39" spans="1:25" ht="14.4" x14ac:dyDescent="0.3">
      <c r="A39" s="16" t="str">
        <f t="shared" si="0"/>
        <v/>
      </c>
      <c r="B39" s="17"/>
      <c r="C39" s="18"/>
      <c r="D39" s="18"/>
      <c r="E39" s="19"/>
      <c r="F39" s="19"/>
      <c r="G39" s="20"/>
      <c r="H39" s="21"/>
      <c r="I39" s="22" t="str">
        <f t="shared" si="1"/>
        <v/>
      </c>
      <c r="J39" s="20"/>
      <c r="K39" s="22" t="str">
        <f t="shared" si="2"/>
        <v/>
      </c>
      <c r="L39" s="19"/>
      <c r="M39" s="20"/>
      <c r="N39" s="19"/>
      <c r="O39" s="20"/>
      <c r="P39" s="19"/>
      <c r="Q39" s="20"/>
      <c r="R39" s="22" t="str">
        <f t="shared" si="3"/>
        <v/>
      </c>
      <c r="S39" s="22" t="str">
        <f t="shared" si="4"/>
        <v/>
      </c>
      <c r="T39" s="23" t="str">
        <f t="shared" si="5"/>
        <v/>
      </c>
      <c r="U39" s="24">
        <f t="shared" ca="1" si="6"/>
        <v>-46133</v>
      </c>
      <c r="V39" s="16" t="str">
        <f t="shared" si="7"/>
        <v/>
      </c>
      <c r="W39" s="18"/>
      <c r="X39" s="18"/>
      <c r="Y39" s="25"/>
    </row>
    <row r="40" spans="1:25" ht="14.4" x14ac:dyDescent="0.3">
      <c r="A40" s="16" t="str">
        <f t="shared" si="0"/>
        <v/>
      </c>
      <c r="B40" s="17"/>
      <c r="C40" s="18"/>
      <c r="D40" s="18"/>
      <c r="E40" s="19"/>
      <c r="F40" s="19"/>
      <c r="G40" s="20"/>
      <c r="H40" s="21"/>
      <c r="I40" s="22" t="str">
        <f t="shared" si="1"/>
        <v/>
      </c>
      <c r="J40" s="20"/>
      <c r="K40" s="22" t="str">
        <f t="shared" si="2"/>
        <v/>
      </c>
      <c r="L40" s="19"/>
      <c r="M40" s="20"/>
      <c r="N40" s="19"/>
      <c r="O40" s="20"/>
      <c r="P40" s="19"/>
      <c r="Q40" s="20"/>
      <c r="R40" s="22" t="str">
        <f t="shared" si="3"/>
        <v/>
      </c>
      <c r="S40" s="22" t="str">
        <f t="shared" si="4"/>
        <v/>
      </c>
      <c r="T40" s="23" t="str">
        <f t="shared" si="5"/>
        <v/>
      </c>
      <c r="U40" s="24">
        <f t="shared" ca="1" si="6"/>
        <v>-46133</v>
      </c>
      <c r="V40" s="16" t="str">
        <f t="shared" si="7"/>
        <v/>
      </c>
      <c r="W40" s="18"/>
      <c r="X40" s="18"/>
      <c r="Y40" s="25"/>
    </row>
    <row r="41" spans="1:25" ht="14.4" x14ac:dyDescent="0.3">
      <c r="A41" s="16" t="str">
        <f t="shared" si="0"/>
        <v/>
      </c>
      <c r="B41" s="17"/>
      <c r="C41" s="18"/>
      <c r="D41" s="18"/>
      <c r="E41" s="19"/>
      <c r="F41" s="19"/>
      <c r="G41" s="20"/>
      <c r="H41" s="21"/>
      <c r="I41" s="22" t="str">
        <f t="shared" si="1"/>
        <v/>
      </c>
      <c r="J41" s="20"/>
      <c r="K41" s="22" t="str">
        <f t="shared" si="2"/>
        <v/>
      </c>
      <c r="L41" s="19"/>
      <c r="M41" s="20"/>
      <c r="N41" s="19"/>
      <c r="O41" s="20"/>
      <c r="P41" s="19"/>
      <c r="Q41" s="20"/>
      <c r="R41" s="22" t="str">
        <f t="shared" si="3"/>
        <v/>
      </c>
      <c r="S41" s="22" t="str">
        <f t="shared" si="4"/>
        <v/>
      </c>
      <c r="T41" s="23" t="str">
        <f t="shared" si="5"/>
        <v/>
      </c>
      <c r="U41" s="24">
        <f t="shared" ca="1" si="6"/>
        <v>-46133</v>
      </c>
      <c r="V41" s="16" t="str">
        <f t="shared" si="7"/>
        <v/>
      </c>
      <c r="W41" s="18"/>
      <c r="X41" s="18"/>
      <c r="Y41" s="25"/>
    </row>
    <row r="42" spans="1:25" ht="14.4" x14ac:dyDescent="0.3">
      <c r="A42" s="16" t="str">
        <f t="shared" si="0"/>
        <v/>
      </c>
      <c r="B42" s="17"/>
      <c r="C42" s="18"/>
      <c r="D42" s="18"/>
      <c r="E42" s="19"/>
      <c r="F42" s="19"/>
      <c r="G42" s="20"/>
      <c r="H42" s="21"/>
      <c r="I42" s="22" t="str">
        <f t="shared" si="1"/>
        <v/>
      </c>
      <c r="J42" s="20"/>
      <c r="K42" s="22" t="str">
        <f t="shared" si="2"/>
        <v/>
      </c>
      <c r="L42" s="19"/>
      <c r="M42" s="20"/>
      <c r="N42" s="19"/>
      <c r="O42" s="20"/>
      <c r="P42" s="19"/>
      <c r="Q42" s="20"/>
      <c r="R42" s="22" t="str">
        <f t="shared" si="3"/>
        <v/>
      </c>
      <c r="S42" s="22" t="str">
        <f t="shared" si="4"/>
        <v/>
      </c>
      <c r="T42" s="23" t="str">
        <f t="shared" si="5"/>
        <v/>
      </c>
      <c r="U42" s="24">
        <f t="shared" ca="1" si="6"/>
        <v>-46133</v>
      </c>
      <c r="V42" s="16" t="str">
        <f t="shared" si="7"/>
        <v/>
      </c>
      <c r="W42" s="18"/>
      <c r="X42" s="18"/>
      <c r="Y42" s="25"/>
    </row>
    <row r="43" spans="1:25" ht="14.4" x14ac:dyDescent="0.3">
      <c r="A43" s="16" t="str">
        <f t="shared" si="0"/>
        <v/>
      </c>
      <c r="B43" s="17"/>
      <c r="C43" s="18"/>
      <c r="D43" s="18"/>
      <c r="E43" s="19"/>
      <c r="F43" s="19"/>
      <c r="G43" s="20"/>
      <c r="H43" s="21"/>
      <c r="I43" s="22" t="str">
        <f t="shared" si="1"/>
        <v/>
      </c>
      <c r="J43" s="20"/>
      <c r="K43" s="22" t="str">
        <f t="shared" si="2"/>
        <v/>
      </c>
      <c r="L43" s="19"/>
      <c r="M43" s="20"/>
      <c r="N43" s="19"/>
      <c r="O43" s="20"/>
      <c r="P43" s="19"/>
      <c r="Q43" s="20"/>
      <c r="R43" s="22" t="str">
        <f t="shared" si="3"/>
        <v/>
      </c>
      <c r="S43" s="22" t="str">
        <f t="shared" si="4"/>
        <v/>
      </c>
      <c r="T43" s="23" t="str">
        <f t="shared" si="5"/>
        <v/>
      </c>
      <c r="U43" s="24">
        <f t="shared" ca="1" si="6"/>
        <v>-46133</v>
      </c>
      <c r="V43" s="16" t="str">
        <f t="shared" si="7"/>
        <v/>
      </c>
      <c r="W43" s="18"/>
      <c r="X43" s="18"/>
      <c r="Y43" s="25"/>
    </row>
    <row r="44" spans="1:25" ht="14.4" x14ac:dyDescent="0.3">
      <c r="A44" s="16" t="str">
        <f t="shared" si="0"/>
        <v/>
      </c>
      <c r="B44" s="17"/>
      <c r="C44" s="18"/>
      <c r="D44" s="18"/>
      <c r="E44" s="19"/>
      <c r="F44" s="19"/>
      <c r="G44" s="20"/>
      <c r="H44" s="21"/>
      <c r="I44" s="22" t="str">
        <f t="shared" si="1"/>
        <v/>
      </c>
      <c r="J44" s="20"/>
      <c r="K44" s="22" t="str">
        <f t="shared" si="2"/>
        <v/>
      </c>
      <c r="L44" s="19"/>
      <c r="M44" s="20"/>
      <c r="N44" s="19"/>
      <c r="O44" s="20"/>
      <c r="P44" s="19"/>
      <c r="Q44" s="20"/>
      <c r="R44" s="22" t="str">
        <f t="shared" si="3"/>
        <v/>
      </c>
      <c r="S44" s="22" t="str">
        <f t="shared" si="4"/>
        <v/>
      </c>
      <c r="T44" s="23" t="str">
        <f t="shared" si="5"/>
        <v/>
      </c>
      <c r="U44" s="24">
        <f t="shared" ca="1" si="6"/>
        <v>-46133</v>
      </c>
      <c r="V44" s="16" t="str">
        <f t="shared" si="7"/>
        <v/>
      </c>
      <c r="W44" s="18"/>
      <c r="X44" s="18"/>
      <c r="Y44" s="25"/>
    </row>
    <row r="45" spans="1:25" ht="14.4" x14ac:dyDescent="0.3">
      <c r="A45" s="16" t="str">
        <f t="shared" si="0"/>
        <v/>
      </c>
      <c r="B45" s="17"/>
      <c r="C45" s="18"/>
      <c r="D45" s="18"/>
      <c r="E45" s="19"/>
      <c r="F45" s="19"/>
      <c r="G45" s="20"/>
      <c r="H45" s="21"/>
      <c r="I45" s="22" t="str">
        <f t="shared" si="1"/>
        <v/>
      </c>
      <c r="J45" s="20"/>
      <c r="K45" s="22" t="str">
        <f t="shared" si="2"/>
        <v/>
      </c>
      <c r="L45" s="19"/>
      <c r="M45" s="20"/>
      <c r="N45" s="19"/>
      <c r="O45" s="20"/>
      <c r="P45" s="19"/>
      <c r="Q45" s="20"/>
      <c r="R45" s="22" t="str">
        <f t="shared" si="3"/>
        <v/>
      </c>
      <c r="S45" s="22" t="str">
        <f t="shared" si="4"/>
        <v/>
      </c>
      <c r="T45" s="23" t="str">
        <f t="shared" si="5"/>
        <v/>
      </c>
      <c r="U45" s="24">
        <f t="shared" ca="1" si="6"/>
        <v>-46133</v>
      </c>
      <c r="V45" s="16" t="str">
        <f t="shared" si="7"/>
        <v/>
      </c>
      <c r="W45" s="18"/>
      <c r="X45" s="18"/>
      <c r="Y45" s="25"/>
    </row>
    <row r="46" spans="1:25" ht="14.4" x14ac:dyDescent="0.3">
      <c r="A46" s="16" t="str">
        <f t="shared" si="0"/>
        <v/>
      </c>
      <c r="B46" s="17"/>
      <c r="C46" s="18"/>
      <c r="D46" s="18"/>
      <c r="E46" s="19"/>
      <c r="F46" s="19"/>
      <c r="G46" s="20"/>
      <c r="H46" s="21"/>
      <c r="I46" s="22" t="str">
        <f t="shared" si="1"/>
        <v/>
      </c>
      <c r="J46" s="20"/>
      <c r="K46" s="22" t="str">
        <f t="shared" si="2"/>
        <v/>
      </c>
      <c r="L46" s="19"/>
      <c r="M46" s="20"/>
      <c r="N46" s="19"/>
      <c r="O46" s="20"/>
      <c r="P46" s="19"/>
      <c r="Q46" s="20"/>
      <c r="R46" s="22" t="str">
        <f t="shared" si="3"/>
        <v/>
      </c>
      <c r="S46" s="22" t="str">
        <f t="shared" si="4"/>
        <v/>
      </c>
      <c r="T46" s="23" t="str">
        <f t="shared" si="5"/>
        <v/>
      </c>
      <c r="U46" s="24">
        <f t="shared" ca="1" si="6"/>
        <v>-46133</v>
      </c>
      <c r="V46" s="16" t="str">
        <f t="shared" si="7"/>
        <v/>
      </c>
      <c r="W46" s="18"/>
      <c r="X46" s="18"/>
      <c r="Y46" s="25"/>
    </row>
    <row r="47" spans="1:25" ht="14.4" x14ac:dyDescent="0.3">
      <c r="A47" s="16" t="str">
        <f t="shared" si="0"/>
        <v/>
      </c>
      <c r="B47" s="17"/>
      <c r="C47" s="18"/>
      <c r="D47" s="18"/>
      <c r="E47" s="19"/>
      <c r="F47" s="19"/>
      <c r="G47" s="20"/>
      <c r="H47" s="21"/>
      <c r="I47" s="22" t="str">
        <f t="shared" si="1"/>
        <v/>
      </c>
      <c r="J47" s="20"/>
      <c r="K47" s="22" t="str">
        <f t="shared" si="2"/>
        <v/>
      </c>
      <c r="L47" s="19"/>
      <c r="M47" s="20"/>
      <c r="N47" s="19"/>
      <c r="O47" s="20"/>
      <c r="P47" s="19"/>
      <c r="Q47" s="20"/>
      <c r="R47" s="22" t="str">
        <f t="shared" si="3"/>
        <v/>
      </c>
      <c r="S47" s="22" t="str">
        <f t="shared" si="4"/>
        <v/>
      </c>
      <c r="T47" s="23" t="str">
        <f t="shared" si="5"/>
        <v/>
      </c>
      <c r="U47" s="24">
        <f t="shared" ca="1" si="6"/>
        <v>-46133</v>
      </c>
      <c r="V47" s="16" t="str">
        <f t="shared" si="7"/>
        <v/>
      </c>
      <c r="W47" s="18"/>
      <c r="X47" s="18"/>
      <c r="Y47" s="25"/>
    </row>
    <row r="48" spans="1:25" ht="14.4" x14ac:dyDescent="0.3">
      <c r="A48" s="16" t="str">
        <f t="shared" si="0"/>
        <v/>
      </c>
      <c r="B48" s="17"/>
      <c r="C48" s="18"/>
      <c r="D48" s="18"/>
      <c r="E48" s="19"/>
      <c r="F48" s="19"/>
      <c r="G48" s="20"/>
      <c r="H48" s="21"/>
      <c r="I48" s="22" t="str">
        <f t="shared" si="1"/>
        <v/>
      </c>
      <c r="J48" s="20"/>
      <c r="K48" s="22" t="str">
        <f t="shared" si="2"/>
        <v/>
      </c>
      <c r="L48" s="19"/>
      <c r="M48" s="20"/>
      <c r="N48" s="19"/>
      <c r="O48" s="20"/>
      <c r="P48" s="19"/>
      <c r="Q48" s="20"/>
      <c r="R48" s="22" t="str">
        <f t="shared" si="3"/>
        <v/>
      </c>
      <c r="S48" s="22" t="str">
        <f t="shared" si="4"/>
        <v/>
      </c>
      <c r="T48" s="23" t="str">
        <f t="shared" si="5"/>
        <v/>
      </c>
      <c r="U48" s="24">
        <f t="shared" ca="1" si="6"/>
        <v>-46133</v>
      </c>
      <c r="V48" s="16" t="str">
        <f t="shared" si="7"/>
        <v/>
      </c>
      <c r="W48" s="18"/>
      <c r="X48" s="18"/>
      <c r="Y48" s="25"/>
    </row>
    <row r="49" spans="1:25" ht="14.4" x14ac:dyDescent="0.3">
      <c r="A49" s="16" t="str">
        <f t="shared" si="0"/>
        <v/>
      </c>
      <c r="B49" s="17"/>
      <c r="C49" s="18"/>
      <c r="D49" s="18"/>
      <c r="E49" s="19"/>
      <c r="F49" s="19"/>
      <c r="G49" s="20"/>
      <c r="H49" s="21"/>
      <c r="I49" s="22" t="str">
        <f t="shared" si="1"/>
        <v/>
      </c>
      <c r="J49" s="20"/>
      <c r="K49" s="22" t="str">
        <f t="shared" si="2"/>
        <v/>
      </c>
      <c r="L49" s="19"/>
      <c r="M49" s="20"/>
      <c r="N49" s="19"/>
      <c r="O49" s="20"/>
      <c r="P49" s="19"/>
      <c r="Q49" s="20"/>
      <c r="R49" s="22" t="str">
        <f t="shared" si="3"/>
        <v/>
      </c>
      <c r="S49" s="22" t="str">
        <f t="shared" si="4"/>
        <v/>
      </c>
      <c r="T49" s="23" t="str">
        <f t="shared" si="5"/>
        <v/>
      </c>
      <c r="U49" s="24">
        <f t="shared" ca="1" si="6"/>
        <v>-46133</v>
      </c>
      <c r="V49" s="16" t="str">
        <f t="shared" si="7"/>
        <v/>
      </c>
      <c r="W49" s="18"/>
      <c r="X49" s="18"/>
      <c r="Y49" s="25"/>
    </row>
    <row r="50" spans="1:25" ht="14.4" x14ac:dyDescent="0.3">
      <c r="A50" s="16" t="str">
        <f t="shared" si="0"/>
        <v/>
      </c>
      <c r="B50" s="17"/>
      <c r="C50" s="18"/>
      <c r="D50" s="18"/>
      <c r="E50" s="19"/>
      <c r="F50" s="19"/>
      <c r="G50" s="20"/>
      <c r="H50" s="21"/>
      <c r="I50" s="22" t="str">
        <f t="shared" si="1"/>
        <v/>
      </c>
      <c r="J50" s="20"/>
      <c r="K50" s="22" t="str">
        <f t="shared" si="2"/>
        <v/>
      </c>
      <c r="L50" s="19"/>
      <c r="M50" s="20"/>
      <c r="N50" s="19"/>
      <c r="O50" s="20"/>
      <c r="P50" s="19"/>
      <c r="Q50" s="20"/>
      <c r="R50" s="22" t="str">
        <f t="shared" si="3"/>
        <v/>
      </c>
      <c r="S50" s="22" t="str">
        <f t="shared" si="4"/>
        <v/>
      </c>
      <c r="T50" s="23" t="str">
        <f t="shared" si="5"/>
        <v/>
      </c>
      <c r="U50" s="24">
        <f t="shared" ca="1" si="6"/>
        <v>-46133</v>
      </c>
      <c r="V50" s="16" t="str">
        <f t="shared" si="7"/>
        <v/>
      </c>
      <c r="W50" s="18"/>
      <c r="X50" s="18"/>
      <c r="Y50" s="25"/>
    </row>
    <row r="51" spans="1:25" ht="14.4" x14ac:dyDescent="0.3">
      <c r="A51" s="16" t="str">
        <f t="shared" si="0"/>
        <v/>
      </c>
      <c r="B51" s="17"/>
      <c r="C51" s="18"/>
      <c r="D51" s="18"/>
      <c r="E51" s="19"/>
      <c r="F51" s="19"/>
      <c r="G51" s="20"/>
      <c r="H51" s="21"/>
      <c r="I51" s="22" t="str">
        <f t="shared" si="1"/>
        <v/>
      </c>
      <c r="J51" s="20"/>
      <c r="K51" s="22" t="str">
        <f t="shared" si="2"/>
        <v/>
      </c>
      <c r="L51" s="19"/>
      <c r="M51" s="20"/>
      <c r="N51" s="19"/>
      <c r="O51" s="20"/>
      <c r="P51" s="19"/>
      <c r="Q51" s="20"/>
      <c r="R51" s="22" t="str">
        <f t="shared" si="3"/>
        <v/>
      </c>
      <c r="S51" s="22" t="str">
        <f t="shared" si="4"/>
        <v/>
      </c>
      <c r="T51" s="23" t="str">
        <f t="shared" si="5"/>
        <v/>
      </c>
      <c r="U51" s="24">
        <f t="shared" ca="1" si="6"/>
        <v>-46133</v>
      </c>
      <c r="V51" s="16" t="str">
        <f t="shared" si="7"/>
        <v/>
      </c>
      <c r="W51" s="18"/>
      <c r="X51" s="18"/>
      <c r="Y51" s="25"/>
    </row>
    <row r="52" spans="1:25" ht="14.4" x14ac:dyDescent="0.3">
      <c r="A52" s="16" t="str">
        <f t="shared" si="0"/>
        <v/>
      </c>
      <c r="B52" s="17"/>
      <c r="C52" s="18"/>
      <c r="D52" s="18"/>
      <c r="E52" s="19"/>
      <c r="F52" s="19"/>
      <c r="G52" s="20"/>
      <c r="H52" s="21"/>
      <c r="I52" s="22" t="str">
        <f t="shared" si="1"/>
        <v/>
      </c>
      <c r="J52" s="20"/>
      <c r="K52" s="22" t="str">
        <f t="shared" si="2"/>
        <v/>
      </c>
      <c r="L52" s="19"/>
      <c r="M52" s="20"/>
      <c r="N52" s="19"/>
      <c r="O52" s="20"/>
      <c r="P52" s="19"/>
      <c r="Q52" s="20"/>
      <c r="R52" s="22" t="str">
        <f t="shared" si="3"/>
        <v/>
      </c>
      <c r="S52" s="22" t="str">
        <f t="shared" si="4"/>
        <v/>
      </c>
      <c r="T52" s="23" t="str">
        <f t="shared" si="5"/>
        <v/>
      </c>
      <c r="U52" s="24">
        <f t="shared" ca="1" si="6"/>
        <v>-46133</v>
      </c>
      <c r="V52" s="16" t="str">
        <f t="shared" si="7"/>
        <v/>
      </c>
      <c r="W52" s="18"/>
      <c r="X52" s="18"/>
      <c r="Y52" s="25"/>
    </row>
    <row r="53" spans="1:25" ht="14.4" x14ac:dyDescent="0.3">
      <c r="A53" s="16" t="str">
        <f t="shared" si="0"/>
        <v/>
      </c>
      <c r="B53" s="17"/>
      <c r="C53" s="18"/>
      <c r="D53" s="18"/>
      <c r="E53" s="19"/>
      <c r="F53" s="19"/>
      <c r="G53" s="20"/>
      <c r="H53" s="21"/>
      <c r="I53" s="22" t="str">
        <f t="shared" si="1"/>
        <v/>
      </c>
      <c r="J53" s="20"/>
      <c r="K53" s="22" t="str">
        <f t="shared" si="2"/>
        <v/>
      </c>
      <c r="L53" s="19"/>
      <c r="M53" s="20"/>
      <c r="N53" s="19"/>
      <c r="O53" s="20"/>
      <c r="P53" s="19"/>
      <c r="Q53" s="20"/>
      <c r="R53" s="22" t="str">
        <f t="shared" si="3"/>
        <v/>
      </c>
      <c r="S53" s="22" t="str">
        <f t="shared" si="4"/>
        <v/>
      </c>
      <c r="T53" s="23" t="str">
        <f t="shared" si="5"/>
        <v/>
      </c>
      <c r="U53" s="24">
        <f t="shared" ca="1" si="6"/>
        <v>-46133</v>
      </c>
      <c r="V53" s="16" t="str">
        <f t="shared" si="7"/>
        <v/>
      </c>
      <c r="W53" s="18"/>
      <c r="X53" s="18"/>
      <c r="Y53" s="25"/>
    </row>
    <row r="54" spans="1:25" ht="14.4" x14ac:dyDescent="0.3">
      <c r="A54" s="16" t="str">
        <f t="shared" si="0"/>
        <v/>
      </c>
      <c r="B54" s="17"/>
      <c r="C54" s="18"/>
      <c r="D54" s="18"/>
      <c r="E54" s="19"/>
      <c r="F54" s="19"/>
      <c r="G54" s="20"/>
      <c r="H54" s="21"/>
      <c r="I54" s="22" t="str">
        <f t="shared" si="1"/>
        <v/>
      </c>
      <c r="J54" s="20"/>
      <c r="K54" s="22" t="str">
        <f t="shared" si="2"/>
        <v/>
      </c>
      <c r="L54" s="19"/>
      <c r="M54" s="20"/>
      <c r="N54" s="19"/>
      <c r="O54" s="20"/>
      <c r="P54" s="19"/>
      <c r="Q54" s="20"/>
      <c r="R54" s="22" t="str">
        <f t="shared" si="3"/>
        <v/>
      </c>
      <c r="S54" s="22" t="str">
        <f t="shared" si="4"/>
        <v/>
      </c>
      <c r="T54" s="23" t="str">
        <f t="shared" si="5"/>
        <v/>
      </c>
      <c r="U54" s="24">
        <f t="shared" ca="1" si="6"/>
        <v>-46133</v>
      </c>
      <c r="V54" s="16" t="str">
        <f t="shared" si="7"/>
        <v/>
      </c>
      <c r="W54" s="18"/>
      <c r="X54" s="18"/>
      <c r="Y54" s="25"/>
    </row>
    <row r="55" spans="1:25" ht="14.4" x14ac:dyDescent="0.3">
      <c r="A55" s="16" t="str">
        <f t="shared" si="0"/>
        <v/>
      </c>
      <c r="B55" s="17"/>
      <c r="C55" s="18"/>
      <c r="D55" s="18"/>
      <c r="E55" s="19"/>
      <c r="F55" s="19"/>
      <c r="G55" s="20"/>
      <c r="H55" s="21"/>
      <c r="I55" s="22" t="str">
        <f t="shared" si="1"/>
        <v/>
      </c>
      <c r="J55" s="20"/>
      <c r="K55" s="22" t="str">
        <f t="shared" si="2"/>
        <v/>
      </c>
      <c r="L55" s="19"/>
      <c r="M55" s="20"/>
      <c r="N55" s="19"/>
      <c r="O55" s="20"/>
      <c r="P55" s="19"/>
      <c r="Q55" s="20"/>
      <c r="R55" s="22" t="str">
        <f t="shared" si="3"/>
        <v/>
      </c>
      <c r="S55" s="22" t="str">
        <f t="shared" si="4"/>
        <v/>
      </c>
      <c r="T55" s="23" t="str">
        <f t="shared" si="5"/>
        <v/>
      </c>
      <c r="U55" s="24">
        <f t="shared" ca="1" si="6"/>
        <v>-46133</v>
      </c>
      <c r="V55" s="16" t="str">
        <f t="shared" si="7"/>
        <v/>
      </c>
      <c r="W55" s="18"/>
      <c r="X55" s="18"/>
      <c r="Y55" s="25"/>
    </row>
    <row r="56" spans="1:25" ht="14.4" x14ac:dyDescent="0.3">
      <c r="A56" s="16" t="str">
        <f t="shared" si="0"/>
        <v/>
      </c>
      <c r="B56" s="17"/>
      <c r="C56" s="18"/>
      <c r="D56" s="18"/>
      <c r="E56" s="19"/>
      <c r="F56" s="19"/>
      <c r="G56" s="20"/>
      <c r="H56" s="21"/>
      <c r="I56" s="22" t="str">
        <f t="shared" si="1"/>
        <v/>
      </c>
      <c r="J56" s="20"/>
      <c r="K56" s="22" t="str">
        <f t="shared" si="2"/>
        <v/>
      </c>
      <c r="L56" s="19"/>
      <c r="M56" s="20"/>
      <c r="N56" s="19"/>
      <c r="O56" s="20"/>
      <c r="P56" s="19"/>
      <c r="Q56" s="20"/>
      <c r="R56" s="22" t="str">
        <f t="shared" si="3"/>
        <v/>
      </c>
      <c r="S56" s="22" t="str">
        <f t="shared" si="4"/>
        <v/>
      </c>
      <c r="T56" s="23" t="str">
        <f t="shared" si="5"/>
        <v/>
      </c>
      <c r="U56" s="24">
        <f t="shared" ca="1" si="6"/>
        <v>-46133</v>
      </c>
      <c r="V56" s="16" t="str">
        <f t="shared" si="7"/>
        <v/>
      </c>
      <c r="W56" s="18"/>
      <c r="X56" s="18"/>
      <c r="Y56" s="25"/>
    </row>
    <row r="57" spans="1:25" ht="14.4" x14ac:dyDescent="0.3">
      <c r="A57" s="16" t="str">
        <f t="shared" si="0"/>
        <v/>
      </c>
      <c r="B57" s="17"/>
      <c r="C57" s="18"/>
      <c r="D57" s="18"/>
      <c r="E57" s="19"/>
      <c r="F57" s="19"/>
      <c r="G57" s="20"/>
      <c r="H57" s="21"/>
      <c r="I57" s="22" t="str">
        <f t="shared" si="1"/>
        <v/>
      </c>
      <c r="J57" s="20"/>
      <c r="K57" s="22" t="str">
        <f t="shared" si="2"/>
        <v/>
      </c>
      <c r="L57" s="19"/>
      <c r="M57" s="20"/>
      <c r="N57" s="19"/>
      <c r="O57" s="20"/>
      <c r="P57" s="19"/>
      <c r="Q57" s="20"/>
      <c r="R57" s="22" t="str">
        <f t="shared" si="3"/>
        <v/>
      </c>
      <c r="S57" s="22" t="str">
        <f t="shared" si="4"/>
        <v/>
      </c>
      <c r="T57" s="23" t="str">
        <f t="shared" si="5"/>
        <v/>
      </c>
      <c r="U57" s="24">
        <f t="shared" ca="1" si="6"/>
        <v>-46133</v>
      </c>
      <c r="V57" s="16" t="str">
        <f t="shared" si="7"/>
        <v/>
      </c>
      <c r="W57" s="18"/>
      <c r="X57" s="18"/>
      <c r="Y57" s="25"/>
    </row>
    <row r="58" spans="1:25" ht="14.4" x14ac:dyDescent="0.3">
      <c r="A58" s="16" t="str">
        <f t="shared" si="0"/>
        <v/>
      </c>
      <c r="B58" s="17"/>
      <c r="C58" s="18"/>
      <c r="D58" s="18"/>
      <c r="E58" s="19"/>
      <c r="F58" s="19"/>
      <c r="G58" s="20"/>
      <c r="H58" s="21"/>
      <c r="I58" s="22" t="str">
        <f t="shared" si="1"/>
        <v/>
      </c>
      <c r="J58" s="20"/>
      <c r="K58" s="22" t="str">
        <f t="shared" si="2"/>
        <v/>
      </c>
      <c r="L58" s="19"/>
      <c r="M58" s="20"/>
      <c r="N58" s="19"/>
      <c r="O58" s="20"/>
      <c r="P58" s="19"/>
      <c r="Q58" s="20"/>
      <c r="R58" s="22" t="str">
        <f t="shared" si="3"/>
        <v/>
      </c>
      <c r="S58" s="22" t="str">
        <f t="shared" si="4"/>
        <v/>
      </c>
      <c r="T58" s="23" t="str">
        <f t="shared" si="5"/>
        <v/>
      </c>
      <c r="U58" s="24">
        <f t="shared" ca="1" si="6"/>
        <v>-46133</v>
      </c>
      <c r="V58" s="16" t="str">
        <f t="shared" si="7"/>
        <v/>
      </c>
      <c r="W58" s="18"/>
      <c r="X58" s="18"/>
      <c r="Y58" s="25"/>
    </row>
  </sheetData>
  <mergeCells count="15">
    <mergeCell ref="A8:C9"/>
    <mergeCell ref="D8:F9"/>
    <mergeCell ref="G8:I9"/>
    <mergeCell ref="A11:Y11"/>
    <mergeCell ref="A5:C6"/>
    <mergeCell ref="D5:F6"/>
    <mergeCell ref="G5:I6"/>
    <mergeCell ref="A7:C7"/>
    <mergeCell ref="D7:F7"/>
    <mergeCell ref="G7:I7"/>
    <mergeCell ref="A1:Y1"/>
    <mergeCell ref="A2:Y2"/>
    <mergeCell ref="A4:C4"/>
    <mergeCell ref="D4:F4"/>
    <mergeCell ref="G4:I4"/>
  </mergeCells>
  <conditionalFormatting sqref="D14:D58">
    <cfRule type="expression" dxfId="6" priority="6">
      <formula>COUNTIFS($B$14:$B$58,$B14,$D$14:$D$58,$D14)&gt;1</formula>
    </cfRule>
  </conditionalFormatting>
  <conditionalFormatting sqref="T14:T58">
    <cfRule type="dataBar" priority="9">
      <dataBar>
        <cfvo type="num" val="0"/>
        <cfvo type="num" val="1"/>
        <color rgb="FF4F81BD"/>
      </dataBar>
      <extLst>
        <ext xmlns:x14="http://schemas.microsoft.com/office/spreadsheetml/2009/9/main" uri="{B025F937-C7B1-47D3-B67F-A62EFF666E3E}">
          <x14:id>{717EE720-6E2D-4F59-9614-64D46A93E0B2}</x14:id>
        </ext>
      </extLst>
    </cfRule>
  </conditionalFormatting>
  <conditionalFormatting sqref="U14:U58">
    <cfRule type="expression" dxfId="5" priority="7">
      <formula>AND($U14&lt;0,$S14&gt;0)</formula>
    </cfRule>
    <cfRule type="expression" dxfId="4" priority="8">
      <formula>AND($U14&gt;=0,$U14&lt;=7,$S14&gt;0)</formula>
    </cfRule>
  </conditionalFormatting>
  <conditionalFormatting sqref="V14:V58">
    <cfRule type="expression" dxfId="3" priority="2">
      <formula>$V14="Pagada"</formula>
    </cfRule>
    <cfRule type="expression" dxfId="2" priority="3">
      <formula>$V14="Pendiente"</formula>
    </cfRule>
    <cfRule type="expression" dxfId="1" priority="4">
      <formula>$V14="Vence pronto"</formula>
    </cfRule>
    <cfRule type="expression" dxfId="0" priority="5">
      <formula>$V14="Vencida"</formula>
    </cfRule>
  </conditionalFormatting>
  <dataValidations count="4">
    <dataValidation type="list" allowBlank="1" error="Usa uno de los valores propuestos" prompt="Selecciona un valor de la lista" sqref="C14:C58" xr:uid="{00000000-0002-0000-0000-000000000000}">
      <formula1>Categorias</formula1>
      <formula2>0</formula2>
    </dataValidation>
    <dataValidation type="list" allowBlank="1" error="Usa uno de los valores propuestos" prompt="Selecciona un valor de la lista" sqref="H14:H58" xr:uid="{00000000-0002-0000-0000-000001000000}">
      <formula1>IVALista</formula1>
      <formula2>0</formula2>
    </dataValidation>
    <dataValidation type="list" allowBlank="1" error="Usa uno de los valores propuestos" prompt="Selecciona un valor de la lista" sqref="W14:W58" xr:uid="{00000000-0002-0000-0000-000002000000}">
      <formula1>MetodosPago</formula1>
      <formula2>0</formula2>
    </dataValidation>
    <dataValidation type="list" allowBlank="1" error="Usa uno de los valores propuestos" prompt="Selecciona un valor de la lista" sqref="X14:X58" xr:uid="{00000000-0002-0000-0000-000003000000}">
      <formula1>Responsables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drawing r:id="rId1"/>
  <legacy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17EE720-6E2D-4F59-9614-64D46A93E0B2}">
            <x14:dataBar axisPosition="none">
              <x14:cfvo type="num">
                <xm:f>0</xm:f>
              </x14:cfvo>
              <x14:cfvo type="num">
                <xm:f>1</xm:f>
              </x14:cfvo>
              <x14:negativeFillColor rgb="FF4F81BD"/>
            </x14:dataBar>
          </x14:cfRule>
          <xm:sqref>T14:T58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8"/>
  <sheetViews>
    <sheetView zoomScaleNormal="100" workbookViewId="0"/>
  </sheetViews>
  <sheetFormatPr baseColWidth="10" defaultColWidth="8.6640625" defaultRowHeight="15" customHeight="1" x14ac:dyDescent="0.3"/>
  <sheetData>
    <row r="1" spans="1:11" x14ac:dyDescent="0.3">
      <c r="F1" t="s">
        <v>104</v>
      </c>
      <c r="G1" t="s">
        <v>105</v>
      </c>
      <c r="H1" t="s">
        <v>106</v>
      </c>
      <c r="I1" t="s">
        <v>107</v>
      </c>
      <c r="J1" t="s">
        <v>108</v>
      </c>
      <c r="K1" t="s">
        <v>109</v>
      </c>
    </row>
    <row r="2" spans="1:11" x14ac:dyDescent="0.3">
      <c r="A2" t="s">
        <v>38</v>
      </c>
      <c r="B2" s="26">
        <v>0</v>
      </c>
      <c r="C2" t="s">
        <v>40</v>
      </c>
      <c r="D2" t="s">
        <v>57</v>
      </c>
      <c r="F2" t="s">
        <v>110</v>
      </c>
      <c r="G2">
        <v>1</v>
      </c>
      <c r="H2" s="27">
        <f ca="1">DATE(YEAR('Control facturas'!$F$3),G2,1)</f>
        <v>46023</v>
      </c>
      <c r="I2" s="27">
        <f ca="1">DATE(YEAR('Control facturas'!$F$3)+(G2=12),IF(G2=12,1,G2+1),1)</f>
        <v>46054</v>
      </c>
      <c r="J2" s="28">
        <f ca="1">SUMIFS('Control facturas'!$K$14:$K$58,'Control facturas'!$E$14:$E$58,"&gt;="&amp;H2,'Control facturas'!$E$14:$E$58,"&lt;"&amp;I2)</f>
        <v>2541</v>
      </c>
      <c r="K2" s="28">
        <f ca="1">SUMIFS('Control facturas'!$M$14:$M$58,'Control facturas'!$L$14:$L$58,"&gt;="&amp;H2,'Control facturas'!$L$14:$L$58,"&lt;"&amp;I2)+SUMIFS('Control facturas'!$O$14:$O$58,'Control facturas'!$N$14:$N$58,"&gt;="&amp;H2,'Control facturas'!$N$14:$N$58,"&lt;"&amp;I2)+SUMIFS('Control facturas'!$Q$14:$Q$58,'Control facturas'!$P$14:$P$58,"&gt;="&amp;H2,'Control facturas'!$P$14:$P$58,"&lt;"&amp;I2)</f>
        <v>1790.8</v>
      </c>
    </row>
    <row r="3" spans="1:11" x14ac:dyDescent="0.3">
      <c r="A3" t="s">
        <v>44</v>
      </c>
      <c r="B3" s="26">
        <v>0.04</v>
      </c>
      <c r="C3" t="s">
        <v>56</v>
      </c>
      <c r="D3" t="s">
        <v>70</v>
      </c>
      <c r="F3" t="s">
        <v>111</v>
      </c>
      <c r="G3">
        <v>2</v>
      </c>
      <c r="H3" s="27">
        <f ca="1">DATE(YEAR('Control facturas'!$F$3),G3,1)</f>
        <v>46054</v>
      </c>
      <c r="I3" s="27">
        <f ca="1">DATE(YEAR('Control facturas'!$F$3)+(G3=12),IF(G3=12,1,G3+1),1)</f>
        <v>46082</v>
      </c>
      <c r="J3" s="28">
        <f ca="1">SUMIFS('Control facturas'!$K$14:$K$58,'Control facturas'!$E$14:$E$58,"&gt;="&amp;H3,'Control facturas'!$E$14:$E$58,"&lt;"&amp;I3)</f>
        <v>2970.9</v>
      </c>
      <c r="K3" s="28">
        <f ca="1">SUMIFS('Control facturas'!$M$14:$M$58,'Control facturas'!$L$14:$L$58,"&gt;="&amp;H3,'Control facturas'!$L$14:$L$58,"&lt;"&amp;I3)+SUMIFS('Control facturas'!$O$14:$O$58,'Control facturas'!$N$14:$N$58,"&gt;="&amp;H3,'Control facturas'!$N$14:$N$58,"&lt;"&amp;I3)+SUMIFS('Control facturas'!$Q$14:$Q$58,'Control facturas'!$P$14:$P$58,"&gt;="&amp;H3,'Control facturas'!$P$14:$P$58,"&lt;"&amp;I3)</f>
        <v>1250.2</v>
      </c>
    </row>
    <row r="4" spans="1:11" x14ac:dyDescent="0.3">
      <c r="A4" t="s">
        <v>50</v>
      </c>
      <c r="B4" s="26">
        <v>0.1</v>
      </c>
      <c r="C4" t="s">
        <v>46</v>
      </c>
      <c r="D4" t="s">
        <v>79</v>
      </c>
      <c r="F4" t="s">
        <v>112</v>
      </c>
      <c r="G4">
        <v>3</v>
      </c>
      <c r="H4" s="27">
        <f ca="1">DATE(YEAR('Control facturas'!$F$3),G4,1)</f>
        <v>46082</v>
      </c>
      <c r="I4" s="27">
        <f ca="1">DATE(YEAR('Control facturas'!$F$3)+(G4=12),IF(G4=12,1,G4+1),1)</f>
        <v>46113</v>
      </c>
      <c r="J4" s="28">
        <f ca="1">SUMIFS('Control facturas'!$K$14:$K$58,'Control facturas'!$E$14:$E$58,"&gt;="&amp;H4,'Control facturas'!$E$14:$E$58,"&lt;"&amp;I4)</f>
        <v>6218.4</v>
      </c>
      <c r="K4" s="28">
        <f ca="1">SUMIFS('Control facturas'!$M$14:$M$58,'Control facturas'!$L$14:$L$58,"&gt;="&amp;H4,'Control facturas'!$L$14:$L$58,"&lt;"&amp;I4)+SUMIFS('Control facturas'!$O$14:$O$58,'Control facturas'!$N$14:$N$58,"&gt;="&amp;H4,'Control facturas'!$N$14:$N$58,"&lt;"&amp;I4)+SUMIFS('Control facturas'!$Q$14:$Q$58,'Control facturas'!$P$14:$P$58,"&gt;="&amp;H4,'Control facturas'!$P$14:$P$58,"&lt;"&amp;I4)</f>
        <v>1046.5</v>
      </c>
    </row>
    <row r="5" spans="1:11" x14ac:dyDescent="0.3">
      <c r="A5" t="s">
        <v>54</v>
      </c>
      <c r="B5" s="26">
        <v>0.21</v>
      </c>
      <c r="C5" t="s">
        <v>113</v>
      </c>
      <c r="D5" t="s">
        <v>60</v>
      </c>
      <c r="F5" t="s">
        <v>114</v>
      </c>
      <c r="G5">
        <v>4</v>
      </c>
      <c r="H5" s="27">
        <f ca="1">DATE(YEAR('Control facturas'!$F$3),G5,1)</f>
        <v>46113</v>
      </c>
      <c r="I5" s="27">
        <f ca="1">DATE(YEAR('Control facturas'!$F$3)+(G5=12),IF(G5=12,1,G5+1),1)</f>
        <v>46143</v>
      </c>
      <c r="J5" s="28">
        <f ca="1">SUMIFS('Control facturas'!$K$14:$K$58,'Control facturas'!$E$14:$E$58,"&gt;="&amp;H5,'Control facturas'!$E$14:$E$58,"&lt;"&amp;I5)</f>
        <v>2034.0499999999997</v>
      </c>
      <c r="K5" s="28">
        <f ca="1">SUMIFS('Control facturas'!$M$14:$M$58,'Control facturas'!$L$14:$L$58,"&gt;="&amp;H5,'Control facturas'!$L$14:$L$58,"&lt;"&amp;I5)+SUMIFS('Control facturas'!$O$14:$O$58,'Control facturas'!$N$14:$N$58,"&gt;="&amp;H5,'Control facturas'!$N$14:$N$58,"&lt;"&amp;I5)+SUMIFS('Control facturas'!$Q$14:$Q$58,'Control facturas'!$P$14:$P$58,"&gt;="&amp;H5,'Control facturas'!$P$14:$P$58,"&lt;"&amp;I5)</f>
        <v>1898</v>
      </c>
    </row>
    <row r="6" spans="1:11" x14ac:dyDescent="0.3">
      <c r="A6" t="s">
        <v>60</v>
      </c>
      <c r="C6" t="s">
        <v>115</v>
      </c>
      <c r="D6" t="s">
        <v>41</v>
      </c>
      <c r="F6" t="s">
        <v>116</v>
      </c>
      <c r="G6">
        <v>5</v>
      </c>
      <c r="H6" s="27">
        <f ca="1">DATE(YEAR('Control facturas'!$F$3),G6,1)</f>
        <v>46143</v>
      </c>
      <c r="I6" s="27">
        <f ca="1">DATE(YEAR('Control facturas'!$F$3)+(G6=12),IF(G6=12,1,G6+1),1)</f>
        <v>46174</v>
      </c>
      <c r="J6" s="28">
        <f ca="1">SUMIFS('Control facturas'!$K$14:$K$58,'Control facturas'!$E$14:$E$58,"&gt;="&amp;H6,'Control facturas'!$E$14:$E$58,"&lt;"&amp;I6)</f>
        <v>0</v>
      </c>
      <c r="K6" s="28">
        <f ca="1">SUMIFS('Control facturas'!$M$14:$M$58,'Control facturas'!$L$14:$L$58,"&gt;="&amp;H6,'Control facturas'!$L$14:$L$58,"&lt;"&amp;I6)+SUMIFS('Control facturas'!$O$14:$O$58,'Control facturas'!$N$14:$N$58,"&gt;="&amp;H6,'Control facturas'!$N$14:$N$58,"&lt;"&amp;I6)+SUMIFS('Control facturas'!$Q$14:$Q$58,'Control facturas'!$P$14:$P$58,"&gt;="&amp;H6,'Control facturas'!$P$14:$P$58,"&lt;"&amp;I6)</f>
        <v>0</v>
      </c>
    </row>
    <row r="7" spans="1:11" x14ac:dyDescent="0.3">
      <c r="A7" t="s">
        <v>64</v>
      </c>
      <c r="C7" t="s">
        <v>117</v>
      </c>
      <c r="D7" t="s">
        <v>47</v>
      </c>
      <c r="F7" t="s">
        <v>118</v>
      </c>
      <c r="G7">
        <v>6</v>
      </c>
      <c r="H7" s="27">
        <f ca="1">DATE(YEAR('Control facturas'!$F$3),G7,1)</f>
        <v>46174</v>
      </c>
      <c r="I7" s="27">
        <f ca="1">DATE(YEAR('Control facturas'!$F$3)+(G7=12),IF(G7=12,1,G7+1),1)</f>
        <v>46204</v>
      </c>
      <c r="J7" s="28">
        <f ca="1">SUMIFS('Control facturas'!$K$14:$K$58,'Control facturas'!$E$14:$E$58,"&gt;="&amp;H7,'Control facturas'!$E$14:$E$58,"&lt;"&amp;I7)</f>
        <v>0</v>
      </c>
      <c r="K7" s="28">
        <f ca="1">SUMIFS('Control facturas'!$M$14:$M$58,'Control facturas'!$L$14:$L$58,"&gt;="&amp;H7,'Control facturas'!$L$14:$L$58,"&lt;"&amp;I7)+SUMIFS('Control facturas'!$O$14:$O$58,'Control facturas'!$N$14:$N$58,"&gt;="&amp;H7,'Control facturas'!$N$14:$N$58,"&lt;"&amp;I7)+SUMIFS('Control facturas'!$Q$14:$Q$58,'Control facturas'!$P$14:$P$58,"&gt;="&amp;H7,'Control facturas'!$P$14:$P$58,"&lt;"&amp;I7)</f>
        <v>0</v>
      </c>
    </row>
    <row r="8" spans="1:11" x14ac:dyDescent="0.3">
      <c r="A8" t="s">
        <v>68</v>
      </c>
      <c r="F8" t="s">
        <v>119</v>
      </c>
      <c r="G8">
        <v>7</v>
      </c>
      <c r="H8" s="27">
        <f ca="1">DATE(YEAR('Control facturas'!$F$3),G8,1)</f>
        <v>46204</v>
      </c>
      <c r="I8" s="27">
        <f ca="1">DATE(YEAR('Control facturas'!$F$3)+(G8=12),IF(G8=12,1,G8+1),1)</f>
        <v>46235</v>
      </c>
      <c r="J8" s="28">
        <f ca="1">SUMIFS('Control facturas'!$K$14:$K$58,'Control facturas'!$E$14:$E$58,"&gt;="&amp;H8,'Control facturas'!$E$14:$E$58,"&lt;"&amp;I8)</f>
        <v>0</v>
      </c>
      <c r="K8" s="28">
        <f ca="1">SUMIFS('Control facturas'!$M$14:$M$58,'Control facturas'!$L$14:$L$58,"&gt;="&amp;H8,'Control facturas'!$L$14:$L$58,"&lt;"&amp;I8)+SUMIFS('Control facturas'!$O$14:$O$58,'Control facturas'!$N$14:$N$58,"&gt;="&amp;H8,'Control facturas'!$N$14:$N$58,"&lt;"&amp;I8)+SUMIFS('Control facturas'!$Q$14:$Q$58,'Control facturas'!$P$14:$P$58,"&gt;="&amp;H8,'Control facturas'!$P$14:$P$58,"&lt;"&amp;I8)</f>
        <v>0</v>
      </c>
    </row>
    <row r="9" spans="1:11" x14ac:dyDescent="0.3">
      <c r="A9" t="s">
        <v>73</v>
      </c>
      <c r="F9" t="s">
        <v>120</v>
      </c>
      <c r="G9">
        <v>8</v>
      </c>
      <c r="H9" s="27">
        <f ca="1">DATE(YEAR('Control facturas'!$F$3),G9,1)</f>
        <v>46235</v>
      </c>
      <c r="I9" s="27">
        <f ca="1">DATE(YEAR('Control facturas'!$F$3)+(G9=12),IF(G9=12,1,G9+1),1)</f>
        <v>46266</v>
      </c>
      <c r="J9" s="28">
        <f ca="1">SUMIFS('Control facturas'!$K$14:$K$58,'Control facturas'!$E$14:$E$58,"&gt;="&amp;H9,'Control facturas'!$E$14:$E$58,"&lt;"&amp;I9)</f>
        <v>0</v>
      </c>
      <c r="K9" s="28">
        <f ca="1">SUMIFS('Control facturas'!$M$14:$M$58,'Control facturas'!$L$14:$L$58,"&gt;="&amp;H9,'Control facturas'!$L$14:$L$58,"&lt;"&amp;I9)+SUMIFS('Control facturas'!$O$14:$O$58,'Control facturas'!$N$14:$N$58,"&gt;="&amp;H9,'Control facturas'!$N$14:$N$58,"&lt;"&amp;I9)+SUMIFS('Control facturas'!$Q$14:$Q$58,'Control facturas'!$P$14:$P$58,"&gt;="&amp;H9,'Control facturas'!$P$14:$P$58,"&lt;"&amp;I9)</f>
        <v>0</v>
      </c>
    </row>
    <row r="10" spans="1:11" x14ac:dyDescent="0.3">
      <c r="A10" t="s">
        <v>77</v>
      </c>
      <c r="F10" t="s">
        <v>121</v>
      </c>
      <c r="G10">
        <v>9</v>
      </c>
      <c r="H10" s="27">
        <f ca="1">DATE(YEAR('Control facturas'!$F$3),G10,1)</f>
        <v>46266</v>
      </c>
      <c r="I10" s="27">
        <f ca="1">DATE(YEAR('Control facturas'!$F$3)+(G10=12),IF(G10=12,1,G10+1),1)</f>
        <v>46296</v>
      </c>
      <c r="J10" s="28">
        <f ca="1">SUMIFS('Control facturas'!$K$14:$K$58,'Control facturas'!$E$14:$E$58,"&gt;="&amp;H10,'Control facturas'!$E$14:$E$58,"&lt;"&amp;I10)</f>
        <v>0</v>
      </c>
      <c r="K10" s="28">
        <f ca="1">SUMIFS('Control facturas'!$M$14:$M$58,'Control facturas'!$L$14:$L$58,"&gt;="&amp;H10,'Control facturas'!$L$14:$L$58,"&lt;"&amp;I10)+SUMIFS('Control facturas'!$O$14:$O$58,'Control facturas'!$N$14:$N$58,"&gt;="&amp;H10,'Control facturas'!$N$14:$N$58,"&lt;"&amp;I10)+SUMIFS('Control facturas'!$Q$14:$Q$58,'Control facturas'!$P$14:$P$58,"&gt;="&amp;H10,'Control facturas'!$P$14:$P$58,"&lt;"&amp;I10)</f>
        <v>0</v>
      </c>
    </row>
    <row r="11" spans="1:11" x14ac:dyDescent="0.3">
      <c r="A11" t="s">
        <v>82</v>
      </c>
      <c r="F11" t="s">
        <v>122</v>
      </c>
      <c r="G11">
        <v>10</v>
      </c>
      <c r="H11" s="27">
        <f ca="1">DATE(YEAR('Control facturas'!$F$3),G11,1)</f>
        <v>46296</v>
      </c>
      <c r="I11" s="27">
        <f ca="1">DATE(YEAR('Control facturas'!$F$3)+(G11=12),IF(G11=12,1,G11+1),1)</f>
        <v>46327</v>
      </c>
      <c r="J11" s="28">
        <f ca="1">SUMIFS('Control facturas'!$K$14:$K$58,'Control facturas'!$E$14:$E$58,"&gt;="&amp;H11,'Control facturas'!$E$14:$E$58,"&lt;"&amp;I11)</f>
        <v>0</v>
      </c>
      <c r="K11" s="28">
        <f ca="1">SUMIFS('Control facturas'!$M$14:$M$58,'Control facturas'!$L$14:$L$58,"&gt;="&amp;H11,'Control facturas'!$L$14:$L$58,"&lt;"&amp;I11)+SUMIFS('Control facturas'!$O$14:$O$58,'Control facturas'!$N$14:$N$58,"&gt;="&amp;H11,'Control facturas'!$N$14:$N$58,"&lt;"&amp;I11)+SUMIFS('Control facturas'!$Q$14:$Q$58,'Control facturas'!$P$14:$P$58,"&gt;="&amp;H11,'Control facturas'!$P$14:$P$58,"&lt;"&amp;I11)</f>
        <v>0</v>
      </c>
    </row>
    <row r="12" spans="1:11" x14ac:dyDescent="0.3">
      <c r="A12" t="s">
        <v>89</v>
      </c>
      <c r="F12" t="s">
        <v>123</v>
      </c>
      <c r="G12">
        <v>11</v>
      </c>
      <c r="H12" s="27">
        <f ca="1">DATE(YEAR('Control facturas'!$F$3),G12,1)</f>
        <v>46327</v>
      </c>
      <c r="I12" s="27">
        <f ca="1">DATE(YEAR('Control facturas'!$F$3)+(G12=12),IF(G12=12,1,G12+1),1)</f>
        <v>46357</v>
      </c>
      <c r="J12" s="28">
        <f ca="1">SUMIFS('Control facturas'!$K$14:$K$58,'Control facturas'!$E$14:$E$58,"&gt;="&amp;H12,'Control facturas'!$E$14:$E$58,"&lt;"&amp;I12)</f>
        <v>0</v>
      </c>
      <c r="K12" s="28">
        <f ca="1">SUMIFS('Control facturas'!$M$14:$M$58,'Control facturas'!$L$14:$L$58,"&gt;="&amp;H12,'Control facturas'!$L$14:$L$58,"&lt;"&amp;I12)+SUMIFS('Control facturas'!$O$14:$O$58,'Control facturas'!$N$14:$N$58,"&gt;="&amp;H12,'Control facturas'!$N$14:$N$58,"&lt;"&amp;I12)+SUMIFS('Control facturas'!$Q$14:$Q$58,'Control facturas'!$P$14:$P$58,"&gt;="&amp;H12,'Control facturas'!$P$14:$P$58,"&lt;"&amp;I12)</f>
        <v>0</v>
      </c>
    </row>
    <row r="13" spans="1:11" x14ac:dyDescent="0.3">
      <c r="A13" t="s">
        <v>93</v>
      </c>
      <c r="F13" t="s">
        <v>124</v>
      </c>
      <c r="G13">
        <v>12</v>
      </c>
      <c r="H13" s="27">
        <f ca="1">DATE(YEAR('Control facturas'!$F$3),G13,1)</f>
        <v>46357</v>
      </c>
      <c r="I13" s="27">
        <f ca="1">DATE(YEAR('Control facturas'!$F$3)+(G13=12),IF(G13=12,1,G13+1),1)</f>
        <v>46388</v>
      </c>
      <c r="J13" s="28">
        <f ca="1">SUMIFS('Control facturas'!$K$14:$K$58,'Control facturas'!$E$14:$E$58,"&gt;="&amp;H13,'Control facturas'!$E$14:$E$58,"&lt;"&amp;I13)</f>
        <v>0</v>
      </c>
      <c r="K13" s="28">
        <f ca="1">SUMIFS('Control facturas'!$M$14:$M$58,'Control facturas'!$L$14:$L$58,"&gt;="&amp;H13,'Control facturas'!$L$14:$L$58,"&lt;"&amp;I13)+SUMIFS('Control facturas'!$O$14:$O$58,'Control facturas'!$N$14:$N$58,"&gt;="&amp;H13,'Control facturas'!$N$14:$N$58,"&lt;"&amp;I13)+SUMIFS('Control facturas'!$Q$14:$Q$58,'Control facturas'!$P$14:$P$58,"&gt;="&amp;H13,'Control facturas'!$P$14:$P$58,"&lt;"&amp;I13)</f>
        <v>0</v>
      </c>
    </row>
    <row r="14" spans="1:11" x14ac:dyDescent="0.3">
      <c r="A14" t="s">
        <v>97</v>
      </c>
    </row>
    <row r="15" spans="1:11" x14ac:dyDescent="0.3">
      <c r="A15" t="s">
        <v>101</v>
      </c>
    </row>
    <row r="16" spans="1:11" x14ac:dyDescent="0.3">
      <c r="A16" t="s">
        <v>125</v>
      </c>
    </row>
    <row r="17" spans="1:1" x14ac:dyDescent="0.3">
      <c r="A17" t="s">
        <v>126</v>
      </c>
    </row>
    <row r="18" spans="1:1" x14ac:dyDescent="0.3">
      <c r="A18" t="s">
        <v>127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4</vt:i4>
      </vt:variant>
    </vt:vector>
  </HeadingPairs>
  <TitlesOfParts>
    <vt:vector size="6" baseType="lpstr">
      <vt:lpstr>Control facturas</vt:lpstr>
      <vt:lpstr>Listas</vt:lpstr>
      <vt:lpstr>Categorias</vt:lpstr>
      <vt:lpstr>IVALista</vt:lpstr>
      <vt:lpstr>MetodosPago</vt:lpstr>
      <vt:lpstr>Responsables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2026-04-20T10:45:52Z</dcterms:created>
  <dcterms:modified xsi:type="dcterms:W3CDTF">2026-04-21T08:24:38Z</dcterms:modified>
  <dc:language>en-US</dc:language>
</cp:coreProperties>
</file>