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proveedores\"/>
    </mc:Choice>
  </mc:AlternateContent>
  <xr:revisionPtr revIDLastSave="0" documentId="13_ncr:1_{9FBCDCBB-AFD4-49F3-B158-CAF687ADCE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nel" sheetId="1" r:id="rId1"/>
    <sheet name="Base de proveedores" sheetId="2" r:id="rId2"/>
    <sheet name="Catálogos" sheetId="3" r:id="rId3"/>
  </sheets>
  <definedNames>
    <definedName name="Lista_Canales">Catálogos!$F$2:$F$5</definedName>
    <definedName name="Lista_Categorias">Catálogos!$A$2:$A$13</definedName>
    <definedName name="Lista_Criticidad">Catálogos!$C$2:$C$4</definedName>
    <definedName name="Lista_Cumplimiento">Catálogos!$H$2:$H$6</definedName>
    <definedName name="Lista_Estados">Catálogos!$B$2:$B$5</definedName>
    <definedName name="Lista_Pagos">Catálogos!$G$2:$G$6</definedName>
    <definedName name="Lista_Regiones">Catálogos!$E$2:$E$7</definedName>
    <definedName name="Lista_Responsables">Catálogos!$D$2:$D$8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Z120" i="2" l="1"/>
  <c r="Y120" i="2"/>
  <c r="W120" i="2"/>
  <c r="V120" i="2"/>
  <c r="U120" i="2"/>
  <c r="T120" i="2"/>
  <c r="S120" i="2"/>
  <c r="R120" i="2"/>
  <c r="K120" i="2"/>
  <c r="X120" i="2" s="1"/>
  <c r="A120" i="2"/>
  <c r="Z119" i="2"/>
  <c r="Y119" i="2"/>
  <c r="W119" i="2"/>
  <c r="V119" i="2"/>
  <c r="U119" i="2"/>
  <c r="T119" i="2"/>
  <c r="S119" i="2"/>
  <c r="R119" i="2"/>
  <c r="K119" i="2"/>
  <c r="X119" i="2" s="1"/>
  <c r="A119" i="2"/>
  <c r="Z118" i="2"/>
  <c r="Y118" i="2"/>
  <c r="X118" i="2"/>
  <c r="W118" i="2"/>
  <c r="V118" i="2"/>
  <c r="U118" i="2"/>
  <c r="T118" i="2"/>
  <c r="S118" i="2"/>
  <c r="R118" i="2"/>
  <c r="K118" i="2"/>
  <c r="A118" i="2"/>
  <c r="Z117" i="2"/>
  <c r="Y117" i="2"/>
  <c r="W117" i="2"/>
  <c r="V117" i="2"/>
  <c r="U117" i="2"/>
  <c r="T117" i="2"/>
  <c r="S117" i="2"/>
  <c r="R117" i="2"/>
  <c r="K117" i="2"/>
  <c r="X117" i="2" s="1"/>
  <c r="A117" i="2"/>
  <c r="Z116" i="2"/>
  <c r="Y116" i="2"/>
  <c r="W116" i="2"/>
  <c r="V116" i="2"/>
  <c r="U116" i="2"/>
  <c r="T116" i="2"/>
  <c r="S116" i="2"/>
  <c r="R116" i="2"/>
  <c r="K116" i="2"/>
  <c r="X116" i="2" s="1"/>
  <c r="A116" i="2"/>
  <c r="Z115" i="2"/>
  <c r="Y115" i="2"/>
  <c r="X115" i="2"/>
  <c r="W115" i="2"/>
  <c r="V115" i="2"/>
  <c r="U115" i="2"/>
  <c r="T115" i="2"/>
  <c r="S115" i="2"/>
  <c r="R115" i="2"/>
  <c r="K115" i="2"/>
  <c r="A115" i="2"/>
  <c r="Z114" i="2"/>
  <c r="Y114" i="2"/>
  <c r="X114" i="2"/>
  <c r="W114" i="2"/>
  <c r="V114" i="2"/>
  <c r="U114" i="2"/>
  <c r="T114" i="2"/>
  <c r="S114" i="2"/>
  <c r="R114" i="2"/>
  <c r="K114" i="2"/>
  <c r="A114" i="2"/>
  <c r="Z113" i="2"/>
  <c r="Y113" i="2"/>
  <c r="X113" i="2"/>
  <c r="W113" i="2"/>
  <c r="V113" i="2"/>
  <c r="U113" i="2"/>
  <c r="T113" i="2"/>
  <c r="S113" i="2"/>
  <c r="R113" i="2"/>
  <c r="K113" i="2"/>
  <c r="A113" i="2"/>
  <c r="Z112" i="2"/>
  <c r="Y112" i="2"/>
  <c r="W112" i="2"/>
  <c r="V112" i="2"/>
  <c r="U112" i="2"/>
  <c r="T112" i="2"/>
  <c r="S112" i="2"/>
  <c r="R112" i="2"/>
  <c r="K112" i="2"/>
  <c r="X112" i="2" s="1"/>
  <c r="A112" i="2"/>
  <c r="Z111" i="2"/>
  <c r="Y111" i="2"/>
  <c r="X111" i="2"/>
  <c r="W111" i="2"/>
  <c r="V111" i="2"/>
  <c r="U111" i="2"/>
  <c r="T111" i="2"/>
  <c r="S111" i="2"/>
  <c r="R111" i="2"/>
  <c r="K111" i="2"/>
  <c r="A111" i="2"/>
  <c r="Z110" i="2"/>
  <c r="Y110" i="2"/>
  <c r="X110" i="2"/>
  <c r="W110" i="2"/>
  <c r="V110" i="2"/>
  <c r="U110" i="2"/>
  <c r="T110" i="2"/>
  <c r="S110" i="2"/>
  <c r="R110" i="2"/>
  <c r="K110" i="2"/>
  <c r="A110" i="2"/>
  <c r="Z109" i="2"/>
  <c r="Y109" i="2"/>
  <c r="W109" i="2"/>
  <c r="V109" i="2"/>
  <c r="U109" i="2"/>
  <c r="T109" i="2"/>
  <c r="S109" i="2"/>
  <c r="R109" i="2"/>
  <c r="K109" i="2"/>
  <c r="X109" i="2" s="1"/>
  <c r="A109" i="2"/>
  <c r="Z108" i="2"/>
  <c r="Y108" i="2"/>
  <c r="X108" i="2"/>
  <c r="W108" i="2"/>
  <c r="V108" i="2"/>
  <c r="U108" i="2"/>
  <c r="T108" i="2"/>
  <c r="S108" i="2"/>
  <c r="R108" i="2"/>
  <c r="K108" i="2"/>
  <c r="A108" i="2"/>
  <c r="Z107" i="2"/>
  <c r="Y107" i="2"/>
  <c r="W107" i="2"/>
  <c r="V107" i="2"/>
  <c r="U107" i="2"/>
  <c r="T107" i="2"/>
  <c r="S107" i="2"/>
  <c r="R107" i="2"/>
  <c r="K107" i="2"/>
  <c r="X107" i="2" s="1"/>
  <c r="A107" i="2"/>
  <c r="Z106" i="2"/>
  <c r="Y106" i="2"/>
  <c r="X106" i="2"/>
  <c r="W106" i="2"/>
  <c r="V106" i="2"/>
  <c r="U106" i="2"/>
  <c r="T106" i="2"/>
  <c r="S106" i="2"/>
  <c r="R106" i="2"/>
  <c r="K106" i="2"/>
  <c r="A106" i="2"/>
  <c r="Z105" i="2"/>
  <c r="Y105" i="2"/>
  <c r="X105" i="2"/>
  <c r="W105" i="2"/>
  <c r="V105" i="2"/>
  <c r="U105" i="2"/>
  <c r="T105" i="2"/>
  <c r="S105" i="2"/>
  <c r="R105" i="2"/>
  <c r="K105" i="2"/>
  <c r="A105" i="2"/>
  <c r="Z104" i="2"/>
  <c r="Y104" i="2"/>
  <c r="X104" i="2"/>
  <c r="W104" i="2"/>
  <c r="V104" i="2"/>
  <c r="U104" i="2"/>
  <c r="T104" i="2"/>
  <c r="S104" i="2"/>
  <c r="R104" i="2"/>
  <c r="K104" i="2"/>
  <c r="A104" i="2"/>
  <c r="Z103" i="2"/>
  <c r="Y103" i="2"/>
  <c r="W103" i="2"/>
  <c r="V103" i="2"/>
  <c r="U103" i="2"/>
  <c r="T103" i="2"/>
  <c r="S103" i="2"/>
  <c r="R103" i="2"/>
  <c r="K103" i="2"/>
  <c r="X103" i="2" s="1"/>
  <c r="A103" i="2"/>
  <c r="Z102" i="2"/>
  <c r="Y102" i="2"/>
  <c r="W102" i="2"/>
  <c r="V102" i="2"/>
  <c r="U102" i="2"/>
  <c r="T102" i="2"/>
  <c r="S102" i="2"/>
  <c r="R102" i="2"/>
  <c r="K102" i="2"/>
  <c r="X102" i="2" s="1"/>
  <c r="A102" i="2"/>
  <c r="Z101" i="2"/>
  <c r="Y101" i="2"/>
  <c r="W101" i="2"/>
  <c r="V101" i="2"/>
  <c r="U101" i="2"/>
  <c r="T101" i="2"/>
  <c r="S101" i="2"/>
  <c r="R101" i="2"/>
  <c r="K101" i="2"/>
  <c r="X101" i="2" s="1"/>
  <c r="A101" i="2"/>
  <c r="Z100" i="2"/>
  <c r="Y100" i="2"/>
  <c r="X100" i="2"/>
  <c r="W100" i="2"/>
  <c r="V100" i="2"/>
  <c r="U100" i="2"/>
  <c r="T100" i="2"/>
  <c r="S100" i="2"/>
  <c r="R100" i="2"/>
  <c r="K100" i="2"/>
  <c r="A100" i="2"/>
  <c r="Z99" i="2"/>
  <c r="Y99" i="2"/>
  <c r="W99" i="2"/>
  <c r="V99" i="2"/>
  <c r="U99" i="2"/>
  <c r="T99" i="2"/>
  <c r="S99" i="2"/>
  <c r="R99" i="2"/>
  <c r="K99" i="2"/>
  <c r="X99" i="2" s="1"/>
  <c r="A99" i="2"/>
  <c r="Z98" i="2"/>
  <c r="Y98" i="2"/>
  <c r="X98" i="2"/>
  <c r="W98" i="2"/>
  <c r="V98" i="2"/>
  <c r="U98" i="2"/>
  <c r="T98" i="2"/>
  <c r="S98" i="2"/>
  <c r="R98" i="2"/>
  <c r="K98" i="2"/>
  <c r="A98" i="2"/>
  <c r="Z97" i="2"/>
  <c r="Y97" i="2"/>
  <c r="W97" i="2"/>
  <c r="V97" i="2"/>
  <c r="U97" i="2"/>
  <c r="T97" i="2"/>
  <c r="S97" i="2"/>
  <c r="R97" i="2"/>
  <c r="K97" i="2"/>
  <c r="X97" i="2" s="1"/>
  <c r="A97" i="2"/>
  <c r="Z96" i="2"/>
  <c r="Y96" i="2"/>
  <c r="W96" i="2"/>
  <c r="V96" i="2"/>
  <c r="U96" i="2"/>
  <c r="T96" i="2"/>
  <c r="S96" i="2"/>
  <c r="R96" i="2"/>
  <c r="K96" i="2"/>
  <c r="X96" i="2" s="1"/>
  <c r="A96" i="2"/>
  <c r="Z95" i="2"/>
  <c r="Y95" i="2"/>
  <c r="X95" i="2"/>
  <c r="W95" i="2"/>
  <c r="V95" i="2"/>
  <c r="U95" i="2"/>
  <c r="T95" i="2"/>
  <c r="S95" i="2"/>
  <c r="R95" i="2"/>
  <c r="K95" i="2"/>
  <c r="A95" i="2"/>
  <c r="Z94" i="2"/>
  <c r="Y94" i="2"/>
  <c r="X94" i="2"/>
  <c r="W94" i="2"/>
  <c r="V94" i="2"/>
  <c r="U94" i="2"/>
  <c r="T94" i="2"/>
  <c r="S94" i="2"/>
  <c r="R94" i="2"/>
  <c r="K94" i="2"/>
  <c r="A94" i="2"/>
  <c r="Z93" i="2"/>
  <c r="Y93" i="2"/>
  <c r="X93" i="2"/>
  <c r="W93" i="2"/>
  <c r="V93" i="2"/>
  <c r="U93" i="2"/>
  <c r="T93" i="2"/>
  <c r="S93" i="2"/>
  <c r="R93" i="2"/>
  <c r="K93" i="2"/>
  <c r="A93" i="2"/>
  <c r="Z92" i="2"/>
  <c r="Y92" i="2"/>
  <c r="W92" i="2"/>
  <c r="V92" i="2"/>
  <c r="U92" i="2"/>
  <c r="T92" i="2"/>
  <c r="S92" i="2"/>
  <c r="R92" i="2"/>
  <c r="K92" i="2"/>
  <c r="X92" i="2" s="1"/>
  <c r="A92" i="2"/>
  <c r="Z91" i="2"/>
  <c r="Y91" i="2"/>
  <c r="X91" i="2"/>
  <c r="W91" i="2"/>
  <c r="V91" i="2"/>
  <c r="U91" i="2"/>
  <c r="T91" i="2"/>
  <c r="S91" i="2"/>
  <c r="R91" i="2"/>
  <c r="K91" i="2"/>
  <c r="A91" i="2"/>
  <c r="Z90" i="2"/>
  <c r="Y90" i="2"/>
  <c r="X90" i="2"/>
  <c r="W90" i="2"/>
  <c r="V90" i="2"/>
  <c r="U90" i="2"/>
  <c r="T90" i="2"/>
  <c r="S90" i="2"/>
  <c r="R90" i="2"/>
  <c r="K90" i="2"/>
  <c r="A90" i="2"/>
  <c r="Z89" i="2"/>
  <c r="Y89" i="2"/>
  <c r="W89" i="2"/>
  <c r="V89" i="2"/>
  <c r="U89" i="2"/>
  <c r="T89" i="2"/>
  <c r="S89" i="2"/>
  <c r="R89" i="2"/>
  <c r="K89" i="2"/>
  <c r="X89" i="2" s="1"/>
  <c r="A89" i="2"/>
  <c r="Z88" i="2"/>
  <c r="Y88" i="2"/>
  <c r="X88" i="2"/>
  <c r="W88" i="2"/>
  <c r="V88" i="2"/>
  <c r="U88" i="2"/>
  <c r="T88" i="2"/>
  <c r="S88" i="2"/>
  <c r="R88" i="2"/>
  <c r="K88" i="2"/>
  <c r="A88" i="2"/>
  <c r="Z87" i="2"/>
  <c r="Y87" i="2"/>
  <c r="W87" i="2"/>
  <c r="V87" i="2"/>
  <c r="U87" i="2"/>
  <c r="T87" i="2"/>
  <c r="S87" i="2"/>
  <c r="R87" i="2"/>
  <c r="K87" i="2"/>
  <c r="X87" i="2" s="1"/>
  <c r="A87" i="2"/>
  <c r="Z86" i="2"/>
  <c r="Y86" i="2"/>
  <c r="X86" i="2"/>
  <c r="W86" i="2"/>
  <c r="V86" i="2"/>
  <c r="U86" i="2"/>
  <c r="T86" i="2"/>
  <c r="S86" i="2"/>
  <c r="R86" i="2"/>
  <c r="K86" i="2"/>
  <c r="A86" i="2"/>
  <c r="Z85" i="2"/>
  <c r="Y85" i="2"/>
  <c r="X85" i="2"/>
  <c r="W85" i="2"/>
  <c r="V85" i="2"/>
  <c r="U85" i="2"/>
  <c r="T85" i="2"/>
  <c r="S85" i="2"/>
  <c r="R85" i="2"/>
  <c r="K85" i="2"/>
  <c r="A85" i="2"/>
  <c r="Z84" i="2"/>
  <c r="Y84" i="2"/>
  <c r="X84" i="2"/>
  <c r="W84" i="2"/>
  <c r="V84" i="2"/>
  <c r="U84" i="2"/>
  <c r="T84" i="2"/>
  <c r="S84" i="2"/>
  <c r="R84" i="2"/>
  <c r="K84" i="2"/>
  <c r="A84" i="2"/>
  <c r="Z83" i="2"/>
  <c r="Y83" i="2"/>
  <c r="W83" i="2"/>
  <c r="V83" i="2"/>
  <c r="U83" i="2"/>
  <c r="T83" i="2"/>
  <c r="S83" i="2"/>
  <c r="R83" i="2"/>
  <c r="K83" i="2"/>
  <c r="X83" i="2" s="1"/>
  <c r="A83" i="2"/>
  <c r="Z82" i="2"/>
  <c r="Y82" i="2"/>
  <c r="W82" i="2"/>
  <c r="V82" i="2"/>
  <c r="U82" i="2"/>
  <c r="T82" i="2"/>
  <c r="S82" i="2"/>
  <c r="R82" i="2"/>
  <c r="K82" i="2"/>
  <c r="X82" i="2" s="1"/>
  <c r="A82" i="2"/>
  <c r="Z81" i="2"/>
  <c r="Y81" i="2"/>
  <c r="W81" i="2"/>
  <c r="V81" i="2"/>
  <c r="U81" i="2"/>
  <c r="T81" i="2"/>
  <c r="S81" i="2"/>
  <c r="R81" i="2"/>
  <c r="K81" i="2"/>
  <c r="X81" i="2" s="1"/>
  <c r="A81" i="2"/>
  <c r="Z80" i="2"/>
  <c r="Y80" i="2"/>
  <c r="X80" i="2"/>
  <c r="W80" i="2"/>
  <c r="V80" i="2"/>
  <c r="U80" i="2"/>
  <c r="T80" i="2"/>
  <c r="S80" i="2"/>
  <c r="R80" i="2"/>
  <c r="K80" i="2"/>
  <c r="A80" i="2"/>
  <c r="Z79" i="2"/>
  <c r="Y79" i="2"/>
  <c r="W79" i="2"/>
  <c r="V79" i="2"/>
  <c r="U79" i="2"/>
  <c r="T79" i="2"/>
  <c r="S79" i="2"/>
  <c r="R79" i="2"/>
  <c r="K79" i="2"/>
  <c r="X79" i="2" s="1"/>
  <c r="A79" i="2"/>
  <c r="Z78" i="2"/>
  <c r="Y78" i="2"/>
  <c r="X78" i="2"/>
  <c r="W78" i="2"/>
  <c r="V78" i="2"/>
  <c r="U78" i="2"/>
  <c r="T78" i="2"/>
  <c r="S78" i="2"/>
  <c r="R78" i="2"/>
  <c r="K78" i="2"/>
  <c r="A78" i="2"/>
  <c r="Z77" i="2"/>
  <c r="Y77" i="2"/>
  <c r="W77" i="2"/>
  <c r="V77" i="2"/>
  <c r="U77" i="2"/>
  <c r="T77" i="2"/>
  <c r="S77" i="2"/>
  <c r="R77" i="2"/>
  <c r="K77" i="2"/>
  <c r="X77" i="2" s="1"/>
  <c r="A77" i="2"/>
  <c r="Z76" i="2"/>
  <c r="Y76" i="2"/>
  <c r="W76" i="2"/>
  <c r="V76" i="2"/>
  <c r="U76" i="2"/>
  <c r="T76" i="2"/>
  <c r="S76" i="2"/>
  <c r="R76" i="2"/>
  <c r="K76" i="2"/>
  <c r="X76" i="2" s="1"/>
  <c r="A76" i="2"/>
  <c r="Z75" i="2"/>
  <c r="Y75" i="2"/>
  <c r="X75" i="2"/>
  <c r="W75" i="2"/>
  <c r="V75" i="2"/>
  <c r="U75" i="2"/>
  <c r="T75" i="2"/>
  <c r="S75" i="2"/>
  <c r="R75" i="2"/>
  <c r="K75" i="2"/>
  <c r="A75" i="2"/>
  <c r="Z74" i="2"/>
  <c r="Y74" i="2"/>
  <c r="W74" i="2"/>
  <c r="V74" i="2"/>
  <c r="U74" i="2"/>
  <c r="T74" i="2"/>
  <c r="S74" i="2"/>
  <c r="R74" i="2"/>
  <c r="K74" i="2"/>
  <c r="X74" i="2" s="1"/>
  <c r="A74" i="2"/>
  <c r="Z73" i="2"/>
  <c r="Y73" i="2"/>
  <c r="X73" i="2"/>
  <c r="W73" i="2"/>
  <c r="V73" i="2"/>
  <c r="U73" i="2"/>
  <c r="T73" i="2"/>
  <c r="S73" i="2"/>
  <c r="R73" i="2"/>
  <c r="K73" i="2"/>
  <c r="A73" i="2"/>
  <c r="Z72" i="2"/>
  <c r="Y72" i="2"/>
  <c r="W72" i="2"/>
  <c r="V72" i="2"/>
  <c r="U72" i="2"/>
  <c r="T72" i="2"/>
  <c r="S72" i="2"/>
  <c r="R72" i="2"/>
  <c r="K72" i="2"/>
  <c r="X72" i="2" s="1"/>
  <c r="A72" i="2"/>
  <c r="Z71" i="2"/>
  <c r="Y71" i="2"/>
  <c r="X71" i="2"/>
  <c r="W71" i="2"/>
  <c r="V71" i="2"/>
  <c r="U71" i="2"/>
  <c r="T71" i="2"/>
  <c r="S71" i="2"/>
  <c r="R71" i="2"/>
  <c r="K71" i="2"/>
  <c r="A71" i="2"/>
  <c r="Z70" i="2"/>
  <c r="Y70" i="2"/>
  <c r="X70" i="2"/>
  <c r="W70" i="2"/>
  <c r="V70" i="2"/>
  <c r="U70" i="2"/>
  <c r="T70" i="2"/>
  <c r="S70" i="2"/>
  <c r="R70" i="2"/>
  <c r="K70" i="2"/>
  <c r="A70" i="2"/>
  <c r="Z69" i="2"/>
  <c r="Y69" i="2"/>
  <c r="W69" i="2"/>
  <c r="V69" i="2"/>
  <c r="U69" i="2"/>
  <c r="T69" i="2"/>
  <c r="S69" i="2"/>
  <c r="R69" i="2"/>
  <c r="K69" i="2"/>
  <c r="X69" i="2" s="1"/>
  <c r="A69" i="2"/>
  <c r="Z68" i="2"/>
  <c r="Y68" i="2"/>
  <c r="X68" i="2"/>
  <c r="W68" i="2"/>
  <c r="V68" i="2"/>
  <c r="U68" i="2"/>
  <c r="T68" i="2"/>
  <c r="S68" i="2"/>
  <c r="R68" i="2"/>
  <c r="K68" i="2"/>
  <c r="A68" i="2"/>
  <c r="Z67" i="2"/>
  <c r="Y67" i="2"/>
  <c r="W67" i="2"/>
  <c r="V67" i="2"/>
  <c r="U67" i="2"/>
  <c r="T67" i="2"/>
  <c r="S67" i="2"/>
  <c r="R67" i="2"/>
  <c r="K67" i="2"/>
  <c r="X67" i="2" s="1"/>
  <c r="A67" i="2"/>
  <c r="Z66" i="2"/>
  <c r="Y66" i="2"/>
  <c r="X66" i="2"/>
  <c r="W66" i="2"/>
  <c r="V66" i="2"/>
  <c r="U66" i="2"/>
  <c r="T66" i="2"/>
  <c r="S66" i="2"/>
  <c r="R66" i="2"/>
  <c r="K66" i="2"/>
  <c r="A66" i="2"/>
  <c r="Z65" i="2"/>
  <c r="Y65" i="2"/>
  <c r="X65" i="2"/>
  <c r="W65" i="2"/>
  <c r="V65" i="2"/>
  <c r="U65" i="2"/>
  <c r="T65" i="2"/>
  <c r="S65" i="2"/>
  <c r="R65" i="2"/>
  <c r="K65" i="2"/>
  <c r="A65" i="2"/>
  <c r="Z64" i="2"/>
  <c r="Y64" i="2"/>
  <c r="X64" i="2"/>
  <c r="W64" i="2"/>
  <c r="V64" i="2"/>
  <c r="U64" i="2"/>
  <c r="T64" i="2"/>
  <c r="S64" i="2"/>
  <c r="R64" i="2"/>
  <c r="K64" i="2"/>
  <c r="A64" i="2"/>
  <c r="Z63" i="2"/>
  <c r="Y63" i="2"/>
  <c r="W63" i="2"/>
  <c r="V63" i="2"/>
  <c r="U63" i="2"/>
  <c r="T63" i="2"/>
  <c r="S63" i="2"/>
  <c r="R63" i="2"/>
  <c r="K63" i="2"/>
  <c r="X63" i="2" s="1"/>
  <c r="A63" i="2"/>
  <c r="Z62" i="2"/>
  <c r="Y62" i="2"/>
  <c r="W62" i="2"/>
  <c r="V62" i="2"/>
  <c r="U62" i="2"/>
  <c r="T62" i="2"/>
  <c r="S62" i="2"/>
  <c r="R62" i="2"/>
  <c r="K62" i="2"/>
  <c r="X62" i="2" s="1"/>
  <c r="A62" i="2"/>
  <c r="Z61" i="2"/>
  <c r="Y61" i="2"/>
  <c r="W61" i="2"/>
  <c r="V61" i="2"/>
  <c r="U61" i="2"/>
  <c r="T61" i="2"/>
  <c r="S61" i="2"/>
  <c r="R61" i="2"/>
  <c r="K61" i="2"/>
  <c r="X61" i="2" s="1"/>
  <c r="A61" i="2"/>
  <c r="Z60" i="2"/>
  <c r="Y60" i="2"/>
  <c r="X60" i="2"/>
  <c r="W60" i="2"/>
  <c r="V60" i="2"/>
  <c r="U60" i="2"/>
  <c r="T60" i="2"/>
  <c r="S60" i="2"/>
  <c r="R60" i="2"/>
  <c r="K60" i="2"/>
  <c r="A60" i="2"/>
  <c r="Z59" i="2"/>
  <c r="Y59" i="2"/>
  <c r="W59" i="2"/>
  <c r="V59" i="2"/>
  <c r="U59" i="2"/>
  <c r="T59" i="2"/>
  <c r="S59" i="2"/>
  <c r="R59" i="2"/>
  <c r="K59" i="2"/>
  <c r="X59" i="2" s="1"/>
  <c r="A59" i="2"/>
  <c r="Z58" i="2"/>
  <c r="Y58" i="2"/>
  <c r="X58" i="2"/>
  <c r="W58" i="2"/>
  <c r="V58" i="2"/>
  <c r="U58" i="2"/>
  <c r="T58" i="2"/>
  <c r="S58" i="2"/>
  <c r="R58" i="2"/>
  <c r="K58" i="2"/>
  <c r="A58" i="2"/>
  <c r="Z57" i="2"/>
  <c r="Y57" i="2"/>
  <c r="W57" i="2"/>
  <c r="V57" i="2"/>
  <c r="U57" i="2"/>
  <c r="T57" i="2"/>
  <c r="S57" i="2"/>
  <c r="R57" i="2"/>
  <c r="K57" i="2"/>
  <c r="X57" i="2" s="1"/>
  <c r="A57" i="2"/>
  <c r="Z56" i="2"/>
  <c r="Y56" i="2"/>
  <c r="W56" i="2"/>
  <c r="V56" i="2"/>
  <c r="U56" i="2"/>
  <c r="T56" i="2"/>
  <c r="S56" i="2"/>
  <c r="R56" i="2"/>
  <c r="K56" i="2"/>
  <c r="X56" i="2" s="1"/>
  <c r="A56" i="2"/>
  <c r="Z55" i="2"/>
  <c r="Y55" i="2"/>
  <c r="X55" i="2"/>
  <c r="W55" i="2"/>
  <c r="V55" i="2"/>
  <c r="U55" i="2"/>
  <c r="T55" i="2"/>
  <c r="S55" i="2"/>
  <c r="R55" i="2"/>
  <c r="K55" i="2"/>
  <c r="A55" i="2"/>
  <c r="Z54" i="2"/>
  <c r="Y54" i="2"/>
  <c r="X54" i="2"/>
  <c r="W54" i="2"/>
  <c r="V54" i="2"/>
  <c r="U54" i="2"/>
  <c r="T54" i="2"/>
  <c r="S54" i="2"/>
  <c r="R54" i="2"/>
  <c r="K54" i="2"/>
  <c r="A54" i="2"/>
  <c r="Z53" i="2"/>
  <c r="Y53" i="2"/>
  <c r="X53" i="2"/>
  <c r="W53" i="2"/>
  <c r="V53" i="2"/>
  <c r="U53" i="2"/>
  <c r="T53" i="2"/>
  <c r="S53" i="2"/>
  <c r="R53" i="2"/>
  <c r="K53" i="2"/>
  <c r="A53" i="2"/>
  <c r="Z52" i="2"/>
  <c r="Y52" i="2"/>
  <c r="W52" i="2"/>
  <c r="V52" i="2"/>
  <c r="U52" i="2"/>
  <c r="T52" i="2"/>
  <c r="S52" i="2"/>
  <c r="R52" i="2"/>
  <c r="K52" i="2"/>
  <c r="X52" i="2" s="1"/>
  <c r="A52" i="2"/>
  <c r="Z51" i="2"/>
  <c r="Y51" i="2"/>
  <c r="X51" i="2"/>
  <c r="W51" i="2"/>
  <c r="V51" i="2"/>
  <c r="U51" i="2"/>
  <c r="T51" i="2"/>
  <c r="S51" i="2"/>
  <c r="R51" i="2"/>
  <c r="K51" i="2"/>
  <c r="A51" i="2"/>
  <c r="Z50" i="2"/>
  <c r="Y50" i="2"/>
  <c r="X50" i="2"/>
  <c r="W50" i="2"/>
  <c r="V50" i="2"/>
  <c r="U50" i="2"/>
  <c r="T50" i="2"/>
  <c r="S50" i="2"/>
  <c r="R50" i="2"/>
  <c r="K50" i="2"/>
  <c r="A50" i="2"/>
  <c r="Z49" i="2"/>
  <c r="Y49" i="2"/>
  <c r="W49" i="2"/>
  <c r="V49" i="2"/>
  <c r="U49" i="2"/>
  <c r="T49" i="2"/>
  <c r="S49" i="2"/>
  <c r="R49" i="2"/>
  <c r="K49" i="2"/>
  <c r="X49" i="2" s="1"/>
  <c r="A49" i="2"/>
  <c r="Z48" i="2"/>
  <c r="Y48" i="2"/>
  <c r="X48" i="2"/>
  <c r="W48" i="2"/>
  <c r="V48" i="2"/>
  <c r="U48" i="2"/>
  <c r="T48" i="2"/>
  <c r="S48" i="2"/>
  <c r="R48" i="2"/>
  <c r="K48" i="2"/>
  <c r="A48" i="2"/>
  <c r="Z47" i="2"/>
  <c r="Y47" i="2"/>
  <c r="W47" i="2"/>
  <c r="V47" i="2"/>
  <c r="U47" i="2"/>
  <c r="T47" i="2"/>
  <c r="S47" i="2"/>
  <c r="R47" i="2"/>
  <c r="K47" i="2"/>
  <c r="X47" i="2" s="1"/>
  <c r="A47" i="2"/>
  <c r="Z46" i="2"/>
  <c r="Y46" i="2"/>
  <c r="X46" i="2"/>
  <c r="W46" i="2"/>
  <c r="V46" i="2"/>
  <c r="U46" i="2"/>
  <c r="T46" i="2"/>
  <c r="S46" i="2"/>
  <c r="R46" i="2"/>
  <c r="K46" i="2"/>
  <c r="A46" i="2"/>
  <c r="Z45" i="2"/>
  <c r="Y45" i="2"/>
  <c r="X45" i="2"/>
  <c r="W45" i="2"/>
  <c r="V45" i="2"/>
  <c r="U45" i="2"/>
  <c r="T45" i="2"/>
  <c r="S45" i="2"/>
  <c r="R45" i="2"/>
  <c r="K45" i="2"/>
  <c r="A45" i="2"/>
  <c r="Z44" i="2"/>
  <c r="Y44" i="2"/>
  <c r="X44" i="2"/>
  <c r="W44" i="2"/>
  <c r="V44" i="2"/>
  <c r="U44" i="2"/>
  <c r="T44" i="2"/>
  <c r="S44" i="2"/>
  <c r="R44" i="2"/>
  <c r="K44" i="2"/>
  <c r="A44" i="2"/>
  <c r="Z43" i="2"/>
  <c r="Y43" i="2"/>
  <c r="W43" i="2"/>
  <c r="V43" i="2"/>
  <c r="U43" i="2"/>
  <c r="T43" i="2"/>
  <c r="S43" i="2"/>
  <c r="R43" i="2"/>
  <c r="K43" i="2"/>
  <c r="X43" i="2" s="1"/>
  <c r="A43" i="2"/>
  <c r="Z42" i="2"/>
  <c r="Y42" i="2"/>
  <c r="W42" i="2"/>
  <c r="V42" i="2"/>
  <c r="U42" i="2"/>
  <c r="T42" i="2"/>
  <c r="S42" i="2"/>
  <c r="R42" i="2"/>
  <c r="K42" i="2"/>
  <c r="X42" i="2" s="1"/>
  <c r="A42" i="2"/>
  <c r="Z41" i="2"/>
  <c r="Y41" i="2"/>
  <c r="W41" i="2"/>
  <c r="V41" i="2"/>
  <c r="U41" i="2"/>
  <c r="T41" i="2"/>
  <c r="S41" i="2"/>
  <c r="R41" i="2"/>
  <c r="K41" i="2"/>
  <c r="X41" i="2" s="1"/>
  <c r="A41" i="2"/>
  <c r="Z40" i="2"/>
  <c r="Y40" i="2"/>
  <c r="X40" i="2"/>
  <c r="W40" i="2"/>
  <c r="V40" i="2"/>
  <c r="U40" i="2"/>
  <c r="T40" i="2"/>
  <c r="S40" i="2"/>
  <c r="R40" i="2"/>
  <c r="K40" i="2"/>
  <c r="A40" i="2"/>
  <c r="Z39" i="2"/>
  <c r="Y39" i="2"/>
  <c r="W39" i="2"/>
  <c r="V39" i="2"/>
  <c r="U39" i="2"/>
  <c r="T39" i="2"/>
  <c r="S39" i="2"/>
  <c r="R39" i="2"/>
  <c r="K39" i="2"/>
  <c r="X39" i="2" s="1"/>
  <c r="A39" i="2"/>
  <c r="Z38" i="2"/>
  <c r="Y38" i="2"/>
  <c r="X38" i="2"/>
  <c r="W38" i="2"/>
  <c r="V38" i="2"/>
  <c r="U38" i="2"/>
  <c r="T38" i="2"/>
  <c r="S38" i="2"/>
  <c r="R38" i="2"/>
  <c r="K38" i="2"/>
  <c r="A38" i="2"/>
  <c r="Z37" i="2"/>
  <c r="Y37" i="2"/>
  <c r="W37" i="2"/>
  <c r="V37" i="2"/>
  <c r="U37" i="2"/>
  <c r="T37" i="2"/>
  <c r="S37" i="2"/>
  <c r="R37" i="2"/>
  <c r="K37" i="2"/>
  <c r="X37" i="2" s="1"/>
  <c r="A37" i="2"/>
  <c r="Z36" i="2"/>
  <c r="Y36" i="2"/>
  <c r="W36" i="2"/>
  <c r="V36" i="2"/>
  <c r="U36" i="2"/>
  <c r="T36" i="2"/>
  <c r="S36" i="2"/>
  <c r="R36" i="2"/>
  <c r="K36" i="2"/>
  <c r="X36" i="2" s="1"/>
  <c r="A36" i="2"/>
  <c r="Z35" i="2"/>
  <c r="Y35" i="2"/>
  <c r="X35" i="2"/>
  <c r="W35" i="2"/>
  <c r="V35" i="2"/>
  <c r="U35" i="2"/>
  <c r="T35" i="2"/>
  <c r="S35" i="2"/>
  <c r="R35" i="2"/>
  <c r="K35" i="2"/>
  <c r="A35" i="2"/>
  <c r="Z34" i="2"/>
  <c r="Y34" i="2"/>
  <c r="X34" i="2"/>
  <c r="W34" i="2"/>
  <c r="V34" i="2"/>
  <c r="U34" i="2"/>
  <c r="T34" i="2"/>
  <c r="S34" i="2"/>
  <c r="R34" i="2"/>
  <c r="K34" i="2"/>
  <c r="A34" i="2"/>
  <c r="Z33" i="2"/>
  <c r="Y33" i="2"/>
  <c r="X33" i="2"/>
  <c r="W33" i="2"/>
  <c r="V33" i="2"/>
  <c r="U33" i="2"/>
  <c r="T33" i="2"/>
  <c r="S33" i="2"/>
  <c r="R33" i="2"/>
  <c r="K33" i="2"/>
  <c r="A33" i="2"/>
  <c r="Z32" i="2"/>
  <c r="Y32" i="2"/>
  <c r="W32" i="2"/>
  <c r="V32" i="2"/>
  <c r="U32" i="2"/>
  <c r="T32" i="2"/>
  <c r="S32" i="2"/>
  <c r="R32" i="2"/>
  <c r="K32" i="2"/>
  <c r="X32" i="2" s="1"/>
  <c r="A32" i="2"/>
  <c r="Z31" i="2"/>
  <c r="Y31" i="2"/>
  <c r="X31" i="2"/>
  <c r="W31" i="2"/>
  <c r="V31" i="2"/>
  <c r="U31" i="2"/>
  <c r="T31" i="2"/>
  <c r="S31" i="2"/>
  <c r="R31" i="2"/>
  <c r="K31" i="2"/>
  <c r="A31" i="2"/>
  <c r="Z30" i="2"/>
  <c r="Y30" i="2"/>
  <c r="X30" i="2"/>
  <c r="W30" i="2"/>
  <c r="V30" i="2"/>
  <c r="U30" i="2"/>
  <c r="T30" i="2"/>
  <c r="S30" i="2"/>
  <c r="R30" i="2"/>
  <c r="K30" i="2"/>
  <c r="A30" i="2"/>
  <c r="Z29" i="2"/>
  <c r="Y29" i="2"/>
  <c r="W29" i="2"/>
  <c r="V29" i="2"/>
  <c r="U29" i="2"/>
  <c r="T29" i="2"/>
  <c r="S29" i="2"/>
  <c r="R29" i="2"/>
  <c r="K29" i="2"/>
  <c r="X29" i="2" s="1"/>
  <c r="A29" i="2"/>
  <c r="Z28" i="2"/>
  <c r="Y28" i="2"/>
  <c r="X28" i="2"/>
  <c r="W28" i="2"/>
  <c r="V28" i="2"/>
  <c r="U28" i="2"/>
  <c r="T28" i="2"/>
  <c r="S28" i="2"/>
  <c r="R28" i="2"/>
  <c r="K28" i="2"/>
  <c r="A28" i="2"/>
  <c r="Z27" i="2"/>
  <c r="Y27" i="2"/>
  <c r="W27" i="2"/>
  <c r="V27" i="2"/>
  <c r="U27" i="2"/>
  <c r="T27" i="2"/>
  <c r="S27" i="2"/>
  <c r="R27" i="2"/>
  <c r="K27" i="2"/>
  <c r="X27" i="2" s="1"/>
  <c r="A27" i="2"/>
  <c r="Z26" i="2"/>
  <c r="Y26" i="2"/>
  <c r="X26" i="2"/>
  <c r="W26" i="2"/>
  <c r="V26" i="2"/>
  <c r="U26" i="2"/>
  <c r="T26" i="2"/>
  <c r="S26" i="2"/>
  <c r="R26" i="2"/>
  <c r="K26" i="2"/>
  <c r="A26" i="2"/>
  <c r="X25" i="2"/>
  <c r="Y25" i="2" s="1"/>
  <c r="Z25" i="2" s="1"/>
  <c r="U25" i="2"/>
  <c r="T25" i="2"/>
  <c r="S25" i="2"/>
  <c r="R25" i="2"/>
  <c r="V25" i="2" s="1"/>
  <c r="W25" i="2" s="1"/>
  <c r="K25" i="2"/>
  <c r="A25" i="2"/>
  <c r="X24" i="2"/>
  <c r="Y24" i="2" s="1"/>
  <c r="U24" i="2"/>
  <c r="T24" i="2"/>
  <c r="S24" i="2"/>
  <c r="R24" i="2"/>
  <c r="V24" i="2" s="1"/>
  <c r="W24" i="2" s="1"/>
  <c r="K24" i="2"/>
  <c r="A24" i="2"/>
  <c r="U23" i="2"/>
  <c r="T23" i="2"/>
  <c r="S23" i="2"/>
  <c r="R23" i="2"/>
  <c r="V23" i="2" s="1"/>
  <c r="W23" i="2" s="1"/>
  <c r="K23" i="2"/>
  <c r="X23" i="2" s="1"/>
  <c r="Y23" i="2" s="1"/>
  <c r="Z23" i="2" s="1"/>
  <c r="A23" i="2"/>
  <c r="U22" i="2"/>
  <c r="T22" i="2"/>
  <c r="S22" i="2"/>
  <c r="R22" i="2"/>
  <c r="V22" i="2" s="1"/>
  <c r="W22" i="2" s="1"/>
  <c r="K22" i="2"/>
  <c r="X22" i="2" s="1"/>
  <c r="Y22" i="2" s="1"/>
  <c r="A22" i="2"/>
  <c r="U21" i="2"/>
  <c r="T21" i="2"/>
  <c r="S21" i="2"/>
  <c r="R21" i="2"/>
  <c r="V21" i="2" s="1"/>
  <c r="W21" i="2" s="1"/>
  <c r="K21" i="2"/>
  <c r="X21" i="2" s="1"/>
  <c r="Y21" i="2" s="1"/>
  <c r="A21" i="2"/>
  <c r="X20" i="2"/>
  <c r="Y20" i="2" s="1"/>
  <c r="Z20" i="2" s="1"/>
  <c r="U20" i="2"/>
  <c r="T20" i="2"/>
  <c r="S20" i="2"/>
  <c r="R20" i="2"/>
  <c r="V20" i="2" s="1"/>
  <c r="W20" i="2" s="1"/>
  <c r="K20" i="2"/>
  <c r="A20" i="2"/>
  <c r="V19" i="2"/>
  <c r="W19" i="2" s="1"/>
  <c r="U19" i="2"/>
  <c r="T19" i="2"/>
  <c r="S19" i="2"/>
  <c r="R19" i="2"/>
  <c r="K19" i="2"/>
  <c r="X19" i="2" s="1"/>
  <c r="Y19" i="2" s="1"/>
  <c r="Z19" i="2" s="1"/>
  <c r="A19" i="2"/>
  <c r="X18" i="2"/>
  <c r="Y18" i="2" s="1"/>
  <c r="U18" i="2"/>
  <c r="V18" i="2" s="1"/>
  <c r="W18" i="2" s="1"/>
  <c r="T18" i="2"/>
  <c r="S18" i="2"/>
  <c r="R18" i="2"/>
  <c r="K18" i="2"/>
  <c r="A18" i="2"/>
  <c r="U17" i="2"/>
  <c r="T17" i="2"/>
  <c r="S17" i="2"/>
  <c r="R17" i="2"/>
  <c r="V17" i="2" s="1"/>
  <c r="W17" i="2" s="1"/>
  <c r="K17" i="2"/>
  <c r="X17" i="2" s="1"/>
  <c r="Y17" i="2" s="1"/>
  <c r="Z17" i="2" s="1"/>
  <c r="A17" i="2"/>
  <c r="X16" i="2"/>
  <c r="Y16" i="2" s="1"/>
  <c r="Z16" i="2" s="1"/>
  <c r="W16" i="2"/>
  <c r="V16" i="2"/>
  <c r="U16" i="2"/>
  <c r="T16" i="2"/>
  <c r="S16" i="2"/>
  <c r="R16" i="2"/>
  <c r="K16" i="2"/>
  <c r="A16" i="2"/>
  <c r="U15" i="2"/>
  <c r="T15" i="2"/>
  <c r="S15" i="2"/>
  <c r="V15" i="2" s="1"/>
  <c r="W15" i="2" s="1"/>
  <c r="R15" i="2"/>
  <c r="K15" i="2"/>
  <c r="X15" i="2" s="1"/>
  <c r="Y15" i="2" s="1"/>
  <c r="Z15" i="2" s="1"/>
  <c r="A15" i="2"/>
  <c r="U14" i="2"/>
  <c r="T14" i="2"/>
  <c r="S14" i="2"/>
  <c r="R14" i="2"/>
  <c r="V14" i="2" s="1"/>
  <c r="W14" i="2" s="1"/>
  <c r="K14" i="2"/>
  <c r="X14" i="2" s="1"/>
  <c r="Y14" i="2" s="1"/>
  <c r="Z14" i="2" s="1"/>
  <c r="A14" i="2"/>
  <c r="U13" i="2"/>
  <c r="T13" i="2"/>
  <c r="S13" i="2"/>
  <c r="V13" i="2" s="1"/>
  <c r="W13" i="2" s="1"/>
  <c r="R13" i="2"/>
  <c r="K13" i="2"/>
  <c r="X13" i="2" s="1"/>
  <c r="Y13" i="2" s="1"/>
  <c r="Z13" i="2" s="1"/>
  <c r="A13" i="2"/>
  <c r="U12" i="2"/>
  <c r="T12" i="2"/>
  <c r="S12" i="2"/>
  <c r="V12" i="2" s="1"/>
  <c r="W12" i="2" s="1"/>
  <c r="R12" i="2"/>
  <c r="K12" i="2"/>
  <c r="X12" i="2" s="1"/>
  <c r="Y12" i="2" s="1"/>
  <c r="A12" i="2"/>
  <c r="X11" i="2"/>
  <c r="Y11" i="2" s="1"/>
  <c r="Z11" i="2" s="1"/>
  <c r="U11" i="2"/>
  <c r="T11" i="2"/>
  <c r="S11" i="2"/>
  <c r="R11" i="2"/>
  <c r="V11" i="2" s="1"/>
  <c r="W11" i="2" s="1"/>
  <c r="K11" i="2"/>
  <c r="A11" i="2"/>
  <c r="U10" i="2"/>
  <c r="T10" i="2"/>
  <c r="S10" i="2"/>
  <c r="R10" i="2"/>
  <c r="V10" i="2" s="1"/>
  <c r="W10" i="2" s="1"/>
  <c r="K10" i="2"/>
  <c r="X10" i="2" s="1"/>
  <c r="Y10" i="2" s="1"/>
  <c r="Z10" i="2" s="1"/>
  <c r="A10" i="2"/>
  <c r="U9" i="2"/>
  <c r="T9" i="2"/>
  <c r="S9" i="2"/>
  <c r="R9" i="2"/>
  <c r="V9" i="2" s="1"/>
  <c r="W9" i="2" s="1"/>
  <c r="K9" i="2"/>
  <c r="X9" i="2" s="1"/>
  <c r="Y9" i="2" s="1"/>
  <c r="Z9" i="2" s="1"/>
  <c r="A9" i="2"/>
  <c r="U8" i="2"/>
  <c r="T8" i="2"/>
  <c r="S8" i="2"/>
  <c r="R8" i="2"/>
  <c r="V8" i="2" s="1"/>
  <c r="W8" i="2" s="1"/>
  <c r="K8" i="2"/>
  <c r="X8" i="2" s="1"/>
  <c r="Y8" i="2" s="1"/>
  <c r="Z8" i="2" s="1"/>
  <c r="A8" i="2"/>
  <c r="X7" i="2"/>
  <c r="Y7" i="2" s="1"/>
  <c r="Z7" i="2" s="1"/>
  <c r="U7" i="2"/>
  <c r="T7" i="2"/>
  <c r="V7" i="2" s="1"/>
  <c r="W7" i="2" s="1"/>
  <c r="S7" i="2"/>
  <c r="R7" i="2"/>
  <c r="K7" i="2"/>
  <c r="A7" i="2"/>
  <c r="U6" i="2"/>
  <c r="T6" i="2"/>
  <c r="S6" i="2"/>
  <c r="R6" i="2"/>
  <c r="V6" i="2" s="1"/>
  <c r="K6" i="2"/>
  <c r="X6" i="2" s="1"/>
  <c r="Y6" i="2" s="1"/>
  <c r="A6" i="2"/>
  <c r="F35" i="1"/>
  <c r="C35" i="1"/>
  <c r="B35" i="1"/>
  <c r="D35" i="1" s="1"/>
  <c r="A35" i="1"/>
  <c r="F34" i="1"/>
  <c r="C34" i="1"/>
  <c r="B34" i="1"/>
  <c r="D34" i="1" s="1"/>
  <c r="A34" i="1"/>
  <c r="F33" i="1"/>
  <c r="B33" i="1"/>
  <c r="A33" i="1"/>
  <c r="C33" i="1" s="1"/>
  <c r="F32" i="1"/>
  <c r="A32" i="1"/>
  <c r="C32" i="1" s="1"/>
  <c r="C31" i="1"/>
  <c r="A31" i="1"/>
  <c r="B31" i="1" s="1"/>
  <c r="D31" i="1" s="1"/>
  <c r="C30" i="1"/>
  <c r="B30" i="1"/>
  <c r="D30" i="1" s="1"/>
  <c r="A30" i="1"/>
  <c r="C29" i="1"/>
  <c r="B29" i="1"/>
  <c r="D29" i="1" s="1"/>
  <c r="A29" i="1"/>
  <c r="A28" i="1"/>
  <c r="C28" i="1" s="1"/>
  <c r="I27" i="1"/>
  <c r="F27" i="1"/>
  <c r="G27" i="1" s="1"/>
  <c r="C27" i="1"/>
  <c r="A27" i="1"/>
  <c r="B27" i="1" s="1"/>
  <c r="D27" i="1" s="1"/>
  <c r="I26" i="1"/>
  <c r="G26" i="1"/>
  <c r="F26" i="1"/>
  <c r="C26" i="1"/>
  <c r="B26" i="1"/>
  <c r="A26" i="1"/>
  <c r="I25" i="1"/>
  <c r="F25" i="1"/>
  <c r="G25" i="1" s="1"/>
  <c r="A25" i="1"/>
  <c r="C25" i="1" s="1"/>
  <c r="I24" i="1"/>
  <c r="F24" i="1"/>
  <c r="G24" i="1" s="1"/>
  <c r="C24" i="1"/>
  <c r="B24" i="1"/>
  <c r="A24" i="1"/>
  <c r="G18" i="1"/>
  <c r="E18" i="1"/>
  <c r="C18" i="1"/>
  <c r="I14" i="1"/>
  <c r="C14" i="1"/>
  <c r="A14" i="1"/>
  <c r="H11" i="1"/>
  <c r="J26" i="1" l="1"/>
  <c r="Z12" i="2"/>
  <c r="Z21" i="2"/>
  <c r="Z24" i="2"/>
  <c r="J24" i="1"/>
  <c r="Z18" i="2"/>
  <c r="D24" i="1"/>
  <c r="A18" i="1"/>
  <c r="W6" i="2"/>
  <c r="Z22" i="2"/>
  <c r="E14" i="1"/>
  <c r="J27" i="1"/>
  <c r="Z6" i="2"/>
  <c r="G34" i="1" s="1"/>
  <c r="J25" i="1"/>
  <c r="I18" i="1"/>
  <c r="G32" i="1"/>
  <c r="D26" i="1"/>
  <c r="D33" i="1"/>
  <c r="G33" i="1"/>
  <c r="B25" i="1"/>
  <c r="D25" i="1" s="1"/>
  <c r="B32" i="1"/>
  <c r="D32" i="1" s="1"/>
  <c r="B28" i="1"/>
  <c r="D28" i="1" s="1"/>
  <c r="G14" i="1" l="1"/>
  <c r="G3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Q5" authorId="0" shapeId="0" xr:uid="{00000000-0006-0000-0100-000001000000}">
      <text>
        <r>
          <rPr>
            <sz val="10"/>
            <rFont val="Arial"/>
            <family val="2"/>
          </rPr>
          <t>Escala sugerida: 1 = insuficiente, 3 = correcto, 5 = excelente.</t>
        </r>
      </text>
    </comment>
    <comment ref="V5" authorId="0" shapeId="0" xr:uid="{00000000-0006-0000-0100-000002000000}">
      <text>
        <r>
          <rPr>
            <sz val="10"/>
            <rFont val="Arial"/>
            <family val="2"/>
          </rPr>
          <t>Puntuación global ponderada usando los pesos configurables del Panel.</t>
        </r>
      </text>
    </comment>
    <comment ref="Y5" authorId="0" shapeId="0" xr:uid="{00000000-0006-0000-0100-000003000000}">
      <text>
        <r>
          <rPr>
            <sz val="10"/>
            <rFont val="Arial"/>
            <family val="2"/>
          </rPr>
          <t>Alerta automática según la próxima revisión calculada y la fecha actual.</t>
        </r>
      </text>
    </comment>
  </commentList>
</comments>
</file>

<file path=xl/sharedStrings.xml><?xml version="1.0" encoding="utf-8"?>
<sst xmlns="http://schemas.openxmlformats.org/spreadsheetml/2006/main" count="345" uniqueCount="194">
  <si>
    <t>Panel de control de proveedores</t>
  </si>
  <si>
    <t>Pensado para una operación de espacios flexibles y eventos corporativos. Cambia los datos de ejemplo y usa los pesos para adaptar el score a tu negocio.</t>
  </si>
  <si>
    <t>Cómo usar</t>
  </si>
  <si>
    <t>Pesos del score (editable)</t>
  </si>
  <si>
    <t>Ir a la base →</t>
  </si>
  <si>
    <t>1. Registra o sustituye filas en la base.</t>
  </si>
  <si>
    <t>Entrega</t>
  </si>
  <si>
    <t>Desde % entregas en fecha</t>
  </si>
  <si>
    <t>2. Ajusta pesos del score a la derecha.</t>
  </si>
  <si>
    <t>Calidad</t>
  </si>
  <si>
    <t>Desde % calidad</t>
  </si>
  <si>
    <t>3. Filtra por categoría o alerta en la tabla.</t>
  </si>
  <si>
    <t>Servicio</t>
  </si>
  <si>
    <t>Desde horas de respuesta</t>
  </si>
  <si>
    <t>4. Revisa vencimientos y riesgo aquí.</t>
  </si>
  <si>
    <t>Precio</t>
  </si>
  <si>
    <t>Desde variación de precio</t>
  </si>
  <si>
    <t>Cumplimiento</t>
  </si>
  <si>
    <t>Valor 1-5 manual</t>
  </si>
  <si>
    <t>Total</t>
  </si>
  <si>
    <t>Debe sumar 100</t>
  </si>
  <si>
    <t>Proveedores totales</t>
  </si>
  <si>
    <t>Activos</t>
  </si>
  <si>
    <t>Revisión vencida</t>
  </si>
  <si>
    <t>Riesgo crítico</t>
  </si>
  <si>
    <t>Gasto anual</t>
  </si>
  <si>
    <t>Score medio</t>
  </si>
  <si>
    <t>Criticidad alta</t>
  </si>
  <si>
    <t>En homologación</t>
  </si>
  <si>
    <t>Incidencias 12m</t>
  </si>
  <si>
    <t>Próximas ≤45 días</t>
  </si>
  <si>
    <t>Resumen por categoría</t>
  </si>
  <si>
    <t>Estado de la relación</t>
  </si>
  <si>
    <t>Alertas de revisión</t>
  </si>
  <si>
    <t>Categoría</t>
  </si>
  <si>
    <t># prov.</t>
  </si>
  <si>
    <t>Estado</t>
  </si>
  <si>
    <t>Alerta</t>
  </si>
  <si>
    <t>Nivel de riesgo</t>
  </si>
  <si>
    <t>Riesgo</t>
  </si>
  <si>
    <t>BASE DE PROVEEDORES · ejemplo funcional</t>
  </si>
  <si>
    <t>Columnas azules = datos editables · columnas neutras = cálculo automático · filtra la tabla para localizar rápido por categoría, estado, responsable o alerta</t>
  </si>
  <si>
    <t>Entrada manual</t>
  </si>
  <si>
    <t>Seguimiento operativo</t>
  </si>
  <si>
    <t>KPIs y scoring</t>
  </si>
  <si>
    <t>Riesgo, compras y gasto</t>
  </si>
  <si>
    <t>ID</t>
  </si>
  <si>
    <t>Proveedor</t>
  </si>
  <si>
    <t>Servicio principal</t>
  </si>
  <si>
    <t>Región</t>
  </si>
  <si>
    <t>Responsable interno</t>
  </si>
  <si>
    <t>Estado relación</t>
  </si>
  <si>
    <t>Criticidad</t>
  </si>
  <si>
    <t>Fecha alta</t>
  </si>
  <si>
    <t>Última revisión</t>
  </si>
  <si>
    <t>Próxima revisión</t>
  </si>
  <si>
    <t>Entrega a tiempo</t>
  </si>
  <si>
    <t>Respuesta (h)</t>
  </si>
  <si>
    <t>Variación precio</t>
  </si>
  <si>
    <t>Cumplimiento doc.</t>
  </si>
  <si>
    <t>Score entrega</t>
  </si>
  <si>
    <t>Score calidad</t>
  </si>
  <si>
    <t>Score servicio</t>
  </si>
  <si>
    <t>Score precio</t>
  </si>
  <si>
    <t>Puntuación global</t>
  </si>
  <si>
    <t>Clasificación</t>
  </si>
  <si>
    <t>Días revisión</t>
  </si>
  <si>
    <t>Alerta revisión</t>
  </si>
  <si>
    <t>Riesgo operativo</t>
  </si>
  <si>
    <t>Canal pedido</t>
  </si>
  <si>
    <t>Plazo pago</t>
  </si>
  <si>
    <t>Gasto anual estimado</t>
  </si>
  <si>
    <t>Observaciones</t>
  </si>
  <si>
    <t>Lúmina Café Corporativo</t>
  </si>
  <si>
    <t>Café y vending</t>
  </si>
  <si>
    <t>Coffee corners y vending saludable</t>
  </si>
  <si>
    <t>Madrid</t>
  </si>
  <si>
    <t>Compras</t>
  </si>
  <si>
    <t>Activo</t>
  </si>
  <si>
    <t>Media</t>
  </si>
  <si>
    <t>Portal</t>
  </si>
  <si>
    <t>30 días</t>
  </si>
  <si>
    <t>Buen desempeño en sedes centrales.</t>
  </si>
  <si>
    <t>PixelNorte AV</t>
  </si>
  <si>
    <t>Audio y streaming</t>
  </si>
  <si>
    <t>Producción audiovisual para eventos híbridos</t>
  </si>
  <si>
    <t>Barcelona</t>
  </si>
  <si>
    <t>Eventos</t>
  </si>
  <si>
    <t>Alta</t>
  </si>
  <si>
    <t>Email</t>
  </si>
  <si>
    <t>Sube capacidad técnica en campañas clave.</t>
  </si>
  <si>
    <t>NubeVerde Facilities</t>
  </si>
  <si>
    <t>Limpieza técnica</t>
  </si>
  <si>
    <t>Limpieza especializada fuera de horario</t>
  </si>
  <si>
    <t>Operaciones</t>
  </si>
  <si>
    <t>45 días</t>
  </si>
  <si>
    <t>Proveedor muy estable y flexible.</t>
  </si>
  <si>
    <t>Atlas Clima Urbano</t>
  </si>
  <si>
    <t>Mantenimiento HVAC</t>
  </si>
  <si>
    <t>Preventivo y correctivo de climatización</t>
  </si>
  <si>
    <t>Conviene vigilar disponibilidad en verano.</t>
  </si>
  <si>
    <t>Ruta Siete Mensajería</t>
  </si>
  <si>
    <t>Logística urbana</t>
  </si>
  <si>
    <t>Mensajería same-day y reparto local</t>
  </si>
  <si>
    <t>Valencia</t>
  </si>
  <si>
    <t>Alternativo</t>
  </si>
  <si>
    <t>Marketplace B2B</t>
  </si>
  <si>
    <t>15 días</t>
  </si>
  <si>
    <t>Útil como respaldo de picos operativos.</t>
  </si>
  <si>
    <t>Trama Modular Studio</t>
  </si>
  <si>
    <t>Mobiliario</t>
  </si>
  <si>
    <t>Mobiliario modular para salas y pop-ups</t>
  </si>
  <si>
    <t>Marketing</t>
  </si>
  <si>
    <t>Diseño fuerte; revisar evolución de precios.</t>
  </si>
  <si>
    <t>FaroSeg Control</t>
  </si>
  <si>
    <t>Seguridad</t>
  </si>
  <si>
    <t>Control de accesos y vigilancia eventual</t>
  </si>
  <si>
    <t>Teléfono</t>
  </si>
  <si>
    <t>Excelente respuesta en incidencias.</t>
  </si>
  <si>
    <t>Marea Print Lab</t>
  </si>
  <si>
    <t>Impresión y rotulación</t>
  </si>
  <si>
    <t>Señalética, vinilos y cartelería</t>
  </si>
  <si>
    <t>Sevilla</t>
  </si>
  <si>
    <t>Necesita mayor consistencia cromática.</t>
  </si>
  <si>
    <t>Nexo Cloud Ops</t>
  </si>
  <si>
    <t>Software/SaaS</t>
  </si>
  <si>
    <t>Monitorización cloud y backup</t>
  </si>
  <si>
    <t>Remoto</t>
  </si>
  <si>
    <t>TI</t>
  </si>
  <si>
    <t>60 días</t>
  </si>
  <si>
    <t>Crítico para continuidad operativa.</t>
  </si>
  <si>
    <t>Bruma Floral Lab</t>
  </si>
  <si>
    <t>Merchandising</t>
  </si>
  <si>
    <t>Ambientación efímera y piezas decorativas</t>
  </si>
  <si>
    <t>En pausa</t>
  </si>
  <si>
    <t>Baja</t>
  </si>
  <si>
    <t>Se reactiva solo en campañas premium.</t>
  </si>
  <si>
    <t>Helio Energía Compartida</t>
  </si>
  <si>
    <t>Plataforma de gestión energética multisede</t>
  </si>
  <si>
    <t>Pendiente cierre de ciberseguridad.</t>
  </si>
  <si>
    <t>Cobalto Data Systems</t>
  </si>
  <si>
    <t>BI y cuadros de mando para dirección</t>
  </si>
  <si>
    <t>Finanzas</t>
  </si>
  <si>
    <t>Buena adopción por el equipo financiero.</t>
  </si>
  <si>
    <t>PuntoCero Merch Co</t>
  </si>
  <si>
    <t>Kits de bienvenida y materiales de marca</t>
  </si>
  <si>
    <t>Bilbao</t>
  </si>
  <si>
    <t>Muy competitivo en tiradas medias.</t>
  </si>
  <si>
    <t>Círculo Salud Laboral</t>
  </si>
  <si>
    <t>Traducción e interpretación</t>
  </si>
  <si>
    <t>Soporte formativo multilingüe y wellbeing</t>
  </si>
  <si>
    <t>People</t>
  </si>
  <si>
    <t>Proveedor boutique muy resolutivo.</t>
  </si>
  <si>
    <t>Isla Fría Catering</t>
  </si>
  <si>
    <t>Catering</t>
  </si>
  <si>
    <t>Coffee breaks y catering sostenible</t>
  </si>
  <si>
    <t>Buenas valoraciones de asistentes.</t>
  </si>
  <si>
    <t>Vector Mantenimiento Vertical</t>
  </si>
  <si>
    <t>Intervenciones en cubiertas y accesos técnicos</t>
  </si>
  <si>
    <t>Homologación abierta por siniestralidad.</t>
  </si>
  <si>
    <t>Zenit Traducciones</t>
  </si>
  <si>
    <t>Cabinas, intérpretes y traducción escrita</t>
  </si>
  <si>
    <t>Muy fiable para congresos.</t>
  </si>
  <si>
    <t>Ritmo Sonoro Rentals</t>
  </si>
  <si>
    <t>Alquiler de microfonía y sonido portátil</t>
  </si>
  <si>
    <t>Funciona bien como backup regional.</t>
  </si>
  <si>
    <t>NovaPack Eco</t>
  </si>
  <si>
    <t>Packaging reciclable para kits y envíos</t>
  </si>
  <si>
    <t>Buen encaje con objetivos ESG.</t>
  </si>
  <si>
    <t>Órbita Guard Tech</t>
  </si>
  <si>
    <t>Sensórica temporal y control de aforo</t>
  </si>
  <si>
    <t>PoC positiva, falta cerrar soporte 24/7.</t>
  </si>
  <si>
    <t>Categorías</t>
  </si>
  <si>
    <t>Estados</t>
  </si>
  <si>
    <t>Responsables</t>
  </si>
  <si>
    <t>Regiones</t>
  </si>
  <si>
    <t>Canal de pedido</t>
  </si>
  <si>
    <t>Plazo de pago</t>
  </si>
  <si>
    <t>Cumplimiento documental (1-5)</t>
  </si>
  <si>
    <t>Clasificaciones</t>
  </si>
  <si>
    <t>Riesgos</t>
  </si>
  <si>
    <t>Al día</t>
  </si>
  <si>
    <t>Preferente</t>
  </si>
  <si>
    <t>Bajo</t>
  </si>
  <si>
    <t>Próxima</t>
  </si>
  <si>
    <t>Homologado</t>
  </si>
  <si>
    <t>Moderado</t>
  </si>
  <si>
    <t>Urgente</t>
  </si>
  <si>
    <t>Vigilancia</t>
  </si>
  <si>
    <t>Alto</t>
  </si>
  <si>
    <t>Vencida</t>
  </si>
  <si>
    <t>Reemplazar</t>
  </si>
  <si>
    <t>Crítico</t>
  </si>
  <si>
    <t>Prepago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</si>
</sst>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&quot; €&quot;"/>
    <numFmt numFmtId="165" formatCode="0.0%"/>
  </numFmts>
  <fonts count="19" x14ac:knownFonts="1">
    <font>
      <sz val="11"/>
      <color theme="1"/>
      <name val="Calibri"/>
      <family val="2"/>
      <charset val="1"/>
    </font>
    <font>
      <i/>
      <sz val="10"/>
      <color rgb="FF6B7280"/>
      <name val="Calibri"/>
      <charset val="1"/>
    </font>
    <font>
      <b/>
      <sz val="11"/>
      <color rgb="FFFFFFFF"/>
      <name val="Calibri"/>
      <charset val="1"/>
    </font>
    <font>
      <b/>
      <u/>
      <sz val="10"/>
      <color rgb="FF0563C1"/>
      <name val="Calibri"/>
      <charset val="1"/>
    </font>
    <font>
      <sz val="10"/>
      <color rgb="FF111827"/>
      <name val="Calibri"/>
      <charset val="1"/>
    </font>
    <font>
      <b/>
      <sz val="10"/>
      <color rgb="FF111827"/>
      <name val="Calibri"/>
      <charset val="1"/>
    </font>
    <font>
      <sz val="9"/>
      <color rgb="FF6B7280"/>
      <name val="Calibri"/>
      <charset val="1"/>
    </font>
    <font>
      <sz val="10"/>
      <color rgb="FF1F4E78"/>
      <name val="Calibri"/>
      <charset val="1"/>
    </font>
    <font>
      <b/>
      <sz val="10"/>
      <color rgb="FF1F3A5F"/>
      <name val="Calibri"/>
      <charset val="1"/>
    </font>
    <font>
      <b/>
      <sz val="9"/>
      <color rgb="FF6B7280"/>
      <name val="Calibri"/>
      <charset val="1"/>
    </font>
    <font>
      <b/>
      <sz val="18"/>
      <color rgb="FF1F3A5F"/>
      <name val="Calibri"/>
      <charset val="1"/>
    </font>
    <font>
      <b/>
      <sz val="9"/>
      <color rgb="FFFFFFFF"/>
      <name val="Calibri"/>
      <charset val="1"/>
    </font>
    <font>
      <b/>
      <sz val="9"/>
      <color rgb="FF1F4E78"/>
      <name val="Calibri"/>
      <charset val="1"/>
    </font>
    <font>
      <b/>
      <sz val="9"/>
      <color rgb="FF0F766E"/>
      <name val="Calibri"/>
      <charset val="1"/>
    </font>
    <font>
      <b/>
      <sz val="9"/>
      <color rgb="FF1F3A5F"/>
      <name val="Calibri"/>
      <charset val="1"/>
    </font>
    <font>
      <b/>
      <sz val="9"/>
      <color rgb="FF111827"/>
      <name val="Calibri"/>
      <charset val="1"/>
    </font>
    <font>
      <b/>
      <sz val="10"/>
      <color rgb="FFFFFFFF"/>
      <name val="Calibri"/>
      <charset val="1"/>
    </font>
    <font>
      <sz val="10"/>
      <name val="Arial"/>
      <family val="2"/>
    </font>
    <font>
      <b/>
      <sz val="30"/>
      <color rgb="FF1F3A5F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2C4A6A"/>
        <bgColor rgb="FF1F4E78"/>
      </patternFill>
    </fill>
    <fill>
      <patternFill patternType="solid">
        <fgColor rgb="FF0F766E"/>
        <bgColor rgb="FF008080"/>
      </patternFill>
    </fill>
    <fill>
      <patternFill patternType="solid">
        <fgColor rgb="FFDCEBFA"/>
        <bgColor rgb="FFD9F0EE"/>
      </patternFill>
    </fill>
    <fill>
      <patternFill patternType="solid">
        <fgColor rgb="FFF3F4F6"/>
        <bgColor rgb="FFF9F9F9"/>
      </patternFill>
    </fill>
    <fill>
      <patternFill patternType="solid">
        <fgColor rgb="FFD9F0EE"/>
        <bgColor rgb="FFDCEBFA"/>
      </patternFill>
    </fill>
    <fill>
      <patternFill patternType="solid">
        <fgColor rgb="FF1F3A5F"/>
        <bgColor rgb="FF2C4A6A"/>
      </patternFill>
    </fill>
    <fill>
      <patternFill patternType="solid">
        <fgColor rgb="FFEEE7FF"/>
        <bgColor rgb="FFDCEBFA"/>
      </patternFill>
    </fill>
    <fill>
      <patternFill patternType="solid">
        <fgColor rgb="FFFFFFFF"/>
        <bgColor rgb="FFF9F9F9"/>
      </patternFill>
    </fill>
  </fills>
  <borders count="4">
    <border>
      <left/>
      <right/>
      <top/>
      <bottom/>
      <diagonal/>
    </border>
    <border>
      <left/>
      <right/>
      <top/>
      <bottom style="thin">
        <color rgb="FFD1D5DB"/>
      </bottom>
      <diagonal/>
    </border>
    <border>
      <left style="thin">
        <color rgb="FFD1D5DB"/>
      </left>
      <right style="thin">
        <color rgb="FFD1D5DB"/>
      </right>
      <top style="medium">
        <color rgb="FF1F3A5F"/>
      </top>
      <bottom style="medium">
        <color rgb="FF1F3A5F"/>
      </bottom>
      <diagonal/>
    </border>
    <border>
      <left/>
      <right/>
      <top/>
      <bottom style="medium">
        <color rgb="FF1F3A5F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4" fillId="8" borderId="0" xfId="0" applyFont="1" applyFill="1" applyAlignment="1">
      <alignment horizontal="center"/>
    </xf>
    <xf numFmtId="0" fontId="13" fillId="6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0" xfId="0" applyFont="1"/>
    <xf numFmtId="164" fontId="10" fillId="6" borderId="2" xfId="0" applyNumberFormat="1" applyFont="1" applyFill="1" applyBorder="1" applyAlignment="1">
      <alignment horizontal="center" vertical="center"/>
    </xf>
    <xf numFmtId="0" fontId="10" fillId="6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1" xfId="0" applyFont="1" applyBorder="1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/>
    <xf numFmtId="0" fontId="3" fillId="0" borderId="0" xfId="0" applyFont="1"/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4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1" fillId="7" borderId="0" xfId="0" applyFont="1" applyFill="1" applyAlignment="1">
      <alignment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vertical="center" wrapText="1"/>
    </xf>
    <xf numFmtId="2" fontId="0" fillId="0" borderId="1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vertical="center" wrapText="1"/>
    </xf>
    <xf numFmtId="14" fontId="7" fillId="4" borderId="1" xfId="0" applyNumberFormat="1" applyFont="1" applyFill="1" applyBorder="1" applyAlignment="1">
      <alignment vertical="center" wrapText="1"/>
    </xf>
    <xf numFmtId="14" fontId="4" fillId="5" borderId="1" xfId="0" applyNumberFormat="1" applyFont="1" applyFill="1" applyBorder="1" applyAlignment="1">
      <alignment vertical="center" wrapText="1"/>
    </xf>
    <xf numFmtId="165" fontId="7" fillId="9" borderId="1" xfId="0" applyNumberFormat="1" applyFont="1" applyFill="1" applyBorder="1" applyAlignment="1">
      <alignment vertical="center" wrapText="1"/>
    </xf>
    <xf numFmtId="1" fontId="7" fillId="9" borderId="1" xfId="0" applyNumberFormat="1" applyFont="1" applyFill="1" applyBorder="1" applyAlignment="1">
      <alignment vertical="center" wrapText="1"/>
    </xf>
    <xf numFmtId="1" fontId="4" fillId="5" borderId="1" xfId="0" applyNumberFormat="1" applyFont="1" applyFill="1" applyBorder="1" applyAlignment="1">
      <alignment vertical="center" wrapText="1"/>
    </xf>
    <xf numFmtId="2" fontId="4" fillId="5" borderId="1" xfId="0" applyNumberFormat="1" applyFont="1" applyFill="1" applyBorder="1" applyAlignment="1">
      <alignment vertical="center" wrapText="1"/>
    </xf>
    <xf numFmtId="0" fontId="7" fillId="9" borderId="1" xfId="0" applyFont="1" applyFill="1" applyBorder="1" applyAlignment="1">
      <alignment vertical="center" wrapText="1"/>
    </xf>
    <xf numFmtId="164" fontId="7" fillId="9" borderId="1" xfId="0" applyNumberFormat="1" applyFont="1" applyFill="1" applyBorder="1" applyAlignment="1">
      <alignment vertical="center" wrapText="1"/>
    </xf>
    <xf numFmtId="0" fontId="5" fillId="5" borderId="3" xfId="0" applyFont="1" applyFill="1" applyBorder="1"/>
    <xf numFmtId="0" fontId="4" fillId="0" borderId="0" xfId="0" applyFont="1" applyAlignment="1">
      <alignment vertical="center"/>
    </xf>
    <xf numFmtId="0" fontId="15" fillId="5" borderId="0" xfId="0" applyFont="1" applyFill="1" applyAlignment="1">
      <alignment horizontal="center"/>
    </xf>
    <xf numFmtId="0" fontId="18" fillId="0" borderId="0" xfId="0" applyFont="1"/>
  </cellXfs>
  <cellStyles count="1">
    <cellStyle name="Standard" xfId="0" builtinId="0"/>
  </cellStyles>
  <dxfs count="14">
    <dxf>
      <font>
        <b/>
        <color rgb="FF1E7D3A"/>
      </font>
      <fill>
        <patternFill>
          <bgColor rgb="FFE7F6EC"/>
        </patternFill>
      </fill>
    </dxf>
    <dxf>
      <font>
        <b/>
        <color rgb="FF7C5E10"/>
      </font>
      <fill>
        <patternFill>
          <bgColor rgb="FFFFF4CC"/>
        </patternFill>
      </fill>
    </dxf>
    <dxf>
      <font>
        <b/>
        <color rgb="FF9A3412"/>
      </font>
      <fill>
        <patternFill>
          <bgColor rgb="FFFDE9D9"/>
        </patternFill>
      </fill>
    </dxf>
    <dxf>
      <font>
        <b/>
        <color rgb="FF9C0006"/>
      </font>
      <fill>
        <patternFill>
          <bgColor rgb="FFFDE2E1"/>
        </patternFill>
      </fill>
    </dxf>
    <dxf>
      <font>
        <b/>
        <color rgb="FF1E7D3A"/>
      </font>
      <fill>
        <patternFill>
          <bgColor rgb="FFE7F6EC"/>
        </patternFill>
      </fill>
    </dxf>
    <dxf>
      <font>
        <b/>
        <color rgb="FF7C5E10"/>
      </font>
      <fill>
        <patternFill>
          <bgColor rgb="FFFFF4CC"/>
        </patternFill>
      </fill>
    </dxf>
    <dxf>
      <font>
        <b/>
        <color rgb="FF7F1D1D"/>
      </font>
      <fill>
        <patternFill>
          <bgColor rgb="FFFADBD8"/>
        </patternFill>
      </fill>
    </dxf>
    <dxf>
      <font>
        <b/>
        <color rgb="FF9C0006"/>
      </font>
      <fill>
        <patternFill>
          <bgColor rgb="FFFDE2E1"/>
        </patternFill>
      </fill>
    </dxf>
    <dxf>
      <font>
        <b/>
        <color rgb="FF9C0006"/>
      </font>
      <fill>
        <patternFill>
          <bgColor rgb="FFFDE2E1"/>
        </patternFill>
      </fill>
    </dxf>
    <dxf>
      <font>
        <b/>
        <color rgb="FF9C0006"/>
      </font>
      <fill>
        <patternFill>
          <bgColor rgb="FFFDE2E1"/>
        </patternFill>
      </fill>
    </dxf>
    <dxf>
      <font>
        <b/>
        <color rgb="FF7C5E10"/>
      </font>
      <fill>
        <patternFill>
          <bgColor rgb="FFFFF4CC"/>
        </patternFill>
      </fill>
    </dxf>
    <dxf>
      <font>
        <b/>
        <color rgb="FF3F6212"/>
      </font>
      <fill>
        <patternFill>
          <bgColor rgb="FFEAF4D3"/>
        </patternFill>
      </fill>
    </dxf>
    <dxf>
      <font>
        <b/>
        <color rgb="FF1E7D3A"/>
      </font>
      <fill>
        <patternFill>
          <bgColor rgb="FFE7F6EC"/>
        </patternFill>
      </fill>
    </dxf>
    <dxf>
      <font>
        <b/>
        <color rgb="FF9C0006"/>
      </font>
      <fill>
        <patternFill>
          <bgColor rgb="FFFDE2E1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3F4F6"/>
      <rgbColor rgb="FFFF00FF"/>
      <rgbColor rgb="FF00FFFF"/>
      <rgbColor rgb="FF9C0006"/>
      <rgbColor rgb="FF1E7D3A"/>
      <rgbColor rgb="FF000080"/>
      <rgbColor rgb="FF7C5E10"/>
      <rgbColor rgb="FF800080"/>
      <rgbColor rgb="FF0F766E"/>
      <rgbColor rgb="FFD9D9D9"/>
      <rgbColor rgb="FF878787"/>
      <rgbColor rgb="FF9999FF"/>
      <rgbColor rgb="FFC0504D"/>
      <rgbColor rgb="FFFFF4CC"/>
      <rgbColor rgb="FFD9F0EE"/>
      <rgbColor rgb="FF660066"/>
      <rgbColor rgb="FFFF8080"/>
      <rgbColor rgb="FF0563C1"/>
      <rgbColor rgb="FFD1D5DB"/>
      <rgbColor rgb="FF000080"/>
      <rgbColor rgb="FFFF00FF"/>
      <rgbColor rgb="FFF9F9F9"/>
      <rgbColor rgb="FF00FFFF"/>
      <rgbColor rgb="FF800080"/>
      <rgbColor rgb="FF7F1D1D"/>
      <rgbColor rgb="FF008080"/>
      <rgbColor rgb="FF0000FF"/>
      <rgbColor rgb="FF00CCFF"/>
      <rgbColor rgb="FFE7F6EC"/>
      <rgbColor rgb="FFEAF4D3"/>
      <rgbColor rgb="FFFDE9D9"/>
      <rgbColor rgb="FFDCEBFA"/>
      <rgbColor rgb="FFFDE2E1"/>
      <rgbColor rgb="FFEEE7FF"/>
      <rgbColor rgb="FFFADBD8"/>
      <rgbColor rgb="FF4F81BD"/>
      <rgbColor rgb="FF33CCCC"/>
      <rgbColor rgb="FF9BBB59"/>
      <rgbColor rgb="FFFFCC00"/>
      <rgbColor rgb="FFFF9900"/>
      <rgbColor rgb="FFFF6600"/>
      <rgbColor rgb="FF6B7280"/>
      <rgbColor rgb="FF8064A2"/>
      <rgbColor rgb="FF1F3A5F"/>
      <rgbColor rgb="FF339966"/>
      <rgbColor rgb="FF111827"/>
      <rgbColor rgb="FF3F6212"/>
      <rgbColor rgb="FF9A3412"/>
      <rgbColor rgb="FF993366"/>
      <rgbColor rgb="FF2C4A6A"/>
      <rgbColor rgb="FF1F4E78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Gasto anual por categoría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Panel!$C$23</c:f>
              <c:strCache>
                <c:ptCount val="1"/>
                <c:pt idx="0">
                  <c:v>Gasto anual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>
                      <a:solidFill>
                        <a:srgbClr val="F9F9F9"/>
                      </a:solidFill>
                    </a:ln>
                  </c:spPr>
                </c15:leaderLines>
              </c:ext>
            </c:extLst>
          </c:dLbls>
          <c:cat>
            <c:strRef>
              <c:f>Panel!$A$24:$A$35</c:f>
              <c:strCache>
                <c:ptCount val="12"/>
                <c:pt idx="0">
                  <c:v>Audio y streaming</c:v>
                </c:pt>
                <c:pt idx="1">
                  <c:v>Café y vending</c:v>
                </c:pt>
                <c:pt idx="2">
                  <c:v>Catering</c:v>
                </c:pt>
                <c:pt idx="3">
                  <c:v>Impresión y rotulación</c:v>
                </c:pt>
                <c:pt idx="4">
                  <c:v>Limpieza técnica</c:v>
                </c:pt>
                <c:pt idx="5">
                  <c:v>Logística urbana</c:v>
                </c:pt>
                <c:pt idx="6">
                  <c:v>Mantenimiento HVAC</c:v>
                </c:pt>
                <c:pt idx="7">
                  <c:v>Merchandising</c:v>
                </c:pt>
                <c:pt idx="8">
                  <c:v>Mobiliario</c:v>
                </c:pt>
                <c:pt idx="9">
                  <c:v>Seguridad</c:v>
                </c:pt>
                <c:pt idx="10">
                  <c:v>Software/SaaS</c:v>
                </c:pt>
                <c:pt idx="11">
                  <c:v>Traducción e interpretación</c:v>
                </c:pt>
              </c:strCache>
            </c:strRef>
          </c:cat>
          <c:val>
            <c:numRef>
              <c:f>Panel!$C$24:$C$35</c:f>
              <c:numCache>
                <c:formatCode>#,##0" €"</c:formatCode>
                <c:ptCount val="12"/>
                <c:pt idx="0">
                  <c:v>85350</c:v>
                </c:pt>
                <c:pt idx="1">
                  <c:v>28500</c:v>
                </c:pt>
                <c:pt idx="2">
                  <c:v>26700</c:v>
                </c:pt>
                <c:pt idx="3">
                  <c:v>53200</c:v>
                </c:pt>
                <c:pt idx="4">
                  <c:v>51800</c:v>
                </c:pt>
                <c:pt idx="5">
                  <c:v>19400</c:v>
                </c:pt>
                <c:pt idx="6">
                  <c:v>111800</c:v>
                </c:pt>
                <c:pt idx="7">
                  <c:v>27750</c:v>
                </c:pt>
                <c:pt idx="8">
                  <c:v>41200</c:v>
                </c:pt>
                <c:pt idx="9">
                  <c:v>100700</c:v>
                </c:pt>
                <c:pt idx="10">
                  <c:v>167200</c:v>
                </c:pt>
                <c:pt idx="11">
                  <c:v>27700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C6-4037-B023-47E5166370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4146226"/>
        <c:axId val="35601459"/>
      </c:barChart>
      <c:catAx>
        <c:axId val="64146226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€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35601459"/>
        <c:crosses val="autoZero"/>
        <c:auto val="1"/>
        <c:lblAlgn val="ctr"/>
        <c:lblOffset val="100"/>
        <c:noMultiLvlLbl val="0"/>
      </c:catAx>
      <c:valAx>
        <c:axId val="35601459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Categoría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&quot; €&quot;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  <a:endParaRPr lang="de-DE"/>
          </a:p>
        </c:txPr>
        <c:crossAx val="6414622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Estado de relación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doughnutChart>
        <c:varyColors val="1"/>
        <c:ser>
          <c:idx val="0"/>
          <c:order val="0"/>
          <c:tx>
            <c:strRef>
              <c:f>Panel!$G$23</c:f>
              <c:strCache>
                <c:ptCount val="1"/>
                <c:pt idx="0">
                  <c:v># prov.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C886-44EC-B05E-234858AF3B95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C886-44EC-B05E-234858AF3B95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C886-44EC-B05E-234858AF3B95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C886-44EC-B05E-234858AF3B95}"/>
              </c:ext>
            </c:extLst>
          </c:dPt>
          <c:dLbls>
            <c:dLbl>
              <c:idx val="0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1-C886-44EC-B05E-234858AF3B95}"/>
                </c:ext>
              </c:extLst>
            </c:dLbl>
            <c:dLbl>
              <c:idx val="1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3-C886-44EC-B05E-234858AF3B95}"/>
                </c:ext>
              </c:extLst>
            </c:dLbl>
            <c:dLbl>
              <c:idx val="2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5-C886-44EC-B05E-234858AF3B95}"/>
                </c:ext>
              </c:extLst>
            </c:dLbl>
            <c:dLbl>
              <c:idx val="3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7-C886-44EC-B05E-234858AF3B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Panel!$F$24:$F$27</c:f>
              <c:strCache>
                <c:ptCount val="4"/>
                <c:pt idx="0">
                  <c:v>Activo</c:v>
                </c:pt>
                <c:pt idx="1">
                  <c:v>En homologación</c:v>
                </c:pt>
                <c:pt idx="2">
                  <c:v>En pausa</c:v>
                </c:pt>
                <c:pt idx="3">
                  <c:v>Alternativo</c:v>
                </c:pt>
              </c:strCache>
            </c:strRef>
          </c:cat>
          <c:val>
            <c:numRef>
              <c:f>Panel!$G$24:$G$27</c:f>
              <c:numCache>
                <c:formatCode>General</c:formatCode>
                <c:ptCount val="4"/>
                <c:pt idx="0">
                  <c:v>14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886-44EC-B05E-234858AF3B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</a:rPr>
              <a:t>Alertas de revisión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Panel!$J$23</c:f>
              <c:strCache>
                <c:ptCount val="1"/>
                <c:pt idx="0">
                  <c:v># prov.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F81B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1-CCFE-4DF7-96B2-2A06466C0275}"/>
              </c:ext>
            </c:extLst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3-CCFE-4DF7-96B2-2A06466C0275}"/>
              </c:ext>
            </c:extLst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5-CCFE-4DF7-96B2-2A06466C0275}"/>
              </c:ext>
            </c:extLst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  <c:extLst>
              <c:ext xmlns:c16="http://schemas.microsoft.com/office/drawing/2014/chart" uri="{C3380CC4-5D6E-409C-BE32-E72D297353CC}">
                <c16:uniqueId val="{00000007-CCFE-4DF7-96B2-2A06466C0275}"/>
              </c:ext>
            </c:extLst>
          </c:dPt>
          <c:dLbls>
            <c:dLbl>
              <c:idx val="0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1-CCFE-4DF7-96B2-2A06466C0275}"/>
                </c:ext>
              </c:extLst>
            </c:dLbl>
            <c:dLbl>
              <c:idx val="1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3-CCFE-4DF7-96B2-2A06466C0275}"/>
                </c:ext>
              </c:extLst>
            </c:dLbl>
            <c:dLbl>
              <c:idx val="2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5-CCFE-4DF7-96B2-2A06466C0275}"/>
                </c:ext>
              </c:extLst>
            </c:dLbl>
            <c:dLbl>
              <c:idx val="3"/>
              <c:spPr/>
              <c:txPr>
                <a:bodyPr wrap="none"/>
                <a:lstStyle/>
                <a:p>
                  <a:pPr>
                    <a:defRPr sz="1000" b="0" u="none" strike="noStrike">
                      <a:uFillTx/>
                      <a:latin typeface="Arial"/>
                    </a:defRPr>
                  </a:pPr>
                  <a:endParaRPr lang="de-DE"/>
                </a:p>
              </c:txPr>
              <c:showLegendKey val="0"/>
              <c:showVal val="0"/>
              <c:showCatName val="0"/>
              <c:showSerName val="0"/>
              <c:showPercent val="0"/>
              <c:showBubbleSize val="1"/>
              <c:extLst>
                <c:ext xmlns:c16="http://schemas.microsoft.com/office/drawing/2014/chart" uri="{C3380CC4-5D6E-409C-BE32-E72D297353CC}">
                  <c16:uniqueId val="{00000007-CCFE-4DF7-96B2-2A06466C027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Panel!$I$24:$I$27</c:f>
              <c:strCache>
                <c:ptCount val="4"/>
                <c:pt idx="0">
                  <c:v>Al día</c:v>
                </c:pt>
                <c:pt idx="1">
                  <c:v>Próxima</c:v>
                </c:pt>
                <c:pt idx="2">
                  <c:v>Urgente</c:v>
                </c:pt>
                <c:pt idx="3">
                  <c:v>Vencida</c:v>
                </c:pt>
              </c:strCache>
            </c:strRef>
          </c:cat>
          <c:val>
            <c:numRef>
              <c:f>Panel!$J$24:$J$27</c:f>
              <c:numCache>
                <c:formatCode>General</c:formatCode>
                <c:ptCount val="4"/>
                <c:pt idx="0">
                  <c:v>8</c:v>
                </c:pt>
                <c:pt idx="1">
                  <c:v>3</c:v>
                </c:pt>
                <c:pt idx="2">
                  <c:v>3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CFE-4DF7-96B2-2A06466C02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  <a:endParaRPr lang="de-DE"/>
        </a:p>
      </c:txPr>
    </c:legend>
    <c:plotVisOnly val="1"/>
    <c:dispBlanksAs val="gap"/>
    <c:showDLblsOverMax val="1"/>
  </c:chart>
  <c:spPr>
    <a:solidFill>
      <a:schemeClr val="bg2"/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-1</xdr:colOff>
      <xdr:row>4</xdr:row>
      <xdr:rowOff>0</xdr:rowOff>
    </xdr:from>
    <xdr:to>
      <xdr:col>15</xdr:col>
      <xdr:colOff>936171</xdr:colOff>
      <xdr:row>15</xdr:row>
      <xdr:rowOff>155520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0</xdr:colOff>
      <xdr:row>15</xdr:row>
      <xdr:rowOff>195943</xdr:rowOff>
    </xdr:from>
    <xdr:to>
      <xdr:col>15</xdr:col>
      <xdr:colOff>936172</xdr:colOff>
      <xdr:row>25</xdr:row>
      <xdr:rowOff>239143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11</xdr:col>
      <xdr:colOff>21771</xdr:colOff>
      <xdr:row>26</xdr:row>
      <xdr:rowOff>65314</xdr:rowOff>
    </xdr:from>
    <xdr:to>
      <xdr:col>15</xdr:col>
      <xdr:colOff>925286</xdr:colOff>
      <xdr:row>36</xdr:row>
      <xdr:rowOff>108514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Proveedores" displayName="TablaProveedores" ref="A5:AD120" totalsRowShown="0">
  <autoFilter ref="A5:AD120" xr:uid="{00000000-0009-0000-0100-000001000000}"/>
  <tableColumns count="30">
    <tableColumn id="1" xr3:uid="{00000000-0010-0000-0000-000001000000}" name="ID"/>
    <tableColumn id="2" xr3:uid="{00000000-0010-0000-0000-000002000000}" name="Proveedor"/>
    <tableColumn id="3" xr3:uid="{00000000-0010-0000-0000-000003000000}" name="Categoría"/>
    <tableColumn id="4" xr3:uid="{00000000-0010-0000-0000-000004000000}" name="Servicio principal"/>
    <tableColumn id="5" xr3:uid="{00000000-0010-0000-0000-000005000000}" name="Región"/>
    <tableColumn id="6" xr3:uid="{00000000-0010-0000-0000-000006000000}" name="Responsable interno"/>
    <tableColumn id="7" xr3:uid="{00000000-0010-0000-0000-000007000000}" name="Estado relación"/>
    <tableColumn id="8" xr3:uid="{00000000-0010-0000-0000-000008000000}" name="Criticidad"/>
    <tableColumn id="9" xr3:uid="{00000000-0010-0000-0000-000009000000}" name="Fecha alta"/>
    <tableColumn id="10" xr3:uid="{00000000-0010-0000-0000-00000A000000}" name="Última revisión"/>
    <tableColumn id="11" xr3:uid="{00000000-0010-0000-0000-00000B000000}" name="Próxima revisión"/>
    <tableColumn id="12" xr3:uid="{00000000-0010-0000-0000-00000C000000}" name="Entrega a tiempo"/>
    <tableColumn id="13" xr3:uid="{00000000-0010-0000-0000-00000D000000}" name="Calidad"/>
    <tableColumn id="14" xr3:uid="{00000000-0010-0000-0000-00000E000000}" name="Respuesta (h)"/>
    <tableColumn id="15" xr3:uid="{00000000-0010-0000-0000-00000F000000}" name="Variación precio"/>
    <tableColumn id="16" xr3:uid="{00000000-0010-0000-0000-000010000000}" name="Incidencias 12m"/>
    <tableColumn id="17" xr3:uid="{00000000-0010-0000-0000-000011000000}" name="Cumplimiento doc."/>
    <tableColumn id="18" xr3:uid="{00000000-0010-0000-0000-000012000000}" name="Score entrega"/>
    <tableColumn id="19" xr3:uid="{00000000-0010-0000-0000-000013000000}" name="Score calidad"/>
    <tableColumn id="20" xr3:uid="{00000000-0010-0000-0000-000014000000}" name="Score servicio"/>
    <tableColumn id="21" xr3:uid="{00000000-0010-0000-0000-000015000000}" name="Score precio"/>
    <tableColumn id="22" xr3:uid="{00000000-0010-0000-0000-000016000000}" name="Puntuación global"/>
    <tableColumn id="23" xr3:uid="{00000000-0010-0000-0000-000017000000}" name="Clasificación"/>
    <tableColumn id="24" xr3:uid="{00000000-0010-0000-0000-000018000000}" name="Días revisión"/>
    <tableColumn id="25" xr3:uid="{00000000-0010-0000-0000-000019000000}" name="Alerta revisión"/>
    <tableColumn id="26" xr3:uid="{00000000-0010-0000-0000-00001A000000}" name="Riesgo operativo"/>
    <tableColumn id="27" xr3:uid="{00000000-0010-0000-0000-00001B000000}" name="Canal pedido"/>
    <tableColumn id="28" xr3:uid="{00000000-0010-0000-0000-00001C000000}" name="Plazo pago"/>
    <tableColumn id="29" xr3:uid="{00000000-0010-0000-0000-00001D000000}" name="Gasto anual estimado"/>
    <tableColumn id="30" xr3:uid="{00000000-0010-0000-0000-00001E000000}" name="Observacion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../recalc_source.xls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3A5F"/>
  </sheetPr>
  <dimension ref="A1:J39"/>
  <sheetViews>
    <sheetView showGridLines="0" tabSelected="1" zoomScale="70" zoomScaleNormal="70" workbookViewId="0">
      <pane ySplit="3" topLeftCell="A4" activePane="bottomLeft" state="frozen"/>
      <selection pane="bottomLeft" activeCell="T28" sqref="T28"/>
    </sheetView>
  </sheetViews>
  <sheetFormatPr baseColWidth="10" defaultColWidth="8.6640625" defaultRowHeight="15" customHeight="1" x14ac:dyDescent="0.3"/>
  <cols>
    <col min="1" max="1" width="17" customWidth="1"/>
    <col min="2" max="6" width="14" customWidth="1"/>
    <col min="7" max="7" width="12" customWidth="1"/>
    <col min="8" max="9" width="11" customWidth="1"/>
    <col min="10" max="10" width="13" customWidth="1"/>
    <col min="11" max="11" width="3" customWidth="1"/>
    <col min="12" max="20" width="14" customWidth="1"/>
  </cols>
  <sheetData>
    <row r="1" spans="1:10" ht="19.5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19.5" customHeight="1" x14ac:dyDescent="0.3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9.5" customHeight="1" x14ac:dyDescent="0.3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ht="19.5" customHeight="1" x14ac:dyDescent="0.3"/>
    <row r="5" spans="1:10" ht="19.5" customHeight="1" x14ac:dyDescent="0.3">
      <c r="A5" s="10" t="s">
        <v>2</v>
      </c>
      <c r="B5" s="10"/>
      <c r="C5" s="10"/>
      <c r="D5" s="10"/>
      <c r="F5" s="9" t="s">
        <v>3</v>
      </c>
      <c r="G5" s="9"/>
      <c r="H5" s="9"/>
      <c r="I5" s="9"/>
      <c r="J5" s="12" t="s">
        <v>4</v>
      </c>
    </row>
    <row r="6" spans="1:10" ht="19.5" customHeight="1" x14ac:dyDescent="0.3">
      <c r="A6" s="8" t="s">
        <v>5</v>
      </c>
      <c r="B6" s="8"/>
      <c r="C6" s="8"/>
      <c r="D6" s="8"/>
      <c r="F6" s="13" t="s">
        <v>6</v>
      </c>
      <c r="G6" s="14" t="s">
        <v>7</v>
      </c>
      <c r="H6" s="15">
        <v>25</v>
      </c>
    </row>
    <row r="7" spans="1:10" ht="19.5" customHeight="1" x14ac:dyDescent="0.3">
      <c r="A7" s="8" t="s">
        <v>8</v>
      </c>
      <c r="B7" s="8"/>
      <c r="C7" s="8"/>
      <c r="D7" s="8"/>
      <c r="F7" s="13" t="s">
        <v>9</v>
      </c>
      <c r="G7" s="14" t="s">
        <v>10</v>
      </c>
      <c r="H7" s="15">
        <v>25</v>
      </c>
    </row>
    <row r="8" spans="1:10" ht="19.5" customHeight="1" x14ac:dyDescent="0.3">
      <c r="A8" s="8" t="s">
        <v>11</v>
      </c>
      <c r="B8" s="8"/>
      <c r="C8" s="8"/>
      <c r="D8" s="8"/>
      <c r="F8" s="13" t="s">
        <v>12</v>
      </c>
      <c r="G8" s="14" t="s">
        <v>13</v>
      </c>
      <c r="H8" s="15">
        <v>20</v>
      </c>
    </row>
    <row r="9" spans="1:10" ht="19.5" customHeight="1" x14ac:dyDescent="0.3">
      <c r="A9" s="8" t="s">
        <v>14</v>
      </c>
      <c r="B9" s="8"/>
      <c r="C9" s="8"/>
      <c r="D9" s="8"/>
      <c r="F9" s="13" t="s">
        <v>15</v>
      </c>
      <c r="G9" s="14" t="s">
        <v>16</v>
      </c>
      <c r="H9" s="15">
        <v>15</v>
      </c>
    </row>
    <row r="10" spans="1:10" ht="19.5" customHeight="1" x14ac:dyDescent="0.3">
      <c r="F10" s="13" t="s">
        <v>17</v>
      </c>
      <c r="G10" s="14" t="s">
        <v>18</v>
      </c>
      <c r="H10" s="15">
        <v>15</v>
      </c>
    </row>
    <row r="11" spans="1:10" ht="19.5" customHeight="1" x14ac:dyDescent="0.3">
      <c r="F11" s="16" t="s">
        <v>19</v>
      </c>
      <c r="G11" s="17" t="s">
        <v>20</v>
      </c>
      <c r="H11" s="18">
        <f>SUM(H6:H10)</f>
        <v>100</v>
      </c>
    </row>
    <row r="12" spans="1:10" ht="19.5" customHeight="1" x14ac:dyDescent="0.3"/>
    <row r="13" spans="1:10" ht="19.5" customHeight="1" x14ac:dyDescent="0.3">
      <c r="A13" s="7" t="s">
        <v>21</v>
      </c>
      <c r="B13" s="7"/>
      <c r="C13" s="7" t="s">
        <v>22</v>
      </c>
      <c r="D13" s="7"/>
      <c r="E13" s="7" t="s">
        <v>23</v>
      </c>
      <c r="F13" s="7"/>
      <c r="G13" s="7" t="s">
        <v>24</v>
      </c>
      <c r="H13" s="7"/>
      <c r="I13" s="7" t="s">
        <v>25</v>
      </c>
      <c r="J13" s="7"/>
    </row>
    <row r="14" spans="1:10" ht="19.5" customHeight="1" x14ac:dyDescent="0.3">
      <c r="A14" s="6">
        <f>COUNTIF('Base de proveedores'!$B$6:$B$120,"&lt;&gt;")</f>
        <v>20</v>
      </c>
      <c r="B14" s="6"/>
      <c r="C14" s="6">
        <f>COUNTIF('Base de proveedores'!$G$6:$G$120,"Activo")</f>
        <v>14</v>
      </c>
      <c r="D14" s="6"/>
      <c r="E14" s="6">
        <f ca="1">COUNTIF('Base de proveedores'!$Y$6:$Y$120,"Vencida")</f>
        <v>6</v>
      </c>
      <c r="F14" s="6"/>
      <c r="G14" s="6">
        <f ca="1">COUNTIF('Base de proveedores'!$Z$6:$Z$120,"Crítico")</f>
        <v>8</v>
      </c>
      <c r="H14" s="6"/>
      <c r="I14" s="5">
        <f>SUM('Base de proveedores'!$AC$6:$AC$120)</f>
        <v>741300</v>
      </c>
      <c r="J14" s="5"/>
    </row>
    <row r="15" spans="1:10" ht="19.5" customHeight="1" x14ac:dyDescent="0.3">
      <c r="A15" s="6"/>
      <c r="B15" s="6"/>
      <c r="C15" s="6"/>
      <c r="D15" s="6"/>
      <c r="E15" s="6"/>
      <c r="F15" s="6"/>
      <c r="G15" s="6"/>
      <c r="H15" s="6"/>
      <c r="I15" s="5"/>
      <c r="J15" s="5"/>
    </row>
    <row r="16" spans="1:10" ht="19.5" customHeight="1" x14ac:dyDescent="0.3"/>
    <row r="17" spans="1:10" ht="19.5" customHeight="1" x14ac:dyDescent="0.3">
      <c r="A17" s="7" t="s">
        <v>26</v>
      </c>
      <c r="B17" s="7"/>
      <c r="C17" s="7" t="s">
        <v>27</v>
      </c>
      <c r="D17" s="7"/>
      <c r="E17" s="7" t="s">
        <v>28</v>
      </c>
      <c r="F17" s="7"/>
      <c r="G17" s="7" t="s">
        <v>29</v>
      </c>
      <c r="H17" s="7"/>
      <c r="I17" s="7" t="s">
        <v>30</v>
      </c>
      <c r="J17" s="7"/>
    </row>
    <row r="18" spans="1:10" ht="19.5" customHeight="1" x14ac:dyDescent="0.3">
      <c r="A18" s="6">
        <f>ROUND(AVERAGEIF('Base de proveedores'!$V$6:$V$120,"&gt;0"),2)</f>
        <v>3.76</v>
      </c>
      <c r="B18" s="6"/>
      <c r="C18" s="6">
        <f>COUNTIF('Base de proveedores'!$H$6:$H$120,"Alta")</f>
        <v>7</v>
      </c>
      <c r="D18" s="6"/>
      <c r="E18" s="6">
        <f>COUNTIF('Base de proveedores'!$G$6:$G$120,"En homologación")</f>
        <v>3</v>
      </c>
      <c r="F18" s="6"/>
      <c r="G18" s="6">
        <f>SUM('Base de proveedores'!$P$6:$P$120)</f>
        <v>24</v>
      </c>
      <c r="H18" s="6"/>
      <c r="I18" s="6">
        <f ca="1">COUNTIF('Base de proveedores'!$Y$6:$Y$120,"Próxima")+COUNTIF('Base de proveedores'!$Y$6:$Y$120,"Urgente")</f>
        <v>6</v>
      </c>
      <c r="J18" s="6"/>
    </row>
    <row r="19" spans="1:10" ht="19.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9.5" customHeight="1" x14ac:dyDescent="0.3"/>
    <row r="21" spans="1:10" ht="19.5" customHeight="1" x14ac:dyDescent="0.3"/>
    <row r="22" spans="1:10" ht="19.5" customHeight="1" x14ac:dyDescent="0.3">
      <c r="A22" s="10" t="s">
        <v>31</v>
      </c>
      <c r="B22" s="10"/>
      <c r="C22" s="10"/>
      <c r="D22" s="10"/>
      <c r="F22" s="10" t="s">
        <v>32</v>
      </c>
      <c r="G22" s="10"/>
      <c r="H22" s="10"/>
      <c r="I22" s="10" t="s">
        <v>33</v>
      </c>
      <c r="J22" s="10"/>
    </row>
    <row r="23" spans="1:10" ht="19.5" customHeight="1" x14ac:dyDescent="0.3">
      <c r="A23" s="19" t="s">
        <v>34</v>
      </c>
      <c r="B23" s="19" t="s">
        <v>35</v>
      </c>
      <c r="C23" s="19" t="s">
        <v>25</v>
      </c>
      <c r="D23" s="19" t="s">
        <v>26</v>
      </c>
      <c r="F23" s="19" t="s">
        <v>36</v>
      </c>
      <c r="G23" s="19" t="s">
        <v>35</v>
      </c>
      <c r="I23" s="19" t="s">
        <v>37</v>
      </c>
      <c r="J23" s="19" t="s">
        <v>35</v>
      </c>
    </row>
    <row r="24" spans="1:10" ht="19.5" customHeight="1" x14ac:dyDescent="0.3">
      <c r="A24" s="20" t="str">
        <f>Catálogos!A2</f>
        <v>Audio y streaming</v>
      </c>
      <c r="B24" s="20">
        <f>COUNTIFS('Base de proveedores'!$C$6:$C$120,A24,'Base de proveedores'!$B$6:$B$120,"&lt;&gt;")</f>
        <v>2</v>
      </c>
      <c r="C24" s="21">
        <f>SUMIFS('Base de proveedores'!$AC$6:$AC$120,'Base de proveedores'!$C$6:$C$120,A24)</f>
        <v>85350</v>
      </c>
      <c r="D24" s="22">
        <f>IF(B24=0,"",ROUND(SUMIFS('Base de proveedores'!$V$6:$V$120,'Base de proveedores'!$C$6:$C$120,A24)/B24,2))</f>
        <v>3.58</v>
      </c>
      <c r="F24" s="20" t="str">
        <f>Catálogos!B2</f>
        <v>Activo</v>
      </c>
      <c r="G24" s="20">
        <f>COUNTIF('Base de proveedores'!$G$6:$G$120,F24)</f>
        <v>14</v>
      </c>
      <c r="I24" s="20" t="str">
        <f>Catálogos!I2</f>
        <v>Al día</v>
      </c>
      <c r="J24" s="20">
        <f ca="1">COUNTIF('Base de proveedores'!$Y$6:$Y$120,I24)</f>
        <v>8</v>
      </c>
    </row>
    <row r="25" spans="1:10" ht="19.5" customHeight="1" x14ac:dyDescent="0.3">
      <c r="A25" s="20" t="str">
        <f>Catálogos!A3</f>
        <v>Café y vending</v>
      </c>
      <c r="B25" s="20">
        <f>COUNTIFS('Base de proveedores'!$C$6:$C$120,A25,'Base de proveedores'!$B$6:$B$120,"&lt;&gt;")</f>
        <v>1</v>
      </c>
      <c r="C25" s="21">
        <f>SUMIFS('Base de proveedores'!$AC$6:$AC$120,'Base de proveedores'!$C$6:$C$120,A25)</f>
        <v>28500</v>
      </c>
      <c r="D25" s="22">
        <f>IF(B25=0,"",ROUND(SUMIFS('Base de proveedores'!$V$6:$V$120,'Base de proveedores'!$C$6:$C$120,A25)/B25,2))</f>
        <v>4.1500000000000004</v>
      </c>
      <c r="F25" s="20" t="str">
        <f>Catálogos!B3</f>
        <v>En homologación</v>
      </c>
      <c r="G25" s="20">
        <f>COUNTIF('Base de proveedores'!$G$6:$G$120,F25)</f>
        <v>3</v>
      </c>
      <c r="I25" s="20" t="str">
        <f>Catálogos!I3</f>
        <v>Próxima</v>
      </c>
      <c r="J25" s="20">
        <f ca="1">COUNTIF('Base de proveedores'!$Y$6:$Y$120,I25)</f>
        <v>3</v>
      </c>
    </row>
    <row r="26" spans="1:10" ht="19.5" customHeight="1" x14ac:dyDescent="0.3">
      <c r="A26" s="20" t="str">
        <f>Catálogos!A4</f>
        <v>Catering</v>
      </c>
      <c r="B26" s="20">
        <f>COUNTIFS('Base de proveedores'!$C$6:$C$120,A26,'Base de proveedores'!$B$6:$B$120,"&lt;&gt;")</f>
        <v>1</v>
      </c>
      <c r="C26" s="21">
        <f>SUMIFS('Base de proveedores'!$AC$6:$AC$120,'Base de proveedores'!$C$6:$C$120,A26)</f>
        <v>26700</v>
      </c>
      <c r="D26" s="22">
        <f>IF(B26=0,"",ROUND(SUMIFS('Base de proveedores'!$V$6:$V$120,'Base de proveedores'!$C$6:$C$120,A26)/B26,2))</f>
        <v>3.6</v>
      </c>
      <c r="F26" s="20" t="str">
        <f>Catálogos!B4</f>
        <v>En pausa</v>
      </c>
      <c r="G26" s="20">
        <f>COUNTIF('Base de proveedores'!$G$6:$G$120,F26)</f>
        <v>1</v>
      </c>
      <c r="I26" s="20" t="str">
        <f>Catálogos!I4</f>
        <v>Urgente</v>
      </c>
      <c r="J26" s="20">
        <f ca="1">COUNTIF('Base de proveedores'!$Y$6:$Y$120,I26)</f>
        <v>3</v>
      </c>
    </row>
    <row r="27" spans="1:10" ht="19.5" customHeight="1" x14ac:dyDescent="0.3">
      <c r="A27" s="20" t="str">
        <f>Catálogos!A5</f>
        <v>Impresión y rotulación</v>
      </c>
      <c r="B27" s="20">
        <f>COUNTIFS('Base de proveedores'!$C$6:$C$120,A27,'Base de proveedores'!$B$6:$B$120,"&lt;&gt;")</f>
        <v>2</v>
      </c>
      <c r="C27" s="21">
        <f>SUMIFS('Base de proveedores'!$AC$6:$AC$120,'Base de proveedores'!$C$6:$C$120,A27)</f>
        <v>53200</v>
      </c>
      <c r="D27" s="22">
        <f>IF(B27=0,"",ROUND(SUMIFS('Base de proveedores'!$V$6:$V$120,'Base de proveedores'!$C$6:$C$120,A27)/B27,2))</f>
        <v>3.5</v>
      </c>
      <c r="F27" s="20" t="str">
        <f>Catálogos!B5</f>
        <v>Alternativo</v>
      </c>
      <c r="G27" s="20">
        <f>COUNTIF('Base de proveedores'!$G$6:$G$120,F27)</f>
        <v>2</v>
      </c>
      <c r="I27" s="20" t="str">
        <f>Catálogos!I5</f>
        <v>Vencida</v>
      </c>
      <c r="J27" s="20">
        <f ca="1">COUNTIF('Base de proveedores'!$Y$6:$Y$120,I27)</f>
        <v>6</v>
      </c>
    </row>
    <row r="28" spans="1:10" ht="19.5" customHeight="1" x14ac:dyDescent="0.3">
      <c r="A28" s="20" t="str">
        <f>Catálogos!A6</f>
        <v>Limpieza técnica</v>
      </c>
      <c r="B28" s="20">
        <f>COUNTIFS('Base de proveedores'!$C$6:$C$120,A28,'Base de proveedores'!$B$6:$B$120,"&lt;&gt;")</f>
        <v>1</v>
      </c>
      <c r="C28" s="21">
        <f>SUMIFS('Base de proveedores'!$AC$6:$AC$120,'Base de proveedores'!$C$6:$C$120,A28)</f>
        <v>51800</v>
      </c>
      <c r="D28" s="22">
        <f>IF(B28=0,"",ROUND(SUMIFS('Base de proveedores'!$V$6:$V$120,'Base de proveedores'!$C$6:$C$120,A28)/B28,2))</f>
        <v>4.8499999999999996</v>
      </c>
    </row>
    <row r="29" spans="1:10" ht="19.5" customHeight="1" x14ac:dyDescent="0.3">
      <c r="A29" s="20" t="str">
        <f>Catálogos!A7</f>
        <v>Logística urbana</v>
      </c>
      <c r="B29" s="20">
        <f>COUNTIFS('Base de proveedores'!$C$6:$C$120,A29,'Base de proveedores'!$B$6:$B$120,"&lt;&gt;")</f>
        <v>1</v>
      </c>
      <c r="C29" s="21">
        <f>SUMIFS('Base de proveedores'!$AC$6:$AC$120,'Base de proveedores'!$C$6:$C$120,A29)</f>
        <v>19400</v>
      </c>
      <c r="D29" s="22">
        <f>IF(B29=0,"",ROUND(SUMIFS('Base de proveedores'!$V$6:$V$120,'Base de proveedores'!$C$6:$C$120,A29)/B29,2))</f>
        <v>3.05</v>
      </c>
    </row>
    <row r="30" spans="1:10" ht="19.5" customHeight="1" x14ac:dyDescent="0.3">
      <c r="A30" s="23" t="str">
        <f>Catálogos!A8</f>
        <v>Mantenimiento HVAC</v>
      </c>
      <c r="B30" s="23">
        <f>COUNTIFS('Base de proveedores'!$C$6:$C$120,A30,'Base de proveedores'!$B$6:$B$120,"&lt;&gt;")</f>
        <v>2</v>
      </c>
      <c r="C30" s="24">
        <f>SUMIFS('Base de proveedores'!$AC$6:$AC$120,'Base de proveedores'!$C$6:$C$120,A30)</f>
        <v>111800</v>
      </c>
      <c r="D30" s="25">
        <f>IF(B30=0,"",ROUND(SUMIFS('Base de proveedores'!$V$6:$V$120,'Base de proveedores'!$C$6:$C$120,A30)/B30,2))</f>
        <v>2.98</v>
      </c>
      <c r="F30" s="10" t="s">
        <v>38</v>
      </c>
      <c r="G30" s="10"/>
      <c r="H30" s="10"/>
    </row>
    <row r="31" spans="1:10" ht="19.5" customHeight="1" x14ac:dyDescent="0.3">
      <c r="A31" s="23" t="str">
        <f>Catálogos!A9</f>
        <v>Merchandising</v>
      </c>
      <c r="B31" s="23">
        <f>COUNTIFS('Base de proveedores'!$C$6:$C$120,A31,'Base de proveedores'!$B$6:$B$120,"&lt;&gt;")</f>
        <v>2</v>
      </c>
      <c r="C31" s="24">
        <f>SUMIFS('Base de proveedores'!$AC$6:$AC$120,'Base de proveedores'!$C$6:$C$120,A31)</f>
        <v>27750</v>
      </c>
      <c r="D31" s="25">
        <f>IF(B31=0,"",ROUND(SUMIFS('Base de proveedores'!$V$6:$V$120,'Base de proveedores'!$C$6:$C$120,A31)/B31,2))</f>
        <v>3.4</v>
      </c>
      <c r="F31" s="19" t="s">
        <v>39</v>
      </c>
      <c r="G31" s="19" t="s">
        <v>35</v>
      </c>
    </row>
    <row r="32" spans="1:10" ht="19.5" customHeight="1" x14ac:dyDescent="0.3">
      <c r="A32" s="20" t="str">
        <f>Catálogos!A10</f>
        <v>Mobiliario</v>
      </c>
      <c r="B32" s="20">
        <f>COUNTIFS('Base de proveedores'!$C$6:$C$120,A32,'Base de proveedores'!$B$6:$B$120,"&lt;&gt;")</f>
        <v>1</v>
      </c>
      <c r="C32" s="21">
        <f>SUMIFS('Base de proveedores'!$AC$6:$AC$120,'Base de proveedores'!$C$6:$C$120,A32)</f>
        <v>41200</v>
      </c>
      <c r="D32" s="22">
        <f>IF(B32=0,"",ROUND(SUMIFS('Base de proveedores'!$V$6:$V$120,'Base de proveedores'!$C$6:$C$120,A32)/B32,2))</f>
        <v>3.85</v>
      </c>
      <c r="F32" s="20" t="str">
        <f>Catálogos!K2</f>
        <v>Bajo</v>
      </c>
      <c r="G32" s="20">
        <f ca="1">COUNTIF('Base de proveedores'!$Z$6:$Z$120,F32)</f>
        <v>3</v>
      </c>
    </row>
    <row r="33" spans="1:7" ht="19.5" customHeight="1" x14ac:dyDescent="0.3">
      <c r="A33" s="20" t="str">
        <f>Catálogos!A11</f>
        <v>Seguridad</v>
      </c>
      <c r="B33" s="20">
        <f>COUNTIFS('Base de proveedores'!$C$6:$C$120,A33,'Base de proveedores'!$B$6:$B$120,"&lt;&gt;")</f>
        <v>2</v>
      </c>
      <c r="C33" s="21">
        <f>SUMIFS('Base de proveedores'!$AC$6:$AC$120,'Base de proveedores'!$C$6:$C$120,A33)</f>
        <v>100700</v>
      </c>
      <c r="D33" s="22">
        <f>IF(B33=0,"",ROUND(SUMIFS('Base de proveedores'!$V$6:$V$120,'Base de proveedores'!$C$6:$C$120,A33)/B33,2))</f>
        <v>3.78</v>
      </c>
      <c r="F33" s="20" t="str">
        <f>Catálogos!K3</f>
        <v>Moderado</v>
      </c>
      <c r="G33" s="20">
        <f ca="1">COUNTIF('Base de proveedores'!$Z$6:$Z$120,F33)</f>
        <v>0</v>
      </c>
    </row>
    <row r="34" spans="1:7" ht="19.5" customHeight="1" x14ac:dyDescent="0.3">
      <c r="A34" s="20" t="str">
        <f>Catálogos!A12</f>
        <v>Software/SaaS</v>
      </c>
      <c r="B34" s="20">
        <f>COUNTIFS('Base de proveedores'!$C$6:$C$120,A34,'Base de proveedores'!$B$6:$B$120,"&lt;&gt;")</f>
        <v>3</v>
      </c>
      <c r="C34" s="21">
        <f>SUMIFS('Base de proveedores'!$AC$6:$AC$120,'Base de proveedores'!$C$6:$C$120,A34)</f>
        <v>167200</v>
      </c>
      <c r="D34" s="22">
        <f>IF(B34=0,"",ROUND(SUMIFS('Base de proveedores'!$V$6:$V$120,'Base de proveedores'!$C$6:$C$120,A34)/B34,2))</f>
        <v>4.08</v>
      </c>
      <c r="F34" s="20" t="str">
        <f>Catálogos!K4</f>
        <v>Alto</v>
      </c>
      <c r="G34" s="20">
        <f ca="1">COUNTIF('Base de proveedores'!$Z$6:$Z$120,F34)</f>
        <v>9</v>
      </c>
    </row>
    <row r="35" spans="1:7" ht="19.5" customHeight="1" x14ac:dyDescent="0.3">
      <c r="A35" s="20" t="str">
        <f>Catálogos!A13</f>
        <v>Traducción e interpretación</v>
      </c>
      <c r="B35" s="20">
        <f>COUNTIFS('Base de proveedores'!$C$6:$C$120,A35,'Base de proveedores'!$B$6:$B$120,"&lt;&gt;")</f>
        <v>2</v>
      </c>
      <c r="C35" s="21">
        <f>SUMIFS('Base de proveedores'!$AC$6:$AC$120,'Base de proveedores'!$C$6:$C$120,A35)</f>
        <v>27700</v>
      </c>
      <c r="D35" s="22">
        <f>IF(B35=0,"",ROUND(SUMIFS('Base de proveedores'!$V$6:$V$120,'Base de proveedores'!$C$6:$C$120,A35)/B35,2))</f>
        <v>4.53</v>
      </c>
      <c r="F35" s="20" t="str">
        <f>Catálogos!K5</f>
        <v>Crítico</v>
      </c>
      <c r="G35" s="20">
        <f ca="1">COUNTIF('Base de proveedores'!$Z$6:$Z$120,F35)</f>
        <v>8</v>
      </c>
    </row>
    <row r="36" spans="1:7" ht="19.5" customHeight="1" x14ac:dyDescent="0.3"/>
    <row r="37" spans="1:7" ht="19.5" customHeight="1" x14ac:dyDescent="0.3"/>
    <row r="38" spans="1:7" ht="19.5" customHeight="1" x14ac:dyDescent="0.3"/>
    <row r="39" spans="1:7" ht="19.5" customHeight="1" x14ac:dyDescent="0.3"/>
  </sheetData>
  <mergeCells count="32">
    <mergeCell ref="A22:D22"/>
    <mergeCell ref="F22:H22"/>
    <mergeCell ref="I22:J22"/>
    <mergeCell ref="F30:H30"/>
    <mergeCell ref="A18:B19"/>
    <mergeCell ref="C18:D19"/>
    <mergeCell ref="E18:F19"/>
    <mergeCell ref="G18:H19"/>
    <mergeCell ref="I18:J19"/>
    <mergeCell ref="A17:B17"/>
    <mergeCell ref="C17:D17"/>
    <mergeCell ref="E17:F17"/>
    <mergeCell ref="G17:H17"/>
    <mergeCell ref="I17:J17"/>
    <mergeCell ref="E13:F13"/>
    <mergeCell ref="G13:H13"/>
    <mergeCell ref="I13:J13"/>
    <mergeCell ref="A14:B15"/>
    <mergeCell ref="C14:D15"/>
    <mergeCell ref="E14:F15"/>
    <mergeCell ref="G14:H15"/>
    <mergeCell ref="I14:J15"/>
    <mergeCell ref="A7:D7"/>
    <mergeCell ref="A8:D8"/>
    <mergeCell ref="A9:D9"/>
    <mergeCell ref="A13:B13"/>
    <mergeCell ref="C13:D13"/>
    <mergeCell ref="A1:J2"/>
    <mergeCell ref="A3:J3"/>
    <mergeCell ref="A5:D5"/>
    <mergeCell ref="F5:I5"/>
    <mergeCell ref="A6:D6"/>
  </mergeCells>
  <conditionalFormatting sqref="H11">
    <cfRule type="cellIs" dxfId="13" priority="2" operator="notEqual">
      <formula>100</formula>
    </cfRule>
  </conditionalFormatting>
  <hyperlinks>
    <hyperlink ref="J5" r:id="rId1" location="'Base%20de%20proveedores'!A1" xr:uid="{00000000-0004-0000-0000-000000000000}"/>
  </hyperlinks>
  <pageMargins left="0.75" right="0.75" top="1" bottom="1" header="0.511811023622047" footer="0.511811023622047"/>
  <pageSetup paperSize="9" orientation="portrait" horizontalDpi="300" verticalDpi="30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3A5F"/>
  </sheetPr>
  <dimension ref="A1:AD120"/>
  <sheetViews>
    <sheetView showGridLines="0" zoomScaleNormal="100" workbookViewId="0">
      <pane ySplit="5" topLeftCell="A6" activePane="bottomLeft" state="frozen"/>
      <selection pane="bottomLeft"/>
    </sheetView>
  </sheetViews>
  <sheetFormatPr baseColWidth="10" defaultColWidth="8.6640625" defaultRowHeight="15" customHeight="1" x14ac:dyDescent="0.3"/>
  <cols>
    <col min="1" max="1" width="11" customWidth="1"/>
    <col min="2" max="2" width="24" customWidth="1"/>
    <col min="3" max="3" width="22" customWidth="1"/>
    <col min="4" max="4" width="28" customWidth="1"/>
    <col min="5" max="5" width="12" customWidth="1"/>
    <col min="6" max="6" width="18" customWidth="1"/>
    <col min="7" max="7" width="16" customWidth="1"/>
    <col min="8" max="9" width="12" customWidth="1"/>
    <col min="10" max="11" width="13" customWidth="1"/>
    <col min="12" max="12" width="12" customWidth="1"/>
    <col min="13" max="13" width="10" customWidth="1"/>
    <col min="14" max="14" width="12" customWidth="1"/>
    <col min="15" max="15" width="13" customWidth="1"/>
    <col min="16" max="16" width="12" customWidth="1"/>
    <col min="17" max="17" width="15" customWidth="1"/>
    <col min="18" max="21" width="12" customWidth="1"/>
    <col min="22" max="22" width="13" customWidth="1"/>
    <col min="23" max="23" width="14" customWidth="1"/>
    <col min="24" max="24" width="12" customWidth="1"/>
    <col min="25" max="27" width="14" customWidth="1"/>
    <col min="28" max="28" width="12" customWidth="1"/>
    <col min="29" max="29" width="16" customWidth="1"/>
    <col min="30" max="30" width="28" customWidth="1"/>
  </cols>
  <sheetData>
    <row r="1" spans="1:30" ht="27.75" customHeight="1" x14ac:dyDescent="0.45">
      <c r="A1" s="4" t="s">
        <v>40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spans="1:30" ht="14.4" x14ac:dyDescent="0.3">
      <c r="A2" s="11" t="s">
        <v>41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pans="1:30" ht="14.4" x14ac:dyDescent="0.3">
      <c r="A3" s="3" t="s">
        <v>42</v>
      </c>
      <c r="B3" s="3"/>
      <c r="C3" s="3"/>
      <c r="D3" s="3"/>
      <c r="E3" s="3"/>
      <c r="F3" s="3"/>
      <c r="G3" s="2" t="s">
        <v>43</v>
      </c>
      <c r="H3" s="2"/>
      <c r="I3" s="2"/>
      <c r="J3" s="2"/>
      <c r="K3" s="2"/>
      <c r="L3" s="2"/>
      <c r="M3" s="1" t="s">
        <v>44</v>
      </c>
      <c r="N3" s="1"/>
      <c r="O3" s="1"/>
      <c r="P3" s="1"/>
      <c r="Q3" s="1"/>
      <c r="R3" s="1"/>
      <c r="S3" s="38" t="s">
        <v>45</v>
      </c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</row>
    <row r="5" spans="1:30" ht="33.75" customHeight="1" x14ac:dyDescent="0.3">
      <c r="A5" s="26" t="s">
        <v>46</v>
      </c>
      <c r="B5" s="26" t="s">
        <v>47</v>
      </c>
      <c r="C5" s="26" t="s">
        <v>34</v>
      </c>
      <c r="D5" s="26" t="s">
        <v>48</v>
      </c>
      <c r="E5" s="26" t="s">
        <v>49</v>
      </c>
      <c r="F5" s="26" t="s">
        <v>50</v>
      </c>
      <c r="G5" s="26" t="s">
        <v>51</v>
      </c>
      <c r="H5" s="26" t="s">
        <v>52</v>
      </c>
      <c r="I5" s="26" t="s">
        <v>53</v>
      </c>
      <c r="J5" s="26" t="s">
        <v>54</v>
      </c>
      <c r="K5" s="26" t="s">
        <v>55</v>
      </c>
      <c r="L5" s="26" t="s">
        <v>56</v>
      </c>
      <c r="M5" s="26" t="s">
        <v>9</v>
      </c>
      <c r="N5" s="26" t="s">
        <v>57</v>
      </c>
      <c r="O5" s="26" t="s">
        <v>58</v>
      </c>
      <c r="P5" s="26" t="s">
        <v>29</v>
      </c>
      <c r="Q5" s="26" t="s">
        <v>59</v>
      </c>
      <c r="R5" s="26" t="s">
        <v>60</v>
      </c>
      <c r="S5" s="26" t="s">
        <v>61</v>
      </c>
      <c r="T5" s="26" t="s">
        <v>62</v>
      </c>
      <c r="U5" s="26" t="s">
        <v>63</v>
      </c>
      <c r="V5" s="26" t="s">
        <v>64</v>
      </c>
      <c r="W5" s="26" t="s">
        <v>65</v>
      </c>
      <c r="X5" s="26" t="s">
        <v>66</v>
      </c>
      <c r="Y5" s="26" t="s">
        <v>67</v>
      </c>
      <c r="Z5" s="26" t="s">
        <v>68</v>
      </c>
      <c r="AA5" s="26" t="s">
        <v>69</v>
      </c>
      <c r="AB5" s="26" t="s">
        <v>70</v>
      </c>
      <c r="AC5" s="26" t="s">
        <v>71</v>
      </c>
      <c r="AD5" s="26" t="s">
        <v>72</v>
      </c>
    </row>
    <row r="6" spans="1:30" ht="27.6" x14ac:dyDescent="0.3">
      <c r="A6" s="27" t="str">
        <f t="shared" ref="A6:A37" si="0">IF(B6="","","PRV-"&amp;RIGHT("000"&amp;ROW()-5,3))</f>
        <v>PRV-001</v>
      </c>
      <c r="B6" s="15" t="s">
        <v>73</v>
      </c>
      <c r="C6" s="15" t="s">
        <v>74</v>
      </c>
      <c r="D6" s="15" t="s">
        <v>75</v>
      </c>
      <c r="E6" s="15" t="s">
        <v>76</v>
      </c>
      <c r="F6" s="15" t="s">
        <v>77</v>
      </c>
      <c r="G6" s="15" t="s">
        <v>78</v>
      </c>
      <c r="H6" s="15" t="s">
        <v>79</v>
      </c>
      <c r="I6" s="28">
        <v>45031</v>
      </c>
      <c r="J6" s="28">
        <v>45940</v>
      </c>
      <c r="K6" s="29">
        <f t="shared" ref="K6:K37" si="1">IF(J6="","",IF(H6="Alta",J6+90,IF(H6="Media",J6+180,J6+365)))</f>
        <v>46120</v>
      </c>
      <c r="L6" s="30">
        <v>0.97</v>
      </c>
      <c r="M6" s="30">
        <v>0.98899999999999999</v>
      </c>
      <c r="N6" s="31">
        <v>6</v>
      </c>
      <c r="O6" s="30">
        <v>0.02</v>
      </c>
      <c r="P6" s="31">
        <v>1</v>
      </c>
      <c r="Q6" s="31">
        <v>5</v>
      </c>
      <c r="R6" s="32">
        <f t="shared" ref="R6:R37" si="2">IF(B6="","",IF(L6&gt;=0.98,5,IF(L6&gt;=0.95,4,IF(L6&gt;=0.9,3,IF(L6&gt;=0.85,2,1)))))</f>
        <v>4</v>
      </c>
      <c r="S6" s="32">
        <f t="shared" ref="S6:S37" si="3">IF(B6="","",IF(M6&gt;=0.99,5,IF(M6&gt;=0.97,4,IF(M6&gt;=0.95,3,IF(M6&gt;=0.92,2,1)))))</f>
        <v>4</v>
      </c>
      <c r="T6" s="32">
        <f t="shared" ref="T6:T37" si="4">IF(B6="","",IF(N6&lt;=4,5,IF(N6&lt;=12,4,IF(N6&lt;=24,3,IF(N6&lt;=48,2,1)))))</f>
        <v>4</v>
      </c>
      <c r="U6" s="32">
        <f t="shared" ref="U6:U37" si="5">IF(B6="","",IF(O6&lt;=0,5,IF(O6&lt;=0.03,4,IF(O6&lt;=0.06,3,IF(O6&lt;=0.1,2,1)))))</f>
        <v>4</v>
      </c>
      <c r="V6" s="33">
        <f>IF(B6="","",ROUND((R6*Panel!$H$6+S6*Panel!$H$7+T6*Panel!$H$8+U6*Panel!$H$9+Q6*Panel!$H$10)/SUM(Panel!$H$6:$H$10),2))</f>
        <v>4.1500000000000004</v>
      </c>
      <c r="W6" s="27" t="str">
        <f t="shared" ref="W6:W37" si="6">IF(B6="","",IF(V6&gt;=4.4,"Preferente",IF(V6&gt;=3.6,"Homologado",IF(V6&gt;=2.8,"Vigilancia","Reemplazar"))))</f>
        <v>Homologado</v>
      </c>
      <c r="X6" s="32">
        <f t="shared" ref="X6:X37" ca="1" si="7">IF(K6="","",K6-TODAY())</f>
        <v>-6</v>
      </c>
      <c r="Y6" s="27" t="str">
        <f t="shared" ref="Y6:Y37" ca="1" si="8">IF(B6="","",IF(X6&lt;0,"Vencida",IF(X6&lt;=15,"Urgente",IF(X6&lt;=45,"Próxima","Al día"))))</f>
        <v>Vencida</v>
      </c>
      <c r="Z6" s="27" t="str">
        <f t="shared" ref="Z6:Z37" ca="1" si="9">IF(B6="","",IF(OR(Y6="Vencida",AND(H6="Alta",V6&lt;3.6),P6&gt;=4),"Crítico",IF(OR(Y6="Urgente",V6&lt;4,P6&gt;=2,H6="Alta"),"Alto",IF(OR(Y6="Próxima",V6&lt;4.4),"Moderado","Bajo"))))</f>
        <v>Crítico</v>
      </c>
      <c r="AA6" s="34" t="s">
        <v>80</v>
      </c>
      <c r="AB6" s="34" t="s">
        <v>81</v>
      </c>
      <c r="AC6" s="35">
        <v>28500</v>
      </c>
      <c r="AD6" s="34" t="s">
        <v>82</v>
      </c>
    </row>
    <row r="7" spans="1:30" ht="27.6" x14ac:dyDescent="0.3">
      <c r="A7" s="27" t="str">
        <f t="shared" si="0"/>
        <v>PRV-002</v>
      </c>
      <c r="B7" s="15" t="s">
        <v>83</v>
      </c>
      <c r="C7" s="15" t="s">
        <v>84</v>
      </c>
      <c r="D7" s="15" t="s">
        <v>85</v>
      </c>
      <c r="E7" s="15" t="s">
        <v>86</v>
      </c>
      <c r="F7" s="15" t="s">
        <v>87</v>
      </c>
      <c r="G7" s="15" t="s">
        <v>78</v>
      </c>
      <c r="H7" s="15" t="s">
        <v>88</v>
      </c>
      <c r="I7" s="28">
        <v>45300</v>
      </c>
      <c r="J7" s="28">
        <v>46037</v>
      </c>
      <c r="K7" s="29">
        <f t="shared" si="1"/>
        <v>46127</v>
      </c>
      <c r="L7" s="30">
        <v>0.94</v>
      </c>
      <c r="M7" s="30">
        <v>0.98199999999999998</v>
      </c>
      <c r="N7" s="31">
        <v>10</v>
      </c>
      <c r="O7" s="30">
        <v>0.04</v>
      </c>
      <c r="P7" s="31">
        <v>2</v>
      </c>
      <c r="Q7" s="31">
        <v>4</v>
      </c>
      <c r="R7" s="32">
        <f t="shared" si="2"/>
        <v>3</v>
      </c>
      <c r="S7" s="32">
        <f t="shared" si="3"/>
        <v>4</v>
      </c>
      <c r="T7" s="32">
        <f t="shared" si="4"/>
        <v>4</v>
      </c>
      <c r="U7" s="32">
        <f t="shared" si="5"/>
        <v>3</v>
      </c>
      <c r="V7" s="33">
        <f>IF(B7="","",ROUND((R7*Panel!$H$6+S7*Panel!$H$7+T7*Panel!$H$8+U7*Panel!$H$9+Q7*Panel!$H$10)/SUM(Panel!$H$6:$H$10),2))</f>
        <v>3.6</v>
      </c>
      <c r="W7" s="27" t="str">
        <f t="shared" si="6"/>
        <v>Homologado</v>
      </c>
      <c r="X7" s="32">
        <f t="shared" ca="1" si="7"/>
        <v>1</v>
      </c>
      <c r="Y7" s="27" t="str">
        <f t="shared" ca="1" si="8"/>
        <v>Urgente</v>
      </c>
      <c r="Z7" s="27" t="str">
        <f t="shared" ca="1" si="9"/>
        <v>Alto</v>
      </c>
      <c r="AA7" s="34" t="s">
        <v>89</v>
      </c>
      <c r="AB7" s="34" t="s">
        <v>81</v>
      </c>
      <c r="AC7" s="35">
        <v>64200</v>
      </c>
      <c r="AD7" s="34" t="s">
        <v>90</v>
      </c>
    </row>
    <row r="8" spans="1:30" ht="27.6" x14ac:dyDescent="0.3">
      <c r="A8" s="27" t="str">
        <f t="shared" si="0"/>
        <v>PRV-003</v>
      </c>
      <c r="B8" s="15" t="s">
        <v>91</v>
      </c>
      <c r="C8" s="15" t="s">
        <v>92</v>
      </c>
      <c r="D8" s="15" t="s">
        <v>93</v>
      </c>
      <c r="E8" s="15" t="s">
        <v>76</v>
      </c>
      <c r="F8" s="15" t="s">
        <v>94</v>
      </c>
      <c r="G8" s="15" t="s">
        <v>78</v>
      </c>
      <c r="H8" s="15" t="s">
        <v>88</v>
      </c>
      <c r="I8" s="28">
        <v>44805</v>
      </c>
      <c r="J8" s="28">
        <v>45989</v>
      </c>
      <c r="K8" s="29">
        <f t="shared" si="1"/>
        <v>46079</v>
      </c>
      <c r="L8" s="30">
        <v>0.99</v>
      </c>
      <c r="M8" s="30">
        <v>0.995</v>
      </c>
      <c r="N8" s="31">
        <v>4</v>
      </c>
      <c r="O8" s="30">
        <v>0.01</v>
      </c>
      <c r="P8" s="31">
        <v>0</v>
      </c>
      <c r="Q8" s="31">
        <v>5</v>
      </c>
      <c r="R8" s="32">
        <f t="shared" si="2"/>
        <v>5</v>
      </c>
      <c r="S8" s="32">
        <f t="shared" si="3"/>
        <v>5</v>
      </c>
      <c r="T8" s="32">
        <f t="shared" si="4"/>
        <v>5</v>
      </c>
      <c r="U8" s="32">
        <f t="shared" si="5"/>
        <v>4</v>
      </c>
      <c r="V8" s="33">
        <f>IF(B8="","",ROUND((R8*Panel!$H$6+S8*Panel!$H$7+T8*Panel!$H$8+U8*Panel!$H$9+Q8*Panel!$H$10)/SUM(Panel!$H$6:$H$10),2))</f>
        <v>4.8499999999999996</v>
      </c>
      <c r="W8" s="27" t="str">
        <f t="shared" si="6"/>
        <v>Preferente</v>
      </c>
      <c r="X8" s="32">
        <f t="shared" ca="1" si="7"/>
        <v>-47</v>
      </c>
      <c r="Y8" s="27" t="str">
        <f t="shared" ca="1" si="8"/>
        <v>Vencida</v>
      </c>
      <c r="Z8" s="27" t="str">
        <f t="shared" ca="1" si="9"/>
        <v>Crítico</v>
      </c>
      <c r="AA8" s="34" t="s">
        <v>80</v>
      </c>
      <c r="AB8" s="34" t="s">
        <v>95</v>
      </c>
      <c r="AC8" s="35">
        <v>51800</v>
      </c>
      <c r="AD8" s="34" t="s">
        <v>96</v>
      </c>
    </row>
    <row r="9" spans="1:30" ht="27.6" x14ac:dyDescent="0.3">
      <c r="A9" s="27" t="str">
        <f t="shared" si="0"/>
        <v>PRV-004</v>
      </c>
      <c r="B9" s="15" t="s">
        <v>97</v>
      </c>
      <c r="C9" s="15" t="s">
        <v>98</v>
      </c>
      <c r="D9" s="15" t="s">
        <v>99</v>
      </c>
      <c r="E9" s="15" t="s">
        <v>76</v>
      </c>
      <c r="F9" s="15" t="s">
        <v>94</v>
      </c>
      <c r="G9" s="15" t="s">
        <v>78</v>
      </c>
      <c r="H9" s="15" t="s">
        <v>88</v>
      </c>
      <c r="I9" s="28">
        <v>45127</v>
      </c>
      <c r="J9" s="28">
        <v>45874</v>
      </c>
      <c r="K9" s="29">
        <f t="shared" si="1"/>
        <v>45964</v>
      </c>
      <c r="L9" s="30">
        <v>0.91</v>
      </c>
      <c r="M9" s="30">
        <v>0.97499999999999998</v>
      </c>
      <c r="N9" s="31">
        <v>16</v>
      </c>
      <c r="O9" s="30">
        <v>0.03</v>
      </c>
      <c r="P9" s="31">
        <v>3</v>
      </c>
      <c r="Q9" s="31">
        <v>4</v>
      </c>
      <c r="R9" s="32">
        <f t="shared" si="2"/>
        <v>3</v>
      </c>
      <c r="S9" s="32">
        <f t="shared" si="3"/>
        <v>4</v>
      </c>
      <c r="T9" s="32">
        <f t="shared" si="4"/>
        <v>3</v>
      </c>
      <c r="U9" s="32">
        <f t="shared" si="5"/>
        <v>4</v>
      </c>
      <c r="V9" s="33">
        <f>IF(B9="","",ROUND((R9*Panel!$H$6+S9*Panel!$H$7+T9*Panel!$H$8+U9*Panel!$H$9+Q9*Panel!$H$10)/SUM(Panel!$H$6:$H$10),2))</f>
        <v>3.55</v>
      </c>
      <c r="W9" s="27" t="str">
        <f t="shared" si="6"/>
        <v>Vigilancia</v>
      </c>
      <c r="X9" s="32">
        <f t="shared" ca="1" si="7"/>
        <v>-162</v>
      </c>
      <c r="Y9" s="27" t="str">
        <f t="shared" ca="1" si="8"/>
        <v>Vencida</v>
      </c>
      <c r="Z9" s="27" t="str">
        <f t="shared" ca="1" si="9"/>
        <v>Crítico</v>
      </c>
      <c r="AA9" s="34" t="s">
        <v>89</v>
      </c>
      <c r="AB9" s="34" t="s">
        <v>95</v>
      </c>
      <c r="AC9" s="35">
        <v>73100</v>
      </c>
      <c r="AD9" s="34" t="s">
        <v>100</v>
      </c>
    </row>
    <row r="10" spans="1:30" ht="27.6" x14ac:dyDescent="0.3">
      <c r="A10" s="27" t="str">
        <f t="shared" si="0"/>
        <v>PRV-005</v>
      </c>
      <c r="B10" s="15" t="s">
        <v>101</v>
      </c>
      <c r="C10" s="15" t="s">
        <v>102</v>
      </c>
      <c r="D10" s="15" t="s">
        <v>103</v>
      </c>
      <c r="E10" s="15" t="s">
        <v>104</v>
      </c>
      <c r="F10" s="15" t="s">
        <v>94</v>
      </c>
      <c r="G10" s="15" t="s">
        <v>105</v>
      </c>
      <c r="H10" s="15" t="s">
        <v>79</v>
      </c>
      <c r="I10" s="28">
        <v>45702</v>
      </c>
      <c r="J10" s="28">
        <v>46009</v>
      </c>
      <c r="K10" s="29">
        <f t="shared" si="1"/>
        <v>46189</v>
      </c>
      <c r="L10" s="30">
        <v>0.88</v>
      </c>
      <c r="M10" s="30">
        <v>0.96299999999999997</v>
      </c>
      <c r="N10" s="31">
        <v>22</v>
      </c>
      <c r="O10" s="30">
        <v>0.01</v>
      </c>
      <c r="P10" s="31">
        <v>2</v>
      </c>
      <c r="Q10" s="31">
        <v>4</v>
      </c>
      <c r="R10" s="32">
        <f t="shared" si="2"/>
        <v>2</v>
      </c>
      <c r="S10" s="32">
        <f t="shared" si="3"/>
        <v>3</v>
      </c>
      <c r="T10" s="32">
        <f t="shared" si="4"/>
        <v>3</v>
      </c>
      <c r="U10" s="32">
        <f t="shared" si="5"/>
        <v>4</v>
      </c>
      <c r="V10" s="33">
        <f>IF(B10="","",ROUND((R10*Panel!$H$6+S10*Panel!$H$7+T10*Panel!$H$8+U10*Panel!$H$9+Q10*Panel!$H$10)/SUM(Panel!$H$6:$H$10),2))</f>
        <v>3.05</v>
      </c>
      <c r="W10" s="27" t="str">
        <f t="shared" si="6"/>
        <v>Vigilancia</v>
      </c>
      <c r="X10" s="32">
        <f t="shared" ca="1" si="7"/>
        <v>63</v>
      </c>
      <c r="Y10" s="27" t="str">
        <f t="shared" ca="1" si="8"/>
        <v>Al día</v>
      </c>
      <c r="Z10" s="27" t="str">
        <f t="shared" ca="1" si="9"/>
        <v>Alto</v>
      </c>
      <c r="AA10" s="34" t="s">
        <v>106</v>
      </c>
      <c r="AB10" s="34" t="s">
        <v>107</v>
      </c>
      <c r="AC10" s="35">
        <v>19400</v>
      </c>
      <c r="AD10" s="34" t="s">
        <v>108</v>
      </c>
    </row>
    <row r="11" spans="1:30" ht="27.6" x14ac:dyDescent="0.3">
      <c r="A11" s="27" t="str">
        <f t="shared" si="0"/>
        <v>PRV-006</v>
      </c>
      <c r="B11" s="15" t="s">
        <v>109</v>
      </c>
      <c r="C11" s="15" t="s">
        <v>110</v>
      </c>
      <c r="D11" s="15" t="s">
        <v>111</v>
      </c>
      <c r="E11" s="15" t="s">
        <v>86</v>
      </c>
      <c r="F11" s="15" t="s">
        <v>112</v>
      </c>
      <c r="G11" s="15" t="s">
        <v>78</v>
      </c>
      <c r="H11" s="15" t="s">
        <v>79</v>
      </c>
      <c r="I11" s="28">
        <v>45414</v>
      </c>
      <c r="J11" s="28">
        <v>45930</v>
      </c>
      <c r="K11" s="29">
        <f t="shared" si="1"/>
        <v>46110</v>
      </c>
      <c r="L11" s="30">
        <v>0.95</v>
      </c>
      <c r="M11" s="30">
        <v>0.97799999999999998</v>
      </c>
      <c r="N11" s="31">
        <v>8</v>
      </c>
      <c r="O11" s="30">
        <v>0.06</v>
      </c>
      <c r="P11" s="31">
        <v>1</v>
      </c>
      <c r="Q11" s="31">
        <v>4</v>
      </c>
      <c r="R11" s="32">
        <f t="shared" si="2"/>
        <v>4</v>
      </c>
      <c r="S11" s="32">
        <f t="shared" si="3"/>
        <v>4</v>
      </c>
      <c r="T11" s="32">
        <f t="shared" si="4"/>
        <v>4</v>
      </c>
      <c r="U11" s="32">
        <f t="shared" si="5"/>
        <v>3</v>
      </c>
      <c r="V11" s="33">
        <f>IF(B11="","",ROUND((R11*Panel!$H$6+S11*Panel!$H$7+T11*Panel!$H$8+U11*Panel!$H$9+Q11*Panel!$H$10)/SUM(Panel!$H$6:$H$10),2))</f>
        <v>3.85</v>
      </c>
      <c r="W11" s="27" t="str">
        <f t="shared" si="6"/>
        <v>Homologado</v>
      </c>
      <c r="X11" s="32">
        <f t="shared" ca="1" si="7"/>
        <v>-16</v>
      </c>
      <c r="Y11" s="27" t="str">
        <f t="shared" ca="1" si="8"/>
        <v>Vencida</v>
      </c>
      <c r="Z11" s="27" t="str">
        <f t="shared" ca="1" si="9"/>
        <v>Crítico</v>
      </c>
      <c r="AA11" s="34" t="s">
        <v>89</v>
      </c>
      <c r="AB11" s="34" t="s">
        <v>81</v>
      </c>
      <c r="AC11" s="35">
        <v>41200</v>
      </c>
      <c r="AD11" s="34" t="s">
        <v>113</v>
      </c>
    </row>
    <row r="12" spans="1:30" ht="27.6" x14ac:dyDescent="0.3">
      <c r="A12" s="27" t="str">
        <f t="shared" si="0"/>
        <v>PRV-007</v>
      </c>
      <c r="B12" s="15" t="s">
        <v>114</v>
      </c>
      <c r="C12" s="15" t="s">
        <v>115</v>
      </c>
      <c r="D12" s="15" t="s">
        <v>116</v>
      </c>
      <c r="E12" s="15" t="s">
        <v>76</v>
      </c>
      <c r="F12" s="15" t="s">
        <v>87</v>
      </c>
      <c r="G12" s="15" t="s">
        <v>78</v>
      </c>
      <c r="H12" s="15" t="s">
        <v>88</v>
      </c>
      <c r="I12" s="28">
        <v>45233</v>
      </c>
      <c r="J12" s="28">
        <v>46073</v>
      </c>
      <c r="K12" s="29">
        <f t="shared" si="1"/>
        <v>46163</v>
      </c>
      <c r="L12" s="30">
        <v>0.98</v>
      </c>
      <c r="M12" s="30">
        <v>0.99099999999999999</v>
      </c>
      <c r="N12" s="31">
        <v>3</v>
      </c>
      <c r="O12" s="30">
        <v>0.05</v>
      </c>
      <c r="P12" s="31">
        <v>0</v>
      </c>
      <c r="Q12" s="31">
        <v>5</v>
      </c>
      <c r="R12" s="32">
        <f t="shared" si="2"/>
        <v>5</v>
      </c>
      <c r="S12" s="32">
        <f t="shared" si="3"/>
        <v>5</v>
      </c>
      <c r="T12" s="32">
        <f t="shared" si="4"/>
        <v>5</v>
      </c>
      <c r="U12" s="32">
        <f t="shared" si="5"/>
        <v>3</v>
      </c>
      <c r="V12" s="33">
        <f>IF(B12="","",ROUND((R12*Panel!$H$6+S12*Panel!$H$7+T12*Panel!$H$8+U12*Panel!$H$9+Q12*Panel!$H$10)/SUM(Panel!$H$6:$H$10),2))</f>
        <v>4.7</v>
      </c>
      <c r="W12" s="27" t="str">
        <f t="shared" si="6"/>
        <v>Preferente</v>
      </c>
      <c r="X12" s="32">
        <f t="shared" ca="1" si="7"/>
        <v>37</v>
      </c>
      <c r="Y12" s="27" t="str">
        <f t="shared" ca="1" si="8"/>
        <v>Próxima</v>
      </c>
      <c r="Z12" s="27" t="str">
        <f t="shared" ca="1" si="9"/>
        <v>Alto</v>
      </c>
      <c r="AA12" s="34" t="s">
        <v>117</v>
      </c>
      <c r="AB12" s="34" t="s">
        <v>81</v>
      </c>
      <c r="AC12" s="35">
        <v>55900</v>
      </c>
      <c r="AD12" s="34" t="s">
        <v>118</v>
      </c>
    </row>
    <row r="13" spans="1:30" ht="27.6" x14ac:dyDescent="0.3">
      <c r="A13" s="27" t="str">
        <f t="shared" si="0"/>
        <v>PRV-008</v>
      </c>
      <c r="B13" s="15" t="s">
        <v>119</v>
      </c>
      <c r="C13" s="15" t="s">
        <v>120</v>
      </c>
      <c r="D13" s="15" t="s">
        <v>121</v>
      </c>
      <c r="E13" s="15" t="s">
        <v>122</v>
      </c>
      <c r="F13" s="15" t="s">
        <v>112</v>
      </c>
      <c r="G13" s="15" t="s">
        <v>78</v>
      </c>
      <c r="H13" s="15" t="s">
        <v>79</v>
      </c>
      <c r="I13" s="28">
        <v>45674</v>
      </c>
      <c r="J13" s="28">
        <v>45952</v>
      </c>
      <c r="K13" s="29">
        <f t="shared" si="1"/>
        <v>46132</v>
      </c>
      <c r="L13" s="30">
        <v>0.93</v>
      </c>
      <c r="M13" s="30">
        <v>0.96899999999999997</v>
      </c>
      <c r="N13" s="31">
        <v>18</v>
      </c>
      <c r="O13" s="30">
        <v>0.08</v>
      </c>
      <c r="P13" s="31">
        <v>2</v>
      </c>
      <c r="Q13" s="31">
        <v>3</v>
      </c>
      <c r="R13" s="32">
        <f t="shared" si="2"/>
        <v>3</v>
      </c>
      <c r="S13" s="32">
        <f t="shared" si="3"/>
        <v>3</v>
      </c>
      <c r="T13" s="32">
        <f t="shared" si="4"/>
        <v>3</v>
      </c>
      <c r="U13" s="32">
        <f t="shared" si="5"/>
        <v>2</v>
      </c>
      <c r="V13" s="33">
        <f>IF(B13="","",ROUND((R13*Panel!$H$6+S13*Panel!$H$7+T13*Panel!$H$8+U13*Panel!$H$9+Q13*Panel!$H$10)/SUM(Panel!$H$6:$H$10),2))</f>
        <v>2.85</v>
      </c>
      <c r="W13" s="27" t="str">
        <f t="shared" si="6"/>
        <v>Vigilancia</v>
      </c>
      <c r="X13" s="32">
        <f t="shared" ca="1" si="7"/>
        <v>6</v>
      </c>
      <c r="Y13" s="27" t="str">
        <f t="shared" ca="1" si="8"/>
        <v>Urgente</v>
      </c>
      <c r="Z13" s="27" t="str">
        <f t="shared" ca="1" si="9"/>
        <v>Alto</v>
      </c>
      <c r="AA13" s="34" t="s">
        <v>89</v>
      </c>
      <c r="AB13" s="34" t="s">
        <v>81</v>
      </c>
      <c r="AC13" s="35">
        <v>22800</v>
      </c>
      <c r="AD13" s="34" t="s">
        <v>123</v>
      </c>
    </row>
    <row r="14" spans="1:30" ht="27.6" x14ac:dyDescent="0.3">
      <c r="A14" s="27" t="str">
        <f t="shared" si="0"/>
        <v>PRV-009</v>
      </c>
      <c r="B14" s="15" t="s">
        <v>124</v>
      </c>
      <c r="C14" s="15" t="s">
        <v>125</v>
      </c>
      <c r="D14" s="15" t="s">
        <v>126</v>
      </c>
      <c r="E14" s="15" t="s">
        <v>127</v>
      </c>
      <c r="F14" s="15" t="s">
        <v>128</v>
      </c>
      <c r="G14" s="15" t="s">
        <v>78</v>
      </c>
      <c r="H14" s="15" t="s">
        <v>88</v>
      </c>
      <c r="I14" s="28">
        <v>44722</v>
      </c>
      <c r="J14" s="28">
        <v>46086</v>
      </c>
      <c r="K14" s="29">
        <f t="shared" si="1"/>
        <v>46176</v>
      </c>
      <c r="L14" s="30">
        <v>0.99</v>
      </c>
      <c r="M14" s="30">
        <v>0.997</v>
      </c>
      <c r="N14" s="31">
        <v>2</v>
      </c>
      <c r="O14" s="30">
        <v>0.02</v>
      </c>
      <c r="P14" s="31">
        <v>0</v>
      </c>
      <c r="Q14" s="31">
        <v>5</v>
      </c>
      <c r="R14" s="32">
        <f t="shared" si="2"/>
        <v>5</v>
      </c>
      <c r="S14" s="32">
        <f t="shared" si="3"/>
        <v>5</v>
      </c>
      <c r="T14" s="32">
        <f t="shared" si="4"/>
        <v>5</v>
      </c>
      <c r="U14" s="32">
        <f t="shared" si="5"/>
        <v>4</v>
      </c>
      <c r="V14" s="33">
        <f>IF(B14="","",ROUND((R14*Panel!$H$6+S14*Panel!$H$7+T14*Panel!$H$8+U14*Panel!$H$9+Q14*Panel!$H$10)/SUM(Panel!$H$6:$H$10),2))</f>
        <v>4.8499999999999996</v>
      </c>
      <c r="W14" s="27" t="str">
        <f t="shared" si="6"/>
        <v>Preferente</v>
      </c>
      <c r="X14" s="32">
        <f t="shared" ca="1" si="7"/>
        <v>50</v>
      </c>
      <c r="Y14" s="27" t="str">
        <f t="shared" ca="1" si="8"/>
        <v>Al día</v>
      </c>
      <c r="Z14" s="27" t="str">
        <f t="shared" ca="1" si="9"/>
        <v>Alto</v>
      </c>
      <c r="AA14" s="34" t="s">
        <v>80</v>
      </c>
      <c r="AB14" s="34" t="s">
        <v>129</v>
      </c>
      <c r="AC14" s="35">
        <v>86400</v>
      </c>
      <c r="AD14" s="34" t="s">
        <v>130</v>
      </c>
    </row>
    <row r="15" spans="1:30" ht="27.6" x14ac:dyDescent="0.3">
      <c r="A15" s="27" t="str">
        <f t="shared" si="0"/>
        <v>PRV-010</v>
      </c>
      <c r="B15" s="15" t="s">
        <v>131</v>
      </c>
      <c r="C15" s="15" t="s">
        <v>132</v>
      </c>
      <c r="D15" s="15" t="s">
        <v>133</v>
      </c>
      <c r="E15" s="15" t="s">
        <v>86</v>
      </c>
      <c r="F15" s="15" t="s">
        <v>87</v>
      </c>
      <c r="G15" s="15" t="s">
        <v>134</v>
      </c>
      <c r="H15" s="15" t="s">
        <v>135</v>
      </c>
      <c r="I15" s="28">
        <v>45352</v>
      </c>
      <c r="J15" s="28">
        <v>45818</v>
      </c>
      <c r="K15" s="29">
        <f t="shared" si="1"/>
        <v>46183</v>
      </c>
      <c r="L15" s="30">
        <v>0.89</v>
      </c>
      <c r="M15" s="30">
        <v>0.95799999999999996</v>
      </c>
      <c r="N15" s="31">
        <v>30</v>
      </c>
      <c r="O15" s="30">
        <v>7.0000000000000007E-2</v>
      </c>
      <c r="P15" s="31">
        <v>1</v>
      </c>
      <c r="Q15" s="31">
        <v>3</v>
      </c>
      <c r="R15" s="32">
        <f t="shared" si="2"/>
        <v>2</v>
      </c>
      <c r="S15" s="32">
        <f t="shared" si="3"/>
        <v>3</v>
      </c>
      <c r="T15" s="32">
        <f t="shared" si="4"/>
        <v>2</v>
      </c>
      <c r="U15" s="32">
        <f t="shared" si="5"/>
        <v>2</v>
      </c>
      <c r="V15" s="33">
        <f>IF(B15="","",ROUND((R15*Panel!$H$6+S15*Panel!$H$7+T15*Panel!$H$8+U15*Panel!$H$9+Q15*Panel!$H$10)/SUM(Panel!$H$6:$H$10),2))</f>
        <v>2.4</v>
      </c>
      <c r="W15" s="27" t="str">
        <f t="shared" si="6"/>
        <v>Reemplazar</v>
      </c>
      <c r="X15" s="32">
        <f t="shared" ca="1" si="7"/>
        <v>57</v>
      </c>
      <c r="Y15" s="27" t="str">
        <f t="shared" ca="1" si="8"/>
        <v>Al día</v>
      </c>
      <c r="Z15" s="27" t="str">
        <f t="shared" ca="1" si="9"/>
        <v>Alto</v>
      </c>
      <c r="AA15" s="34" t="s">
        <v>89</v>
      </c>
      <c r="AB15" s="34" t="s">
        <v>81</v>
      </c>
      <c r="AC15" s="35">
        <v>9400</v>
      </c>
      <c r="AD15" s="34" t="s">
        <v>136</v>
      </c>
    </row>
    <row r="16" spans="1:30" ht="27.6" x14ac:dyDescent="0.3">
      <c r="A16" s="27" t="str">
        <f t="shared" si="0"/>
        <v>PRV-011</v>
      </c>
      <c r="B16" s="15" t="s">
        <v>137</v>
      </c>
      <c r="C16" s="15" t="s">
        <v>125</v>
      </c>
      <c r="D16" s="15" t="s">
        <v>138</v>
      </c>
      <c r="E16" s="15" t="s">
        <v>127</v>
      </c>
      <c r="F16" s="15" t="s">
        <v>94</v>
      </c>
      <c r="G16" s="15" t="s">
        <v>28</v>
      </c>
      <c r="H16" s="15" t="s">
        <v>79</v>
      </c>
      <c r="I16" s="28">
        <v>45993</v>
      </c>
      <c r="J16" s="28">
        <v>46054</v>
      </c>
      <c r="K16" s="29">
        <f t="shared" si="1"/>
        <v>46234</v>
      </c>
      <c r="L16" s="30">
        <v>0.92</v>
      </c>
      <c r="M16" s="30">
        <v>0.98399999999999999</v>
      </c>
      <c r="N16" s="31">
        <v>14</v>
      </c>
      <c r="O16" s="30">
        <v>0.03</v>
      </c>
      <c r="P16" s="31">
        <v>0</v>
      </c>
      <c r="Q16" s="31">
        <v>4</v>
      </c>
      <c r="R16" s="32">
        <f t="shared" si="2"/>
        <v>3</v>
      </c>
      <c r="S16" s="32">
        <f t="shared" si="3"/>
        <v>4</v>
      </c>
      <c r="T16" s="32">
        <f t="shared" si="4"/>
        <v>3</v>
      </c>
      <c r="U16" s="32">
        <f t="shared" si="5"/>
        <v>4</v>
      </c>
      <c r="V16" s="33">
        <f>IF(B16="","",ROUND((R16*Panel!$H$6+S16*Panel!$H$7+T16*Panel!$H$8+U16*Panel!$H$9+Q16*Panel!$H$10)/SUM(Panel!$H$6:$H$10),2))</f>
        <v>3.55</v>
      </c>
      <c r="W16" s="27" t="str">
        <f t="shared" si="6"/>
        <v>Vigilancia</v>
      </c>
      <c r="X16" s="32">
        <f t="shared" ca="1" si="7"/>
        <v>108</v>
      </c>
      <c r="Y16" s="27" t="str">
        <f t="shared" ca="1" si="8"/>
        <v>Al día</v>
      </c>
      <c r="Z16" s="27" t="str">
        <f t="shared" ca="1" si="9"/>
        <v>Alto</v>
      </c>
      <c r="AA16" s="34" t="s">
        <v>80</v>
      </c>
      <c r="AB16" s="34" t="s">
        <v>129</v>
      </c>
      <c r="AC16" s="35">
        <v>33600</v>
      </c>
      <c r="AD16" s="34" t="s">
        <v>139</v>
      </c>
    </row>
    <row r="17" spans="1:30" ht="27.6" x14ac:dyDescent="0.3">
      <c r="A17" s="27" t="str">
        <f t="shared" si="0"/>
        <v>PRV-012</v>
      </c>
      <c r="B17" s="15" t="s">
        <v>140</v>
      </c>
      <c r="C17" s="15" t="s">
        <v>125</v>
      </c>
      <c r="D17" s="15" t="s">
        <v>141</v>
      </c>
      <c r="E17" s="15" t="s">
        <v>127</v>
      </c>
      <c r="F17" s="15" t="s">
        <v>142</v>
      </c>
      <c r="G17" s="15" t="s">
        <v>78</v>
      </c>
      <c r="H17" s="15" t="s">
        <v>79</v>
      </c>
      <c r="I17" s="28">
        <v>45516</v>
      </c>
      <c r="J17" s="28">
        <v>46030</v>
      </c>
      <c r="K17" s="29">
        <f t="shared" si="1"/>
        <v>46210</v>
      </c>
      <c r="L17" s="30">
        <v>0.96</v>
      </c>
      <c r="M17" s="30">
        <v>0.98799999999999999</v>
      </c>
      <c r="N17" s="31">
        <v>7</v>
      </c>
      <c r="O17" s="30">
        <v>0.04</v>
      </c>
      <c r="P17" s="31">
        <v>1</v>
      </c>
      <c r="Q17" s="31">
        <v>4</v>
      </c>
      <c r="R17" s="32">
        <f t="shared" si="2"/>
        <v>4</v>
      </c>
      <c r="S17" s="32">
        <f t="shared" si="3"/>
        <v>4</v>
      </c>
      <c r="T17" s="32">
        <f t="shared" si="4"/>
        <v>4</v>
      </c>
      <c r="U17" s="32">
        <f t="shared" si="5"/>
        <v>3</v>
      </c>
      <c r="V17" s="33">
        <f>IF(B17="","",ROUND((R17*Panel!$H$6+S17*Panel!$H$7+T17*Panel!$H$8+U17*Panel!$H$9+Q17*Panel!$H$10)/SUM(Panel!$H$6:$H$10),2))</f>
        <v>3.85</v>
      </c>
      <c r="W17" s="27" t="str">
        <f t="shared" si="6"/>
        <v>Homologado</v>
      </c>
      <c r="X17" s="32">
        <f t="shared" ca="1" si="7"/>
        <v>84</v>
      </c>
      <c r="Y17" s="27" t="str">
        <f t="shared" ca="1" si="8"/>
        <v>Al día</v>
      </c>
      <c r="Z17" s="27" t="str">
        <f t="shared" ca="1" si="9"/>
        <v>Alto</v>
      </c>
      <c r="AA17" s="34" t="s">
        <v>80</v>
      </c>
      <c r="AB17" s="34" t="s">
        <v>95</v>
      </c>
      <c r="AC17" s="35">
        <v>47200</v>
      </c>
      <c r="AD17" s="34" t="s">
        <v>143</v>
      </c>
    </row>
    <row r="18" spans="1:30" ht="27.6" x14ac:dyDescent="0.3">
      <c r="A18" s="27" t="str">
        <f t="shared" si="0"/>
        <v>PRV-013</v>
      </c>
      <c r="B18" s="15" t="s">
        <v>144</v>
      </c>
      <c r="C18" s="15" t="s">
        <v>132</v>
      </c>
      <c r="D18" s="15" t="s">
        <v>145</v>
      </c>
      <c r="E18" s="15" t="s">
        <v>146</v>
      </c>
      <c r="F18" s="15" t="s">
        <v>112</v>
      </c>
      <c r="G18" s="15" t="s">
        <v>78</v>
      </c>
      <c r="H18" s="15" t="s">
        <v>135</v>
      </c>
      <c r="I18" s="28">
        <v>45217</v>
      </c>
      <c r="J18" s="28">
        <v>45860</v>
      </c>
      <c r="K18" s="29">
        <f t="shared" si="1"/>
        <v>46225</v>
      </c>
      <c r="L18" s="30">
        <v>0.97</v>
      </c>
      <c r="M18" s="30">
        <v>0.99299999999999999</v>
      </c>
      <c r="N18" s="31">
        <v>12</v>
      </c>
      <c r="O18" s="30">
        <v>0.02</v>
      </c>
      <c r="P18" s="31">
        <v>0</v>
      </c>
      <c r="Q18" s="31">
        <v>5</v>
      </c>
      <c r="R18" s="32">
        <f t="shared" si="2"/>
        <v>4</v>
      </c>
      <c r="S18" s="32">
        <f t="shared" si="3"/>
        <v>5</v>
      </c>
      <c r="T18" s="32">
        <f t="shared" si="4"/>
        <v>4</v>
      </c>
      <c r="U18" s="32">
        <f t="shared" si="5"/>
        <v>4</v>
      </c>
      <c r="V18" s="33">
        <f>IF(B18="","",ROUND((R18*Panel!$H$6+S18*Panel!$H$7+T18*Panel!$H$8+U18*Panel!$H$9+Q18*Panel!$H$10)/SUM(Panel!$H$6:$H$10),2))</f>
        <v>4.4000000000000004</v>
      </c>
      <c r="W18" s="27" t="str">
        <f t="shared" si="6"/>
        <v>Preferente</v>
      </c>
      <c r="X18" s="32">
        <f t="shared" ca="1" si="7"/>
        <v>99</v>
      </c>
      <c r="Y18" s="27" t="str">
        <f t="shared" ca="1" si="8"/>
        <v>Al día</v>
      </c>
      <c r="Z18" s="27" t="str">
        <f t="shared" ca="1" si="9"/>
        <v>Bajo</v>
      </c>
      <c r="AA18" s="34" t="s">
        <v>106</v>
      </c>
      <c r="AB18" s="34" t="s">
        <v>81</v>
      </c>
      <c r="AC18" s="35">
        <v>18350</v>
      </c>
      <c r="AD18" s="34" t="s">
        <v>147</v>
      </c>
    </row>
    <row r="19" spans="1:30" ht="27.6" x14ac:dyDescent="0.3">
      <c r="A19" s="27" t="str">
        <f t="shared" si="0"/>
        <v>PRV-014</v>
      </c>
      <c r="B19" s="15" t="s">
        <v>148</v>
      </c>
      <c r="C19" s="15" t="s">
        <v>149</v>
      </c>
      <c r="D19" s="15" t="s">
        <v>150</v>
      </c>
      <c r="E19" s="15" t="s">
        <v>76</v>
      </c>
      <c r="F19" s="15" t="s">
        <v>151</v>
      </c>
      <c r="G19" s="15" t="s">
        <v>78</v>
      </c>
      <c r="H19" s="15" t="s">
        <v>135</v>
      </c>
      <c r="I19" s="28">
        <v>45744</v>
      </c>
      <c r="J19" s="28">
        <v>46052</v>
      </c>
      <c r="K19" s="29">
        <f t="shared" si="1"/>
        <v>46417</v>
      </c>
      <c r="L19" s="30">
        <v>0.95</v>
      </c>
      <c r="M19" s="30">
        <v>0.99</v>
      </c>
      <c r="N19" s="31">
        <v>9</v>
      </c>
      <c r="O19" s="30">
        <v>0</v>
      </c>
      <c r="P19" s="31">
        <v>0</v>
      </c>
      <c r="Q19" s="31">
        <v>4</v>
      </c>
      <c r="R19" s="32">
        <f t="shared" si="2"/>
        <v>4</v>
      </c>
      <c r="S19" s="32">
        <f t="shared" si="3"/>
        <v>5</v>
      </c>
      <c r="T19" s="32">
        <f t="shared" si="4"/>
        <v>4</v>
      </c>
      <c r="U19" s="32">
        <f t="shared" si="5"/>
        <v>5</v>
      </c>
      <c r="V19" s="33">
        <f>IF(B19="","",ROUND((R19*Panel!$H$6+S19*Panel!$H$7+T19*Panel!$H$8+U19*Panel!$H$9+Q19*Panel!$H$10)/SUM(Panel!$H$6:$H$10),2))</f>
        <v>4.4000000000000004</v>
      </c>
      <c r="W19" s="27" t="str">
        <f t="shared" si="6"/>
        <v>Preferente</v>
      </c>
      <c r="X19" s="32">
        <f t="shared" ca="1" si="7"/>
        <v>291</v>
      </c>
      <c r="Y19" s="27" t="str">
        <f t="shared" ca="1" si="8"/>
        <v>Al día</v>
      </c>
      <c r="Z19" s="27" t="str">
        <f t="shared" ca="1" si="9"/>
        <v>Bajo</v>
      </c>
      <c r="AA19" s="34" t="s">
        <v>89</v>
      </c>
      <c r="AB19" s="34" t="s">
        <v>81</v>
      </c>
      <c r="AC19" s="35">
        <v>12100</v>
      </c>
      <c r="AD19" s="34" t="s">
        <v>152</v>
      </c>
    </row>
    <row r="20" spans="1:30" ht="27.6" x14ac:dyDescent="0.3">
      <c r="A20" s="27" t="str">
        <f t="shared" si="0"/>
        <v>PRV-015</v>
      </c>
      <c r="B20" s="15" t="s">
        <v>153</v>
      </c>
      <c r="C20" s="15" t="s">
        <v>154</v>
      </c>
      <c r="D20" s="15" t="s">
        <v>155</v>
      </c>
      <c r="E20" s="15" t="s">
        <v>76</v>
      </c>
      <c r="F20" s="15" t="s">
        <v>87</v>
      </c>
      <c r="G20" s="15" t="s">
        <v>78</v>
      </c>
      <c r="H20" s="15" t="s">
        <v>79</v>
      </c>
      <c r="I20" s="28">
        <v>45541</v>
      </c>
      <c r="J20" s="28">
        <v>45976</v>
      </c>
      <c r="K20" s="29">
        <f t="shared" si="1"/>
        <v>46156</v>
      </c>
      <c r="L20" s="30">
        <v>0.94</v>
      </c>
      <c r="M20" s="30">
        <v>0.98599999999999999</v>
      </c>
      <c r="N20" s="31">
        <v>5</v>
      </c>
      <c r="O20" s="30">
        <v>0.05</v>
      </c>
      <c r="P20" s="31">
        <v>1</v>
      </c>
      <c r="Q20" s="31">
        <v>4</v>
      </c>
      <c r="R20" s="32">
        <f t="shared" si="2"/>
        <v>3</v>
      </c>
      <c r="S20" s="32">
        <f t="shared" si="3"/>
        <v>4</v>
      </c>
      <c r="T20" s="32">
        <f t="shared" si="4"/>
        <v>4</v>
      </c>
      <c r="U20" s="32">
        <f t="shared" si="5"/>
        <v>3</v>
      </c>
      <c r="V20" s="33">
        <f>IF(B20="","",ROUND((R20*Panel!$H$6+S20*Panel!$H$7+T20*Panel!$H$8+U20*Panel!$H$9+Q20*Panel!$H$10)/SUM(Panel!$H$6:$H$10),2))</f>
        <v>3.6</v>
      </c>
      <c r="W20" s="27" t="str">
        <f t="shared" si="6"/>
        <v>Homologado</v>
      </c>
      <c r="X20" s="32">
        <f t="shared" ca="1" si="7"/>
        <v>30</v>
      </c>
      <c r="Y20" s="27" t="str">
        <f t="shared" ca="1" si="8"/>
        <v>Próxima</v>
      </c>
      <c r="Z20" s="27" t="str">
        <f t="shared" ca="1" si="9"/>
        <v>Alto</v>
      </c>
      <c r="AA20" s="34" t="s">
        <v>89</v>
      </c>
      <c r="AB20" s="34" t="s">
        <v>107</v>
      </c>
      <c r="AC20" s="35">
        <v>26700</v>
      </c>
      <c r="AD20" s="34" t="s">
        <v>156</v>
      </c>
    </row>
    <row r="21" spans="1:30" ht="27.6" x14ac:dyDescent="0.3">
      <c r="A21" s="27" t="str">
        <f t="shared" si="0"/>
        <v>PRV-016</v>
      </c>
      <c r="B21" s="15" t="s">
        <v>157</v>
      </c>
      <c r="C21" s="15" t="s">
        <v>98</v>
      </c>
      <c r="D21" s="15" t="s">
        <v>158</v>
      </c>
      <c r="E21" s="15" t="s">
        <v>122</v>
      </c>
      <c r="F21" s="15" t="s">
        <v>94</v>
      </c>
      <c r="G21" s="15" t="s">
        <v>28</v>
      </c>
      <c r="H21" s="15" t="s">
        <v>88</v>
      </c>
      <c r="I21" s="28">
        <v>45972</v>
      </c>
      <c r="J21" s="28">
        <v>46042</v>
      </c>
      <c r="K21" s="29">
        <f t="shared" si="1"/>
        <v>46132</v>
      </c>
      <c r="L21" s="30">
        <v>0.87</v>
      </c>
      <c r="M21" s="30">
        <v>0.95099999999999996</v>
      </c>
      <c r="N21" s="31">
        <v>28</v>
      </c>
      <c r="O21" s="30">
        <v>0.09</v>
      </c>
      <c r="P21" s="31">
        <v>4</v>
      </c>
      <c r="Q21" s="31">
        <v>3</v>
      </c>
      <c r="R21" s="32">
        <f t="shared" si="2"/>
        <v>2</v>
      </c>
      <c r="S21" s="32">
        <f t="shared" si="3"/>
        <v>3</v>
      </c>
      <c r="T21" s="32">
        <f t="shared" si="4"/>
        <v>2</v>
      </c>
      <c r="U21" s="32">
        <f t="shared" si="5"/>
        <v>2</v>
      </c>
      <c r="V21" s="33">
        <f>IF(B21="","",ROUND((R21*Panel!$H$6+S21*Panel!$H$7+T21*Panel!$H$8+U21*Panel!$H$9+Q21*Panel!$H$10)/SUM(Panel!$H$6:$H$10),2))</f>
        <v>2.4</v>
      </c>
      <c r="W21" s="27" t="str">
        <f t="shared" si="6"/>
        <v>Reemplazar</v>
      </c>
      <c r="X21" s="32">
        <f t="shared" ca="1" si="7"/>
        <v>6</v>
      </c>
      <c r="Y21" s="27" t="str">
        <f t="shared" ca="1" si="8"/>
        <v>Urgente</v>
      </c>
      <c r="Z21" s="27" t="str">
        <f t="shared" ca="1" si="9"/>
        <v>Crítico</v>
      </c>
      <c r="AA21" s="34" t="s">
        <v>117</v>
      </c>
      <c r="AB21" s="34" t="s">
        <v>95</v>
      </c>
      <c r="AC21" s="35">
        <v>38700</v>
      </c>
      <c r="AD21" s="34" t="s">
        <v>159</v>
      </c>
    </row>
    <row r="22" spans="1:30" ht="27.6" x14ac:dyDescent="0.3">
      <c r="A22" s="27" t="str">
        <f t="shared" si="0"/>
        <v>PRV-017</v>
      </c>
      <c r="B22" s="15" t="s">
        <v>160</v>
      </c>
      <c r="C22" s="15" t="s">
        <v>149</v>
      </c>
      <c r="D22" s="15" t="s">
        <v>161</v>
      </c>
      <c r="E22" s="15" t="s">
        <v>86</v>
      </c>
      <c r="F22" s="15" t="s">
        <v>87</v>
      </c>
      <c r="G22" s="15" t="s">
        <v>78</v>
      </c>
      <c r="H22" s="15" t="s">
        <v>135</v>
      </c>
      <c r="I22" s="28">
        <v>44601</v>
      </c>
      <c r="J22" s="28">
        <v>45996</v>
      </c>
      <c r="K22" s="29">
        <f t="shared" si="1"/>
        <v>46361</v>
      </c>
      <c r="L22" s="30">
        <v>0.98</v>
      </c>
      <c r="M22" s="30">
        <v>0.99399999999999999</v>
      </c>
      <c r="N22" s="31">
        <v>6</v>
      </c>
      <c r="O22" s="30">
        <v>0.01</v>
      </c>
      <c r="P22" s="31">
        <v>0</v>
      </c>
      <c r="Q22" s="31">
        <v>5</v>
      </c>
      <c r="R22" s="32">
        <f t="shared" si="2"/>
        <v>5</v>
      </c>
      <c r="S22" s="32">
        <f t="shared" si="3"/>
        <v>5</v>
      </c>
      <c r="T22" s="32">
        <f t="shared" si="4"/>
        <v>4</v>
      </c>
      <c r="U22" s="32">
        <f t="shared" si="5"/>
        <v>4</v>
      </c>
      <c r="V22" s="33">
        <f>IF(B22="","",ROUND((R22*Panel!$H$6+S22*Panel!$H$7+T22*Panel!$H$8+U22*Panel!$H$9+Q22*Panel!$H$10)/SUM(Panel!$H$6:$H$10),2))</f>
        <v>4.6500000000000004</v>
      </c>
      <c r="W22" s="27" t="str">
        <f t="shared" si="6"/>
        <v>Preferente</v>
      </c>
      <c r="X22" s="32">
        <f t="shared" ca="1" si="7"/>
        <v>235</v>
      </c>
      <c r="Y22" s="27" t="str">
        <f t="shared" ca="1" si="8"/>
        <v>Al día</v>
      </c>
      <c r="Z22" s="27" t="str">
        <f t="shared" ca="1" si="9"/>
        <v>Bajo</v>
      </c>
      <c r="AA22" s="34" t="s">
        <v>89</v>
      </c>
      <c r="AB22" s="34" t="s">
        <v>81</v>
      </c>
      <c r="AC22" s="35">
        <v>15600</v>
      </c>
      <c r="AD22" s="34" t="s">
        <v>162</v>
      </c>
    </row>
    <row r="23" spans="1:30" ht="27.6" x14ac:dyDescent="0.3">
      <c r="A23" s="27" t="str">
        <f t="shared" si="0"/>
        <v>PRV-018</v>
      </c>
      <c r="B23" s="15" t="s">
        <v>163</v>
      </c>
      <c r="C23" s="15" t="s">
        <v>84</v>
      </c>
      <c r="D23" s="15" t="s">
        <v>164</v>
      </c>
      <c r="E23" s="15" t="s">
        <v>146</v>
      </c>
      <c r="F23" s="15" t="s">
        <v>87</v>
      </c>
      <c r="G23" s="15" t="s">
        <v>105</v>
      </c>
      <c r="H23" s="15" t="s">
        <v>79</v>
      </c>
      <c r="I23" s="28">
        <v>45615</v>
      </c>
      <c r="J23" s="28">
        <v>45932</v>
      </c>
      <c r="K23" s="29">
        <f t="shared" si="1"/>
        <v>46112</v>
      </c>
      <c r="L23" s="30">
        <v>0.9</v>
      </c>
      <c r="M23" s="30">
        <v>0.97199999999999998</v>
      </c>
      <c r="N23" s="31">
        <v>20</v>
      </c>
      <c r="O23" s="30">
        <v>0.03</v>
      </c>
      <c r="P23" s="31">
        <v>2</v>
      </c>
      <c r="Q23" s="31">
        <v>4</v>
      </c>
      <c r="R23" s="32">
        <f t="shared" si="2"/>
        <v>3</v>
      </c>
      <c r="S23" s="32">
        <f t="shared" si="3"/>
        <v>4</v>
      </c>
      <c r="T23" s="32">
        <f t="shared" si="4"/>
        <v>3</v>
      </c>
      <c r="U23" s="32">
        <f t="shared" si="5"/>
        <v>4</v>
      </c>
      <c r="V23" s="33">
        <f>IF(B23="","",ROUND((R23*Panel!$H$6+S23*Panel!$H$7+T23*Panel!$H$8+U23*Panel!$H$9+Q23*Panel!$H$10)/SUM(Panel!$H$6:$H$10),2))</f>
        <v>3.55</v>
      </c>
      <c r="W23" s="27" t="str">
        <f t="shared" si="6"/>
        <v>Vigilancia</v>
      </c>
      <c r="X23" s="32">
        <f t="shared" ca="1" si="7"/>
        <v>-14</v>
      </c>
      <c r="Y23" s="27" t="str">
        <f t="shared" ca="1" si="8"/>
        <v>Vencida</v>
      </c>
      <c r="Z23" s="27" t="str">
        <f t="shared" ca="1" si="9"/>
        <v>Crítico</v>
      </c>
      <c r="AA23" s="34" t="s">
        <v>117</v>
      </c>
      <c r="AB23" s="34" t="s">
        <v>81</v>
      </c>
      <c r="AC23" s="35">
        <v>21150</v>
      </c>
      <c r="AD23" s="34" t="s">
        <v>165</v>
      </c>
    </row>
    <row r="24" spans="1:30" ht="27.6" x14ac:dyDescent="0.3">
      <c r="A24" s="27" t="str">
        <f t="shared" si="0"/>
        <v>PRV-019</v>
      </c>
      <c r="B24" s="15" t="s">
        <v>166</v>
      </c>
      <c r="C24" s="15" t="s">
        <v>120</v>
      </c>
      <c r="D24" s="15" t="s">
        <v>167</v>
      </c>
      <c r="E24" s="15" t="s">
        <v>104</v>
      </c>
      <c r="F24" s="15" t="s">
        <v>77</v>
      </c>
      <c r="G24" s="15" t="s">
        <v>78</v>
      </c>
      <c r="H24" s="15" t="s">
        <v>79</v>
      </c>
      <c r="I24" s="28">
        <v>45051</v>
      </c>
      <c r="J24" s="28">
        <v>45887</v>
      </c>
      <c r="K24" s="29">
        <f t="shared" si="1"/>
        <v>46067</v>
      </c>
      <c r="L24" s="30">
        <v>0.96</v>
      </c>
      <c r="M24" s="30">
        <v>0.98099999999999998</v>
      </c>
      <c r="N24" s="31">
        <v>11</v>
      </c>
      <c r="O24" s="30">
        <v>0.02</v>
      </c>
      <c r="P24" s="31">
        <v>1</v>
      </c>
      <c r="Q24" s="31">
        <v>5</v>
      </c>
      <c r="R24" s="32">
        <f t="shared" si="2"/>
        <v>4</v>
      </c>
      <c r="S24" s="32">
        <f t="shared" si="3"/>
        <v>4</v>
      </c>
      <c r="T24" s="32">
        <f t="shared" si="4"/>
        <v>4</v>
      </c>
      <c r="U24" s="32">
        <f t="shared" si="5"/>
        <v>4</v>
      </c>
      <c r="V24" s="33">
        <f>IF(B24="","",ROUND((R24*Panel!$H$6+S24*Panel!$H$7+T24*Panel!$H$8+U24*Panel!$H$9+Q24*Panel!$H$10)/SUM(Panel!$H$6:$H$10),2))</f>
        <v>4.1500000000000004</v>
      </c>
      <c r="W24" s="27" t="str">
        <f t="shared" si="6"/>
        <v>Homologado</v>
      </c>
      <c r="X24" s="32">
        <f t="shared" ca="1" si="7"/>
        <v>-59</v>
      </c>
      <c r="Y24" s="27" t="str">
        <f t="shared" ca="1" si="8"/>
        <v>Vencida</v>
      </c>
      <c r="Z24" s="27" t="str">
        <f t="shared" ca="1" si="9"/>
        <v>Crítico</v>
      </c>
      <c r="AA24" s="34" t="s">
        <v>106</v>
      </c>
      <c r="AB24" s="34" t="s">
        <v>81</v>
      </c>
      <c r="AC24" s="35">
        <v>30400</v>
      </c>
      <c r="AD24" s="34" t="s">
        <v>168</v>
      </c>
    </row>
    <row r="25" spans="1:30" ht="27.6" x14ac:dyDescent="0.3">
      <c r="A25" s="27" t="str">
        <f t="shared" si="0"/>
        <v>PRV-020</v>
      </c>
      <c r="B25" s="15" t="s">
        <v>169</v>
      </c>
      <c r="C25" s="15" t="s">
        <v>115</v>
      </c>
      <c r="D25" s="15" t="s">
        <v>170</v>
      </c>
      <c r="E25" s="15" t="s">
        <v>76</v>
      </c>
      <c r="F25" s="15" t="s">
        <v>128</v>
      </c>
      <c r="G25" s="15" t="s">
        <v>28</v>
      </c>
      <c r="H25" s="15" t="s">
        <v>88</v>
      </c>
      <c r="I25" s="28">
        <v>46027</v>
      </c>
      <c r="J25" s="28">
        <v>46078</v>
      </c>
      <c r="K25" s="29">
        <f t="shared" si="1"/>
        <v>46168</v>
      </c>
      <c r="L25" s="30">
        <v>0.9</v>
      </c>
      <c r="M25" s="30">
        <v>0.96799999999999997</v>
      </c>
      <c r="N25" s="31">
        <v>24</v>
      </c>
      <c r="O25" s="30">
        <v>7.0000000000000007E-2</v>
      </c>
      <c r="P25" s="31">
        <v>3</v>
      </c>
      <c r="Q25" s="31">
        <v>3</v>
      </c>
      <c r="R25" s="32">
        <f t="shared" si="2"/>
        <v>3</v>
      </c>
      <c r="S25" s="32">
        <f t="shared" si="3"/>
        <v>3</v>
      </c>
      <c r="T25" s="32">
        <f t="shared" si="4"/>
        <v>3</v>
      </c>
      <c r="U25" s="32">
        <f t="shared" si="5"/>
        <v>2</v>
      </c>
      <c r="V25" s="33">
        <f>IF(B25="","",ROUND((R25*Panel!$H$6+S25*Panel!$H$7+T25*Panel!$H$8+U25*Panel!$H$9+Q25*Panel!$H$10)/SUM(Panel!$H$6:$H$10),2))</f>
        <v>2.85</v>
      </c>
      <c r="W25" s="27" t="str">
        <f t="shared" si="6"/>
        <v>Vigilancia</v>
      </c>
      <c r="X25" s="32">
        <f t="shared" ca="1" si="7"/>
        <v>42</v>
      </c>
      <c r="Y25" s="27" t="str">
        <f t="shared" ca="1" si="8"/>
        <v>Próxima</v>
      </c>
      <c r="Z25" s="27" t="str">
        <f t="shared" ca="1" si="9"/>
        <v>Crítico</v>
      </c>
      <c r="AA25" s="34" t="s">
        <v>80</v>
      </c>
      <c r="AB25" s="34" t="s">
        <v>95</v>
      </c>
      <c r="AC25" s="35">
        <v>44800</v>
      </c>
      <c r="AD25" s="34" t="s">
        <v>171</v>
      </c>
    </row>
    <row r="26" spans="1:30" ht="14.4" x14ac:dyDescent="0.3">
      <c r="A26" s="27" t="str">
        <f t="shared" si="0"/>
        <v/>
      </c>
      <c r="B26" s="15"/>
      <c r="C26" s="15"/>
      <c r="D26" s="15"/>
      <c r="E26" s="15"/>
      <c r="F26" s="15"/>
      <c r="G26" s="15"/>
      <c r="H26" s="15"/>
      <c r="I26" s="28"/>
      <c r="J26" s="28"/>
      <c r="K26" s="29" t="str">
        <f t="shared" si="1"/>
        <v/>
      </c>
      <c r="L26" s="30"/>
      <c r="M26" s="30"/>
      <c r="N26" s="31"/>
      <c r="O26" s="30"/>
      <c r="P26" s="31"/>
      <c r="Q26" s="31"/>
      <c r="R26" s="32" t="str">
        <f t="shared" si="2"/>
        <v/>
      </c>
      <c r="S26" s="32" t="str">
        <f t="shared" si="3"/>
        <v/>
      </c>
      <c r="T26" s="32" t="str">
        <f t="shared" si="4"/>
        <v/>
      </c>
      <c r="U26" s="32" t="str">
        <f t="shared" si="5"/>
        <v/>
      </c>
      <c r="V26" s="33" t="str">
        <f>IF(B26="","",ROUND((R26*Panel!$H$6+S26*Panel!$H$7+T26*Panel!$H$8+U26*Panel!$H$9+Q26*Panel!$H$10)/SUM(Panel!$H$6:$H$10),2))</f>
        <v/>
      </c>
      <c r="W26" s="27" t="str">
        <f t="shared" si="6"/>
        <v/>
      </c>
      <c r="X26" s="32" t="str">
        <f t="shared" ca="1" si="7"/>
        <v/>
      </c>
      <c r="Y26" s="27" t="str">
        <f t="shared" si="8"/>
        <v/>
      </c>
      <c r="Z26" s="27" t="str">
        <f t="shared" si="9"/>
        <v/>
      </c>
      <c r="AA26" s="34"/>
      <c r="AB26" s="34"/>
      <c r="AC26" s="35"/>
      <c r="AD26" s="34"/>
    </row>
    <row r="27" spans="1:30" ht="14.4" x14ac:dyDescent="0.3">
      <c r="A27" s="27" t="str">
        <f t="shared" si="0"/>
        <v/>
      </c>
      <c r="B27" s="15"/>
      <c r="C27" s="15"/>
      <c r="D27" s="15"/>
      <c r="E27" s="15"/>
      <c r="F27" s="15"/>
      <c r="G27" s="15"/>
      <c r="H27" s="15"/>
      <c r="I27" s="28"/>
      <c r="J27" s="28"/>
      <c r="K27" s="29" t="str">
        <f t="shared" si="1"/>
        <v/>
      </c>
      <c r="L27" s="30"/>
      <c r="M27" s="30"/>
      <c r="N27" s="31"/>
      <c r="O27" s="30"/>
      <c r="P27" s="31"/>
      <c r="Q27" s="31"/>
      <c r="R27" s="32" t="str">
        <f t="shared" si="2"/>
        <v/>
      </c>
      <c r="S27" s="32" t="str">
        <f t="shared" si="3"/>
        <v/>
      </c>
      <c r="T27" s="32" t="str">
        <f t="shared" si="4"/>
        <v/>
      </c>
      <c r="U27" s="32" t="str">
        <f t="shared" si="5"/>
        <v/>
      </c>
      <c r="V27" s="33" t="str">
        <f>IF(B27="","",ROUND((R27*Panel!$H$6+S27*Panel!$H$7+T27*Panel!$H$8+U27*Panel!$H$9+Q27*Panel!$H$10)/SUM(Panel!$H$6:$H$10),2))</f>
        <v/>
      </c>
      <c r="W27" s="27" t="str">
        <f t="shared" si="6"/>
        <v/>
      </c>
      <c r="X27" s="32" t="str">
        <f t="shared" ca="1" si="7"/>
        <v/>
      </c>
      <c r="Y27" s="27" t="str">
        <f t="shared" si="8"/>
        <v/>
      </c>
      <c r="Z27" s="27" t="str">
        <f t="shared" si="9"/>
        <v/>
      </c>
      <c r="AA27" s="34"/>
      <c r="AB27" s="34"/>
      <c r="AC27" s="35"/>
      <c r="AD27" s="34"/>
    </row>
    <row r="28" spans="1:30" ht="14.4" x14ac:dyDescent="0.3">
      <c r="A28" s="27" t="str">
        <f t="shared" si="0"/>
        <v/>
      </c>
      <c r="B28" s="15"/>
      <c r="C28" s="15"/>
      <c r="D28" s="15"/>
      <c r="E28" s="15"/>
      <c r="F28" s="15"/>
      <c r="G28" s="15"/>
      <c r="H28" s="15"/>
      <c r="I28" s="28"/>
      <c r="J28" s="28"/>
      <c r="K28" s="29" t="str">
        <f t="shared" si="1"/>
        <v/>
      </c>
      <c r="L28" s="30"/>
      <c r="M28" s="30"/>
      <c r="N28" s="31"/>
      <c r="O28" s="30"/>
      <c r="P28" s="31"/>
      <c r="Q28" s="31"/>
      <c r="R28" s="32" t="str">
        <f t="shared" si="2"/>
        <v/>
      </c>
      <c r="S28" s="32" t="str">
        <f t="shared" si="3"/>
        <v/>
      </c>
      <c r="T28" s="32" t="str">
        <f t="shared" si="4"/>
        <v/>
      </c>
      <c r="U28" s="32" t="str">
        <f t="shared" si="5"/>
        <v/>
      </c>
      <c r="V28" s="33" t="str">
        <f>IF(B28="","",ROUND((R28*Panel!$H$6+S28*Panel!$H$7+T28*Panel!$H$8+U28*Panel!$H$9+Q28*Panel!$H$10)/SUM(Panel!$H$6:$H$10),2))</f>
        <v/>
      </c>
      <c r="W28" s="27" t="str">
        <f t="shared" si="6"/>
        <v/>
      </c>
      <c r="X28" s="32" t="str">
        <f t="shared" ca="1" si="7"/>
        <v/>
      </c>
      <c r="Y28" s="27" t="str">
        <f t="shared" si="8"/>
        <v/>
      </c>
      <c r="Z28" s="27" t="str">
        <f t="shared" si="9"/>
        <v/>
      </c>
      <c r="AA28" s="34"/>
      <c r="AB28" s="34"/>
      <c r="AC28" s="35"/>
      <c r="AD28" s="34"/>
    </row>
    <row r="29" spans="1:30" ht="14.4" x14ac:dyDescent="0.3">
      <c r="A29" s="27" t="str">
        <f t="shared" si="0"/>
        <v/>
      </c>
      <c r="B29" s="15"/>
      <c r="C29" s="15"/>
      <c r="D29" s="15"/>
      <c r="E29" s="15"/>
      <c r="F29" s="15"/>
      <c r="G29" s="15"/>
      <c r="H29" s="15"/>
      <c r="I29" s="28"/>
      <c r="J29" s="28"/>
      <c r="K29" s="29" t="str">
        <f t="shared" si="1"/>
        <v/>
      </c>
      <c r="L29" s="30"/>
      <c r="M29" s="30"/>
      <c r="N29" s="31"/>
      <c r="O29" s="30"/>
      <c r="P29" s="31"/>
      <c r="Q29" s="31"/>
      <c r="R29" s="32" t="str">
        <f t="shared" si="2"/>
        <v/>
      </c>
      <c r="S29" s="32" t="str">
        <f t="shared" si="3"/>
        <v/>
      </c>
      <c r="T29" s="32" t="str">
        <f t="shared" si="4"/>
        <v/>
      </c>
      <c r="U29" s="32" t="str">
        <f t="shared" si="5"/>
        <v/>
      </c>
      <c r="V29" s="33" t="str">
        <f>IF(B29="","",ROUND((R29*Panel!$H$6+S29*Panel!$H$7+T29*Panel!$H$8+U29*Panel!$H$9+Q29*Panel!$H$10)/SUM(Panel!$H$6:$H$10),2))</f>
        <v/>
      </c>
      <c r="W29" s="27" t="str">
        <f t="shared" si="6"/>
        <v/>
      </c>
      <c r="X29" s="32" t="str">
        <f t="shared" ca="1" si="7"/>
        <v/>
      </c>
      <c r="Y29" s="27" t="str">
        <f t="shared" si="8"/>
        <v/>
      </c>
      <c r="Z29" s="27" t="str">
        <f t="shared" si="9"/>
        <v/>
      </c>
      <c r="AA29" s="34"/>
      <c r="AB29" s="34"/>
      <c r="AC29" s="35"/>
      <c r="AD29" s="34"/>
    </row>
    <row r="30" spans="1:30" ht="14.4" x14ac:dyDescent="0.3">
      <c r="A30" s="27" t="str">
        <f t="shared" si="0"/>
        <v/>
      </c>
      <c r="B30" s="15"/>
      <c r="C30" s="15"/>
      <c r="D30" s="15"/>
      <c r="E30" s="15"/>
      <c r="F30" s="15"/>
      <c r="G30" s="15"/>
      <c r="H30" s="15"/>
      <c r="I30" s="28"/>
      <c r="J30" s="28"/>
      <c r="K30" s="29" t="str">
        <f t="shared" si="1"/>
        <v/>
      </c>
      <c r="L30" s="30"/>
      <c r="M30" s="30"/>
      <c r="N30" s="31"/>
      <c r="O30" s="30"/>
      <c r="P30" s="31"/>
      <c r="Q30" s="31"/>
      <c r="R30" s="32" t="str">
        <f t="shared" si="2"/>
        <v/>
      </c>
      <c r="S30" s="32" t="str">
        <f t="shared" si="3"/>
        <v/>
      </c>
      <c r="T30" s="32" t="str">
        <f t="shared" si="4"/>
        <v/>
      </c>
      <c r="U30" s="32" t="str">
        <f t="shared" si="5"/>
        <v/>
      </c>
      <c r="V30" s="33" t="str">
        <f>IF(B30="","",ROUND((R30*Panel!$H$6+S30*Panel!$H$7+T30*Panel!$H$8+U30*Panel!$H$9+Q30*Panel!$H$10)/SUM(Panel!$H$6:$H$10),2))</f>
        <v/>
      </c>
      <c r="W30" s="27" t="str">
        <f t="shared" si="6"/>
        <v/>
      </c>
      <c r="X30" s="32" t="str">
        <f t="shared" ca="1" si="7"/>
        <v/>
      </c>
      <c r="Y30" s="27" t="str">
        <f t="shared" si="8"/>
        <v/>
      </c>
      <c r="Z30" s="27" t="str">
        <f t="shared" si="9"/>
        <v/>
      </c>
      <c r="AA30" s="34"/>
      <c r="AB30" s="34"/>
      <c r="AC30" s="35"/>
      <c r="AD30" s="34"/>
    </row>
    <row r="31" spans="1:30" ht="14.4" x14ac:dyDescent="0.3">
      <c r="A31" s="27" t="str">
        <f t="shared" si="0"/>
        <v/>
      </c>
      <c r="B31" s="15"/>
      <c r="C31" s="15"/>
      <c r="D31" s="15"/>
      <c r="E31" s="15"/>
      <c r="F31" s="15"/>
      <c r="G31" s="15"/>
      <c r="H31" s="15"/>
      <c r="I31" s="28"/>
      <c r="J31" s="28"/>
      <c r="K31" s="29" t="str">
        <f t="shared" si="1"/>
        <v/>
      </c>
      <c r="L31" s="30"/>
      <c r="M31" s="30"/>
      <c r="N31" s="31"/>
      <c r="O31" s="30"/>
      <c r="P31" s="31"/>
      <c r="Q31" s="31"/>
      <c r="R31" s="32" t="str">
        <f t="shared" si="2"/>
        <v/>
      </c>
      <c r="S31" s="32" t="str">
        <f t="shared" si="3"/>
        <v/>
      </c>
      <c r="T31" s="32" t="str">
        <f t="shared" si="4"/>
        <v/>
      </c>
      <c r="U31" s="32" t="str">
        <f t="shared" si="5"/>
        <v/>
      </c>
      <c r="V31" s="33" t="str">
        <f>IF(B31="","",ROUND((R31*Panel!$H$6+S31*Panel!$H$7+T31*Panel!$H$8+U31*Panel!$H$9+Q31*Panel!$H$10)/SUM(Panel!$H$6:$H$10),2))</f>
        <v/>
      </c>
      <c r="W31" s="27" t="str">
        <f t="shared" si="6"/>
        <v/>
      </c>
      <c r="X31" s="32" t="str">
        <f t="shared" ca="1" si="7"/>
        <v/>
      </c>
      <c r="Y31" s="27" t="str">
        <f t="shared" si="8"/>
        <v/>
      </c>
      <c r="Z31" s="27" t="str">
        <f t="shared" si="9"/>
        <v/>
      </c>
      <c r="AA31" s="34"/>
      <c r="AB31" s="34"/>
      <c r="AC31" s="35"/>
      <c r="AD31" s="34"/>
    </row>
    <row r="32" spans="1:30" ht="14.4" x14ac:dyDescent="0.3">
      <c r="A32" s="27" t="str">
        <f t="shared" si="0"/>
        <v/>
      </c>
      <c r="B32" s="15"/>
      <c r="C32" s="15"/>
      <c r="D32" s="15"/>
      <c r="E32" s="15"/>
      <c r="F32" s="15"/>
      <c r="G32" s="15"/>
      <c r="H32" s="15"/>
      <c r="I32" s="28"/>
      <c r="J32" s="28"/>
      <c r="K32" s="29" t="str">
        <f t="shared" si="1"/>
        <v/>
      </c>
      <c r="L32" s="30"/>
      <c r="M32" s="30"/>
      <c r="N32" s="31"/>
      <c r="O32" s="30"/>
      <c r="P32" s="31"/>
      <c r="Q32" s="31"/>
      <c r="R32" s="32" t="str">
        <f t="shared" si="2"/>
        <v/>
      </c>
      <c r="S32" s="32" t="str">
        <f t="shared" si="3"/>
        <v/>
      </c>
      <c r="T32" s="32" t="str">
        <f t="shared" si="4"/>
        <v/>
      </c>
      <c r="U32" s="32" t="str">
        <f t="shared" si="5"/>
        <v/>
      </c>
      <c r="V32" s="33" t="str">
        <f>IF(B32="","",ROUND((R32*Panel!$H$6+S32*Panel!$H$7+T32*Panel!$H$8+U32*Panel!$H$9+Q32*Panel!$H$10)/SUM(Panel!$H$6:$H$10),2))</f>
        <v/>
      </c>
      <c r="W32" s="27" t="str">
        <f t="shared" si="6"/>
        <v/>
      </c>
      <c r="X32" s="32" t="str">
        <f t="shared" ca="1" si="7"/>
        <v/>
      </c>
      <c r="Y32" s="27" t="str">
        <f t="shared" si="8"/>
        <v/>
      </c>
      <c r="Z32" s="27" t="str">
        <f t="shared" si="9"/>
        <v/>
      </c>
      <c r="AA32" s="34"/>
      <c r="AB32" s="34"/>
      <c r="AC32" s="35"/>
      <c r="AD32" s="34"/>
    </row>
    <row r="33" spans="1:30" ht="14.4" x14ac:dyDescent="0.3">
      <c r="A33" s="27" t="str">
        <f t="shared" si="0"/>
        <v/>
      </c>
      <c r="B33" s="15"/>
      <c r="C33" s="15"/>
      <c r="D33" s="15"/>
      <c r="E33" s="15"/>
      <c r="F33" s="15"/>
      <c r="G33" s="15"/>
      <c r="H33" s="15"/>
      <c r="I33" s="28"/>
      <c r="J33" s="28"/>
      <c r="K33" s="29" t="str">
        <f t="shared" si="1"/>
        <v/>
      </c>
      <c r="L33" s="30"/>
      <c r="M33" s="30"/>
      <c r="N33" s="31"/>
      <c r="O33" s="30"/>
      <c r="P33" s="31"/>
      <c r="Q33" s="31"/>
      <c r="R33" s="32" t="str">
        <f t="shared" si="2"/>
        <v/>
      </c>
      <c r="S33" s="32" t="str">
        <f t="shared" si="3"/>
        <v/>
      </c>
      <c r="T33" s="32" t="str">
        <f t="shared" si="4"/>
        <v/>
      </c>
      <c r="U33" s="32" t="str">
        <f t="shared" si="5"/>
        <v/>
      </c>
      <c r="V33" s="33" t="str">
        <f>IF(B33="","",ROUND((R33*Panel!$H$6+S33*Panel!$H$7+T33*Panel!$H$8+U33*Panel!$H$9+Q33*Panel!$H$10)/SUM(Panel!$H$6:$H$10),2))</f>
        <v/>
      </c>
      <c r="W33" s="27" t="str">
        <f t="shared" si="6"/>
        <v/>
      </c>
      <c r="X33" s="32" t="str">
        <f t="shared" ca="1" si="7"/>
        <v/>
      </c>
      <c r="Y33" s="27" t="str">
        <f t="shared" si="8"/>
        <v/>
      </c>
      <c r="Z33" s="27" t="str">
        <f t="shared" si="9"/>
        <v/>
      </c>
      <c r="AA33" s="34"/>
      <c r="AB33" s="34"/>
      <c r="AC33" s="35"/>
      <c r="AD33" s="34"/>
    </row>
    <row r="34" spans="1:30" ht="14.4" x14ac:dyDescent="0.3">
      <c r="A34" s="27" t="str">
        <f t="shared" si="0"/>
        <v/>
      </c>
      <c r="B34" s="15"/>
      <c r="C34" s="15"/>
      <c r="D34" s="15"/>
      <c r="E34" s="15"/>
      <c r="F34" s="15"/>
      <c r="G34" s="15"/>
      <c r="H34" s="15"/>
      <c r="I34" s="28"/>
      <c r="J34" s="28"/>
      <c r="K34" s="29" t="str">
        <f t="shared" si="1"/>
        <v/>
      </c>
      <c r="L34" s="30"/>
      <c r="M34" s="30"/>
      <c r="N34" s="31"/>
      <c r="O34" s="30"/>
      <c r="P34" s="31"/>
      <c r="Q34" s="31"/>
      <c r="R34" s="32" t="str">
        <f t="shared" si="2"/>
        <v/>
      </c>
      <c r="S34" s="32" t="str">
        <f t="shared" si="3"/>
        <v/>
      </c>
      <c r="T34" s="32" t="str">
        <f t="shared" si="4"/>
        <v/>
      </c>
      <c r="U34" s="32" t="str">
        <f t="shared" si="5"/>
        <v/>
      </c>
      <c r="V34" s="33" t="str">
        <f>IF(B34="","",ROUND((R34*Panel!$H$6+S34*Panel!$H$7+T34*Panel!$H$8+U34*Panel!$H$9+Q34*Panel!$H$10)/SUM(Panel!$H$6:$H$10),2))</f>
        <v/>
      </c>
      <c r="W34" s="27" t="str">
        <f t="shared" si="6"/>
        <v/>
      </c>
      <c r="X34" s="32" t="str">
        <f t="shared" ca="1" si="7"/>
        <v/>
      </c>
      <c r="Y34" s="27" t="str">
        <f t="shared" si="8"/>
        <v/>
      </c>
      <c r="Z34" s="27" t="str">
        <f t="shared" si="9"/>
        <v/>
      </c>
      <c r="AA34" s="34"/>
      <c r="AB34" s="34"/>
      <c r="AC34" s="35"/>
      <c r="AD34" s="34"/>
    </row>
    <row r="35" spans="1:30" ht="14.4" x14ac:dyDescent="0.3">
      <c r="A35" s="27" t="str">
        <f t="shared" si="0"/>
        <v/>
      </c>
      <c r="B35" s="15"/>
      <c r="C35" s="15"/>
      <c r="D35" s="15"/>
      <c r="E35" s="15"/>
      <c r="F35" s="15"/>
      <c r="G35" s="15"/>
      <c r="H35" s="15"/>
      <c r="I35" s="28"/>
      <c r="J35" s="28"/>
      <c r="K35" s="29" t="str">
        <f t="shared" si="1"/>
        <v/>
      </c>
      <c r="L35" s="30"/>
      <c r="M35" s="30"/>
      <c r="N35" s="31"/>
      <c r="O35" s="30"/>
      <c r="P35" s="31"/>
      <c r="Q35" s="31"/>
      <c r="R35" s="32" t="str">
        <f t="shared" si="2"/>
        <v/>
      </c>
      <c r="S35" s="32" t="str">
        <f t="shared" si="3"/>
        <v/>
      </c>
      <c r="T35" s="32" t="str">
        <f t="shared" si="4"/>
        <v/>
      </c>
      <c r="U35" s="32" t="str">
        <f t="shared" si="5"/>
        <v/>
      </c>
      <c r="V35" s="33" t="str">
        <f>IF(B35="","",ROUND((R35*Panel!$H$6+S35*Panel!$H$7+T35*Panel!$H$8+U35*Panel!$H$9+Q35*Panel!$H$10)/SUM(Panel!$H$6:$H$10),2))</f>
        <v/>
      </c>
      <c r="W35" s="27" t="str">
        <f t="shared" si="6"/>
        <v/>
      </c>
      <c r="X35" s="32" t="str">
        <f t="shared" ca="1" si="7"/>
        <v/>
      </c>
      <c r="Y35" s="27" t="str">
        <f t="shared" si="8"/>
        <v/>
      </c>
      <c r="Z35" s="27" t="str">
        <f t="shared" si="9"/>
        <v/>
      </c>
      <c r="AA35" s="34"/>
      <c r="AB35" s="34"/>
      <c r="AC35" s="35"/>
      <c r="AD35" s="34"/>
    </row>
    <row r="36" spans="1:30" ht="14.4" x14ac:dyDescent="0.3">
      <c r="A36" s="27" t="str">
        <f t="shared" si="0"/>
        <v/>
      </c>
      <c r="B36" s="15"/>
      <c r="C36" s="15"/>
      <c r="D36" s="15"/>
      <c r="E36" s="15"/>
      <c r="F36" s="15"/>
      <c r="G36" s="15"/>
      <c r="H36" s="15"/>
      <c r="I36" s="28"/>
      <c r="J36" s="28"/>
      <c r="K36" s="29" t="str">
        <f t="shared" si="1"/>
        <v/>
      </c>
      <c r="L36" s="30"/>
      <c r="M36" s="30"/>
      <c r="N36" s="31"/>
      <c r="O36" s="30"/>
      <c r="P36" s="31"/>
      <c r="Q36" s="31"/>
      <c r="R36" s="32" t="str">
        <f t="shared" si="2"/>
        <v/>
      </c>
      <c r="S36" s="32" t="str">
        <f t="shared" si="3"/>
        <v/>
      </c>
      <c r="T36" s="32" t="str">
        <f t="shared" si="4"/>
        <v/>
      </c>
      <c r="U36" s="32" t="str">
        <f t="shared" si="5"/>
        <v/>
      </c>
      <c r="V36" s="33" t="str">
        <f>IF(B36="","",ROUND((R36*Panel!$H$6+S36*Panel!$H$7+T36*Panel!$H$8+U36*Panel!$H$9+Q36*Panel!$H$10)/SUM(Panel!$H$6:$H$10),2))</f>
        <v/>
      </c>
      <c r="W36" s="27" t="str">
        <f t="shared" si="6"/>
        <v/>
      </c>
      <c r="X36" s="32" t="str">
        <f t="shared" ca="1" si="7"/>
        <v/>
      </c>
      <c r="Y36" s="27" t="str">
        <f t="shared" si="8"/>
        <v/>
      </c>
      <c r="Z36" s="27" t="str">
        <f t="shared" si="9"/>
        <v/>
      </c>
      <c r="AA36" s="34"/>
      <c r="AB36" s="34"/>
      <c r="AC36" s="35"/>
      <c r="AD36" s="34"/>
    </row>
    <row r="37" spans="1:30" ht="14.4" x14ac:dyDescent="0.3">
      <c r="A37" s="27" t="str">
        <f t="shared" si="0"/>
        <v/>
      </c>
      <c r="B37" s="15"/>
      <c r="C37" s="15"/>
      <c r="D37" s="15"/>
      <c r="E37" s="15"/>
      <c r="F37" s="15"/>
      <c r="G37" s="15"/>
      <c r="H37" s="15"/>
      <c r="I37" s="28"/>
      <c r="J37" s="28"/>
      <c r="K37" s="29" t="str">
        <f t="shared" si="1"/>
        <v/>
      </c>
      <c r="L37" s="30"/>
      <c r="M37" s="30"/>
      <c r="N37" s="31"/>
      <c r="O37" s="30"/>
      <c r="P37" s="31"/>
      <c r="Q37" s="31"/>
      <c r="R37" s="32" t="str">
        <f t="shared" si="2"/>
        <v/>
      </c>
      <c r="S37" s="32" t="str">
        <f t="shared" si="3"/>
        <v/>
      </c>
      <c r="T37" s="32" t="str">
        <f t="shared" si="4"/>
        <v/>
      </c>
      <c r="U37" s="32" t="str">
        <f t="shared" si="5"/>
        <v/>
      </c>
      <c r="V37" s="33" t="str">
        <f>IF(B37="","",ROUND((R37*Panel!$H$6+S37*Panel!$H$7+T37*Panel!$H$8+U37*Panel!$H$9+Q37*Panel!$H$10)/SUM(Panel!$H$6:$H$10),2))</f>
        <v/>
      </c>
      <c r="W37" s="27" t="str">
        <f t="shared" si="6"/>
        <v/>
      </c>
      <c r="X37" s="32" t="str">
        <f t="shared" ca="1" si="7"/>
        <v/>
      </c>
      <c r="Y37" s="27" t="str">
        <f t="shared" si="8"/>
        <v/>
      </c>
      <c r="Z37" s="27" t="str">
        <f t="shared" si="9"/>
        <v/>
      </c>
      <c r="AA37" s="34"/>
      <c r="AB37" s="34"/>
      <c r="AC37" s="35"/>
      <c r="AD37" s="34"/>
    </row>
    <row r="38" spans="1:30" ht="14.4" x14ac:dyDescent="0.3">
      <c r="A38" s="27" t="str">
        <f t="shared" ref="A38:A69" si="10">IF(B38="","","PRV-"&amp;RIGHT("000"&amp;ROW()-5,3))</f>
        <v/>
      </c>
      <c r="B38" s="15"/>
      <c r="C38" s="15"/>
      <c r="D38" s="15"/>
      <c r="E38" s="15"/>
      <c r="F38" s="15"/>
      <c r="G38" s="15"/>
      <c r="H38" s="15"/>
      <c r="I38" s="28"/>
      <c r="J38" s="28"/>
      <c r="K38" s="29" t="str">
        <f t="shared" ref="K38:K69" si="11">IF(J38="","",IF(H38="Alta",J38+90,IF(H38="Media",J38+180,J38+365)))</f>
        <v/>
      </c>
      <c r="L38" s="30"/>
      <c r="M38" s="30"/>
      <c r="N38" s="31"/>
      <c r="O38" s="30"/>
      <c r="P38" s="31"/>
      <c r="Q38" s="31"/>
      <c r="R38" s="32" t="str">
        <f t="shared" ref="R38:R69" si="12">IF(B38="","",IF(L38&gt;=0.98,5,IF(L38&gt;=0.95,4,IF(L38&gt;=0.9,3,IF(L38&gt;=0.85,2,1)))))</f>
        <v/>
      </c>
      <c r="S38" s="32" t="str">
        <f t="shared" ref="S38:S69" si="13">IF(B38="","",IF(M38&gt;=0.99,5,IF(M38&gt;=0.97,4,IF(M38&gt;=0.95,3,IF(M38&gt;=0.92,2,1)))))</f>
        <v/>
      </c>
      <c r="T38" s="32" t="str">
        <f t="shared" ref="T38:T69" si="14">IF(B38="","",IF(N38&lt;=4,5,IF(N38&lt;=12,4,IF(N38&lt;=24,3,IF(N38&lt;=48,2,1)))))</f>
        <v/>
      </c>
      <c r="U38" s="32" t="str">
        <f t="shared" ref="U38:U69" si="15">IF(B38="","",IF(O38&lt;=0,5,IF(O38&lt;=0.03,4,IF(O38&lt;=0.06,3,IF(O38&lt;=0.1,2,1)))))</f>
        <v/>
      </c>
      <c r="V38" s="33" t="str">
        <f>IF(B38="","",ROUND((R38*Panel!$H$6+S38*Panel!$H$7+T38*Panel!$H$8+U38*Panel!$H$9+Q38*Panel!$H$10)/SUM(Panel!$H$6:$H$10),2))</f>
        <v/>
      </c>
      <c r="W38" s="27" t="str">
        <f t="shared" ref="W38:W69" si="16">IF(B38="","",IF(V38&gt;=4.4,"Preferente",IF(V38&gt;=3.6,"Homologado",IF(V38&gt;=2.8,"Vigilancia","Reemplazar"))))</f>
        <v/>
      </c>
      <c r="X38" s="32" t="str">
        <f t="shared" ref="X38:X69" ca="1" si="17">IF(K38="","",K38-TODAY())</f>
        <v/>
      </c>
      <c r="Y38" s="27" t="str">
        <f t="shared" ref="Y38:Y69" si="18">IF(B38="","",IF(X38&lt;0,"Vencida",IF(X38&lt;=15,"Urgente",IF(X38&lt;=45,"Próxima","Al día"))))</f>
        <v/>
      </c>
      <c r="Z38" s="27" t="str">
        <f t="shared" ref="Z38:Z69" si="19">IF(B38="","",IF(OR(Y38="Vencida",AND(H38="Alta",V38&lt;3.6),P38&gt;=4),"Crítico",IF(OR(Y38="Urgente",V38&lt;4,P38&gt;=2,H38="Alta"),"Alto",IF(OR(Y38="Próxima",V38&lt;4.4),"Moderado","Bajo"))))</f>
        <v/>
      </c>
      <c r="AA38" s="34"/>
      <c r="AB38" s="34"/>
      <c r="AC38" s="35"/>
      <c r="AD38" s="34"/>
    </row>
    <row r="39" spans="1:30" ht="14.4" x14ac:dyDescent="0.3">
      <c r="A39" s="27" t="str">
        <f t="shared" si="10"/>
        <v/>
      </c>
      <c r="B39" s="15"/>
      <c r="C39" s="15"/>
      <c r="D39" s="15"/>
      <c r="E39" s="15"/>
      <c r="F39" s="15"/>
      <c r="G39" s="15"/>
      <c r="H39" s="15"/>
      <c r="I39" s="28"/>
      <c r="J39" s="28"/>
      <c r="K39" s="29" t="str">
        <f t="shared" si="11"/>
        <v/>
      </c>
      <c r="L39" s="30"/>
      <c r="M39" s="30"/>
      <c r="N39" s="31"/>
      <c r="O39" s="30"/>
      <c r="P39" s="31"/>
      <c r="Q39" s="31"/>
      <c r="R39" s="32" t="str">
        <f t="shared" si="12"/>
        <v/>
      </c>
      <c r="S39" s="32" t="str">
        <f t="shared" si="13"/>
        <v/>
      </c>
      <c r="T39" s="32" t="str">
        <f t="shared" si="14"/>
        <v/>
      </c>
      <c r="U39" s="32" t="str">
        <f t="shared" si="15"/>
        <v/>
      </c>
      <c r="V39" s="33" t="str">
        <f>IF(B39="","",ROUND((R39*Panel!$H$6+S39*Panel!$H$7+T39*Panel!$H$8+U39*Panel!$H$9+Q39*Panel!$H$10)/SUM(Panel!$H$6:$H$10),2))</f>
        <v/>
      </c>
      <c r="W39" s="27" t="str">
        <f t="shared" si="16"/>
        <v/>
      </c>
      <c r="X39" s="32" t="str">
        <f t="shared" ca="1" si="17"/>
        <v/>
      </c>
      <c r="Y39" s="27" t="str">
        <f t="shared" si="18"/>
        <v/>
      </c>
      <c r="Z39" s="27" t="str">
        <f t="shared" si="19"/>
        <v/>
      </c>
      <c r="AA39" s="34"/>
      <c r="AB39" s="34"/>
      <c r="AC39" s="35"/>
      <c r="AD39" s="34"/>
    </row>
    <row r="40" spans="1:30" ht="14.4" x14ac:dyDescent="0.3">
      <c r="A40" s="27" t="str">
        <f t="shared" si="10"/>
        <v/>
      </c>
      <c r="B40" s="15"/>
      <c r="C40" s="15"/>
      <c r="D40" s="15"/>
      <c r="E40" s="15"/>
      <c r="F40" s="15"/>
      <c r="G40" s="15"/>
      <c r="H40" s="15"/>
      <c r="I40" s="28"/>
      <c r="J40" s="28"/>
      <c r="K40" s="29" t="str">
        <f t="shared" si="11"/>
        <v/>
      </c>
      <c r="L40" s="30"/>
      <c r="M40" s="30"/>
      <c r="N40" s="31"/>
      <c r="O40" s="30"/>
      <c r="P40" s="31"/>
      <c r="Q40" s="31"/>
      <c r="R40" s="32" t="str">
        <f t="shared" si="12"/>
        <v/>
      </c>
      <c r="S40" s="32" t="str">
        <f t="shared" si="13"/>
        <v/>
      </c>
      <c r="T40" s="32" t="str">
        <f t="shared" si="14"/>
        <v/>
      </c>
      <c r="U40" s="32" t="str">
        <f t="shared" si="15"/>
        <v/>
      </c>
      <c r="V40" s="33" t="str">
        <f>IF(B40="","",ROUND((R40*Panel!$H$6+S40*Panel!$H$7+T40*Panel!$H$8+U40*Panel!$H$9+Q40*Panel!$H$10)/SUM(Panel!$H$6:$H$10),2))</f>
        <v/>
      </c>
      <c r="W40" s="27" t="str">
        <f t="shared" si="16"/>
        <v/>
      </c>
      <c r="X40" s="32" t="str">
        <f t="shared" ca="1" si="17"/>
        <v/>
      </c>
      <c r="Y40" s="27" t="str">
        <f t="shared" si="18"/>
        <v/>
      </c>
      <c r="Z40" s="27" t="str">
        <f t="shared" si="19"/>
        <v/>
      </c>
      <c r="AA40" s="34"/>
      <c r="AB40" s="34"/>
      <c r="AC40" s="35"/>
      <c r="AD40" s="34"/>
    </row>
    <row r="41" spans="1:30" ht="14.4" x14ac:dyDescent="0.3">
      <c r="A41" s="27" t="str">
        <f t="shared" si="10"/>
        <v/>
      </c>
      <c r="B41" s="15"/>
      <c r="C41" s="15"/>
      <c r="D41" s="15"/>
      <c r="E41" s="15"/>
      <c r="F41" s="15"/>
      <c r="G41" s="15"/>
      <c r="H41" s="15"/>
      <c r="I41" s="28"/>
      <c r="J41" s="28"/>
      <c r="K41" s="29" t="str">
        <f t="shared" si="11"/>
        <v/>
      </c>
      <c r="L41" s="30"/>
      <c r="M41" s="30"/>
      <c r="N41" s="31"/>
      <c r="O41" s="30"/>
      <c r="P41" s="31"/>
      <c r="Q41" s="31"/>
      <c r="R41" s="32" t="str">
        <f t="shared" si="12"/>
        <v/>
      </c>
      <c r="S41" s="32" t="str">
        <f t="shared" si="13"/>
        <v/>
      </c>
      <c r="T41" s="32" t="str">
        <f t="shared" si="14"/>
        <v/>
      </c>
      <c r="U41" s="32" t="str">
        <f t="shared" si="15"/>
        <v/>
      </c>
      <c r="V41" s="33" t="str">
        <f>IF(B41="","",ROUND((R41*Panel!$H$6+S41*Panel!$H$7+T41*Panel!$H$8+U41*Panel!$H$9+Q41*Panel!$H$10)/SUM(Panel!$H$6:$H$10),2))</f>
        <v/>
      </c>
      <c r="W41" s="27" t="str">
        <f t="shared" si="16"/>
        <v/>
      </c>
      <c r="X41" s="32" t="str">
        <f t="shared" ca="1" si="17"/>
        <v/>
      </c>
      <c r="Y41" s="27" t="str">
        <f t="shared" si="18"/>
        <v/>
      </c>
      <c r="Z41" s="27" t="str">
        <f t="shared" si="19"/>
        <v/>
      </c>
      <c r="AA41" s="34"/>
      <c r="AB41" s="34"/>
      <c r="AC41" s="35"/>
      <c r="AD41" s="34"/>
    </row>
    <row r="42" spans="1:30" ht="14.4" x14ac:dyDescent="0.3">
      <c r="A42" s="27" t="str">
        <f t="shared" si="10"/>
        <v/>
      </c>
      <c r="B42" s="15"/>
      <c r="C42" s="15"/>
      <c r="D42" s="15"/>
      <c r="E42" s="15"/>
      <c r="F42" s="15"/>
      <c r="G42" s="15"/>
      <c r="H42" s="15"/>
      <c r="I42" s="28"/>
      <c r="J42" s="28"/>
      <c r="K42" s="29" t="str">
        <f t="shared" si="11"/>
        <v/>
      </c>
      <c r="L42" s="30"/>
      <c r="M42" s="30"/>
      <c r="N42" s="31"/>
      <c r="O42" s="30"/>
      <c r="P42" s="31"/>
      <c r="Q42" s="31"/>
      <c r="R42" s="32" t="str">
        <f t="shared" si="12"/>
        <v/>
      </c>
      <c r="S42" s="32" t="str">
        <f t="shared" si="13"/>
        <v/>
      </c>
      <c r="T42" s="32" t="str">
        <f t="shared" si="14"/>
        <v/>
      </c>
      <c r="U42" s="32" t="str">
        <f t="shared" si="15"/>
        <v/>
      </c>
      <c r="V42" s="33" t="str">
        <f>IF(B42="","",ROUND((R42*Panel!$H$6+S42*Panel!$H$7+T42*Panel!$H$8+U42*Panel!$H$9+Q42*Panel!$H$10)/SUM(Panel!$H$6:$H$10),2))</f>
        <v/>
      </c>
      <c r="W42" s="27" t="str">
        <f t="shared" si="16"/>
        <v/>
      </c>
      <c r="X42" s="32" t="str">
        <f t="shared" ca="1" si="17"/>
        <v/>
      </c>
      <c r="Y42" s="27" t="str">
        <f t="shared" si="18"/>
        <v/>
      </c>
      <c r="Z42" s="27" t="str">
        <f t="shared" si="19"/>
        <v/>
      </c>
      <c r="AA42" s="34"/>
      <c r="AB42" s="34"/>
      <c r="AC42" s="35"/>
      <c r="AD42" s="34"/>
    </row>
    <row r="43" spans="1:30" ht="14.4" x14ac:dyDescent="0.3">
      <c r="A43" s="27" t="str">
        <f t="shared" si="10"/>
        <v/>
      </c>
      <c r="B43" s="15"/>
      <c r="C43" s="15"/>
      <c r="D43" s="15"/>
      <c r="E43" s="15"/>
      <c r="F43" s="15"/>
      <c r="G43" s="15"/>
      <c r="H43" s="15"/>
      <c r="I43" s="28"/>
      <c r="J43" s="28"/>
      <c r="K43" s="29" t="str">
        <f t="shared" si="11"/>
        <v/>
      </c>
      <c r="L43" s="30"/>
      <c r="M43" s="30"/>
      <c r="N43" s="31"/>
      <c r="O43" s="30"/>
      <c r="P43" s="31"/>
      <c r="Q43" s="31"/>
      <c r="R43" s="32" t="str">
        <f t="shared" si="12"/>
        <v/>
      </c>
      <c r="S43" s="32" t="str">
        <f t="shared" si="13"/>
        <v/>
      </c>
      <c r="T43" s="32" t="str">
        <f t="shared" si="14"/>
        <v/>
      </c>
      <c r="U43" s="32" t="str">
        <f t="shared" si="15"/>
        <v/>
      </c>
      <c r="V43" s="33" t="str">
        <f>IF(B43="","",ROUND((R43*Panel!$H$6+S43*Panel!$H$7+T43*Panel!$H$8+U43*Panel!$H$9+Q43*Panel!$H$10)/SUM(Panel!$H$6:$H$10),2))</f>
        <v/>
      </c>
      <c r="W43" s="27" t="str">
        <f t="shared" si="16"/>
        <v/>
      </c>
      <c r="X43" s="32" t="str">
        <f t="shared" ca="1" si="17"/>
        <v/>
      </c>
      <c r="Y43" s="27" t="str">
        <f t="shared" si="18"/>
        <v/>
      </c>
      <c r="Z43" s="27" t="str">
        <f t="shared" si="19"/>
        <v/>
      </c>
      <c r="AA43" s="34"/>
      <c r="AB43" s="34"/>
      <c r="AC43" s="35"/>
      <c r="AD43" s="34"/>
    </row>
    <row r="44" spans="1:30" ht="14.4" x14ac:dyDescent="0.3">
      <c r="A44" s="27" t="str">
        <f t="shared" si="10"/>
        <v/>
      </c>
      <c r="B44" s="15"/>
      <c r="C44" s="15"/>
      <c r="D44" s="15"/>
      <c r="E44" s="15"/>
      <c r="F44" s="15"/>
      <c r="G44" s="15"/>
      <c r="H44" s="15"/>
      <c r="I44" s="28"/>
      <c r="J44" s="28"/>
      <c r="K44" s="29" t="str">
        <f t="shared" si="11"/>
        <v/>
      </c>
      <c r="L44" s="30"/>
      <c r="M44" s="30"/>
      <c r="N44" s="31"/>
      <c r="O44" s="30"/>
      <c r="P44" s="31"/>
      <c r="Q44" s="31"/>
      <c r="R44" s="32" t="str">
        <f t="shared" si="12"/>
        <v/>
      </c>
      <c r="S44" s="32" t="str">
        <f t="shared" si="13"/>
        <v/>
      </c>
      <c r="T44" s="32" t="str">
        <f t="shared" si="14"/>
        <v/>
      </c>
      <c r="U44" s="32" t="str">
        <f t="shared" si="15"/>
        <v/>
      </c>
      <c r="V44" s="33" t="str">
        <f>IF(B44="","",ROUND((R44*Panel!$H$6+S44*Panel!$H$7+T44*Panel!$H$8+U44*Panel!$H$9+Q44*Panel!$H$10)/SUM(Panel!$H$6:$H$10),2))</f>
        <v/>
      </c>
      <c r="W44" s="27" t="str">
        <f t="shared" si="16"/>
        <v/>
      </c>
      <c r="X44" s="32" t="str">
        <f t="shared" ca="1" si="17"/>
        <v/>
      </c>
      <c r="Y44" s="27" t="str">
        <f t="shared" si="18"/>
        <v/>
      </c>
      <c r="Z44" s="27" t="str">
        <f t="shared" si="19"/>
        <v/>
      </c>
      <c r="AA44" s="34"/>
      <c r="AB44" s="34"/>
      <c r="AC44" s="35"/>
      <c r="AD44" s="34"/>
    </row>
    <row r="45" spans="1:30" ht="14.4" x14ac:dyDescent="0.3">
      <c r="A45" s="27" t="str">
        <f t="shared" si="10"/>
        <v/>
      </c>
      <c r="B45" s="15"/>
      <c r="C45" s="15"/>
      <c r="D45" s="15"/>
      <c r="E45" s="15"/>
      <c r="F45" s="15"/>
      <c r="G45" s="15"/>
      <c r="H45" s="15"/>
      <c r="I45" s="28"/>
      <c r="J45" s="28"/>
      <c r="K45" s="29" t="str">
        <f t="shared" si="11"/>
        <v/>
      </c>
      <c r="L45" s="30"/>
      <c r="M45" s="30"/>
      <c r="N45" s="31"/>
      <c r="O45" s="30"/>
      <c r="P45" s="31"/>
      <c r="Q45" s="31"/>
      <c r="R45" s="32" t="str">
        <f t="shared" si="12"/>
        <v/>
      </c>
      <c r="S45" s="32" t="str">
        <f t="shared" si="13"/>
        <v/>
      </c>
      <c r="T45" s="32" t="str">
        <f t="shared" si="14"/>
        <v/>
      </c>
      <c r="U45" s="32" t="str">
        <f t="shared" si="15"/>
        <v/>
      </c>
      <c r="V45" s="33" t="str">
        <f>IF(B45="","",ROUND((R45*Panel!$H$6+S45*Panel!$H$7+T45*Panel!$H$8+U45*Panel!$H$9+Q45*Panel!$H$10)/SUM(Panel!$H$6:$H$10),2))</f>
        <v/>
      </c>
      <c r="W45" s="27" t="str">
        <f t="shared" si="16"/>
        <v/>
      </c>
      <c r="X45" s="32" t="str">
        <f t="shared" ca="1" si="17"/>
        <v/>
      </c>
      <c r="Y45" s="27" t="str">
        <f t="shared" si="18"/>
        <v/>
      </c>
      <c r="Z45" s="27" t="str">
        <f t="shared" si="19"/>
        <v/>
      </c>
      <c r="AA45" s="34"/>
      <c r="AB45" s="34"/>
      <c r="AC45" s="35"/>
      <c r="AD45" s="34"/>
    </row>
    <row r="46" spans="1:30" ht="14.4" x14ac:dyDescent="0.3">
      <c r="A46" s="27" t="str">
        <f t="shared" si="10"/>
        <v/>
      </c>
      <c r="B46" s="15"/>
      <c r="C46" s="15"/>
      <c r="D46" s="15"/>
      <c r="E46" s="15"/>
      <c r="F46" s="15"/>
      <c r="G46" s="15"/>
      <c r="H46" s="15"/>
      <c r="I46" s="28"/>
      <c r="J46" s="28"/>
      <c r="K46" s="29" t="str">
        <f t="shared" si="11"/>
        <v/>
      </c>
      <c r="L46" s="30"/>
      <c r="M46" s="30"/>
      <c r="N46" s="31"/>
      <c r="O46" s="30"/>
      <c r="P46" s="31"/>
      <c r="Q46" s="31"/>
      <c r="R46" s="32" t="str">
        <f t="shared" si="12"/>
        <v/>
      </c>
      <c r="S46" s="32" t="str">
        <f t="shared" si="13"/>
        <v/>
      </c>
      <c r="T46" s="32" t="str">
        <f t="shared" si="14"/>
        <v/>
      </c>
      <c r="U46" s="32" t="str">
        <f t="shared" si="15"/>
        <v/>
      </c>
      <c r="V46" s="33" t="str">
        <f>IF(B46="","",ROUND((R46*Panel!$H$6+S46*Panel!$H$7+T46*Panel!$H$8+U46*Panel!$H$9+Q46*Panel!$H$10)/SUM(Panel!$H$6:$H$10),2))</f>
        <v/>
      </c>
      <c r="W46" s="27" t="str">
        <f t="shared" si="16"/>
        <v/>
      </c>
      <c r="X46" s="32" t="str">
        <f t="shared" ca="1" si="17"/>
        <v/>
      </c>
      <c r="Y46" s="27" t="str">
        <f t="shared" si="18"/>
        <v/>
      </c>
      <c r="Z46" s="27" t="str">
        <f t="shared" si="19"/>
        <v/>
      </c>
      <c r="AA46" s="34"/>
      <c r="AB46" s="34"/>
      <c r="AC46" s="35"/>
      <c r="AD46" s="34"/>
    </row>
    <row r="47" spans="1:30" ht="14.4" x14ac:dyDescent="0.3">
      <c r="A47" s="27" t="str">
        <f t="shared" si="10"/>
        <v/>
      </c>
      <c r="B47" s="15"/>
      <c r="C47" s="15"/>
      <c r="D47" s="15"/>
      <c r="E47" s="15"/>
      <c r="F47" s="15"/>
      <c r="G47" s="15"/>
      <c r="H47" s="15"/>
      <c r="I47" s="28"/>
      <c r="J47" s="28"/>
      <c r="K47" s="29" t="str">
        <f t="shared" si="11"/>
        <v/>
      </c>
      <c r="L47" s="30"/>
      <c r="M47" s="30"/>
      <c r="N47" s="31"/>
      <c r="O47" s="30"/>
      <c r="P47" s="31"/>
      <c r="Q47" s="31"/>
      <c r="R47" s="32" t="str">
        <f t="shared" si="12"/>
        <v/>
      </c>
      <c r="S47" s="32" t="str">
        <f t="shared" si="13"/>
        <v/>
      </c>
      <c r="T47" s="32" t="str">
        <f t="shared" si="14"/>
        <v/>
      </c>
      <c r="U47" s="32" t="str">
        <f t="shared" si="15"/>
        <v/>
      </c>
      <c r="V47" s="33" t="str">
        <f>IF(B47="","",ROUND((R47*Panel!$H$6+S47*Panel!$H$7+T47*Panel!$H$8+U47*Panel!$H$9+Q47*Panel!$H$10)/SUM(Panel!$H$6:$H$10),2))</f>
        <v/>
      </c>
      <c r="W47" s="27" t="str">
        <f t="shared" si="16"/>
        <v/>
      </c>
      <c r="X47" s="32" t="str">
        <f t="shared" ca="1" si="17"/>
        <v/>
      </c>
      <c r="Y47" s="27" t="str">
        <f t="shared" si="18"/>
        <v/>
      </c>
      <c r="Z47" s="27" t="str">
        <f t="shared" si="19"/>
        <v/>
      </c>
      <c r="AA47" s="34"/>
      <c r="AB47" s="34"/>
      <c r="AC47" s="35"/>
      <c r="AD47" s="34"/>
    </row>
    <row r="48" spans="1:30" ht="14.4" x14ac:dyDescent="0.3">
      <c r="A48" s="27" t="str">
        <f t="shared" si="10"/>
        <v/>
      </c>
      <c r="B48" s="15"/>
      <c r="C48" s="15"/>
      <c r="D48" s="15"/>
      <c r="E48" s="15"/>
      <c r="F48" s="15"/>
      <c r="G48" s="15"/>
      <c r="H48" s="15"/>
      <c r="I48" s="28"/>
      <c r="J48" s="28"/>
      <c r="K48" s="29" t="str">
        <f t="shared" si="11"/>
        <v/>
      </c>
      <c r="L48" s="30"/>
      <c r="M48" s="30"/>
      <c r="N48" s="31"/>
      <c r="O48" s="30"/>
      <c r="P48" s="31"/>
      <c r="Q48" s="31"/>
      <c r="R48" s="32" t="str">
        <f t="shared" si="12"/>
        <v/>
      </c>
      <c r="S48" s="32" t="str">
        <f t="shared" si="13"/>
        <v/>
      </c>
      <c r="T48" s="32" t="str">
        <f t="shared" si="14"/>
        <v/>
      </c>
      <c r="U48" s="32" t="str">
        <f t="shared" si="15"/>
        <v/>
      </c>
      <c r="V48" s="33" t="str">
        <f>IF(B48="","",ROUND((R48*Panel!$H$6+S48*Panel!$H$7+T48*Panel!$H$8+U48*Panel!$H$9+Q48*Panel!$H$10)/SUM(Panel!$H$6:$H$10),2))</f>
        <v/>
      </c>
      <c r="W48" s="27" t="str">
        <f t="shared" si="16"/>
        <v/>
      </c>
      <c r="X48" s="32" t="str">
        <f t="shared" ca="1" si="17"/>
        <v/>
      </c>
      <c r="Y48" s="27" t="str">
        <f t="shared" si="18"/>
        <v/>
      </c>
      <c r="Z48" s="27" t="str">
        <f t="shared" si="19"/>
        <v/>
      </c>
      <c r="AA48" s="34"/>
      <c r="AB48" s="34"/>
      <c r="AC48" s="35"/>
      <c r="AD48" s="34"/>
    </row>
    <row r="49" spans="1:30" ht="14.4" x14ac:dyDescent="0.3">
      <c r="A49" s="27" t="str">
        <f t="shared" si="10"/>
        <v/>
      </c>
      <c r="B49" s="15"/>
      <c r="C49" s="15"/>
      <c r="D49" s="15"/>
      <c r="E49" s="15"/>
      <c r="F49" s="15"/>
      <c r="G49" s="15"/>
      <c r="H49" s="15"/>
      <c r="I49" s="28"/>
      <c r="J49" s="28"/>
      <c r="K49" s="29" t="str">
        <f t="shared" si="11"/>
        <v/>
      </c>
      <c r="L49" s="30"/>
      <c r="M49" s="30"/>
      <c r="N49" s="31"/>
      <c r="O49" s="30"/>
      <c r="P49" s="31"/>
      <c r="Q49" s="31"/>
      <c r="R49" s="32" t="str">
        <f t="shared" si="12"/>
        <v/>
      </c>
      <c r="S49" s="32" t="str">
        <f t="shared" si="13"/>
        <v/>
      </c>
      <c r="T49" s="32" t="str">
        <f t="shared" si="14"/>
        <v/>
      </c>
      <c r="U49" s="32" t="str">
        <f t="shared" si="15"/>
        <v/>
      </c>
      <c r="V49" s="33" t="str">
        <f>IF(B49="","",ROUND((R49*Panel!$H$6+S49*Panel!$H$7+T49*Panel!$H$8+U49*Panel!$H$9+Q49*Panel!$H$10)/SUM(Panel!$H$6:$H$10),2))</f>
        <v/>
      </c>
      <c r="W49" s="27" t="str">
        <f t="shared" si="16"/>
        <v/>
      </c>
      <c r="X49" s="32" t="str">
        <f t="shared" ca="1" si="17"/>
        <v/>
      </c>
      <c r="Y49" s="27" t="str">
        <f t="shared" si="18"/>
        <v/>
      </c>
      <c r="Z49" s="27" t="str">
        <f t="shared" si="19"/>
        <v/>
      </c>
      <c r="AA49" s="34"/>
      <c r="AB49" s="34"/>
      <c r="AC49" s="35"/>
      <c r="AD49" s="34"/>
    </row>
    <row r="50" spans="1:30" ht="14.4" x14ac:dyDescent="0.3">
      <c r="A50" s="27" t="str">
        <f t="shared" si="10"/>
        <v/>
      </c>
      <c r="B50" s="15"/>
      <c r="C50" s="15"/>
      <c r="D50" s="15"/>
      <c r="E50" s="15"/>
      <c r="F50" s="15"/>
      <c r="G50" s="15"/>
      <c r="H50" s="15"/>
      <c r="I50" s="28"/>
      <c r="J50" s="28"/>
      <c r="K50" s="29" t="str">
        <f t="shared" si="11"/>
        <v/>
      </c>
      <c r="L50" s="30"/>
      <c r="M50" s="30"/>
      <c r="N50" s="31"/>
      <c r="O50" s="30"/>
      <c r="P50" s="31"/>
      <c r="Q50" s="31"/>
      <c r="R50" s="32" t="str">
        <f t="shared" si="12"/>
        <v/>
      </c>
      <c r="S50" s="32" t="str">
        <f t="shared" si="13"/>
        <v/>
      </c>
      <c r="T50" s="32" t="str">
        <f t="shared" si="14"/>
        <v/>
      </c>
      <c r="U50" s="32" t="str">
        <f t="shared" si="15"/>
        <v/>
      </c>
      <c r="V50" s="33" t="str">
        <f>IF(B50="","",ROUND((R50*Panel!$H$6+S50*Panel!$H$7+T50*Panel!$H$8+U50*Panel!$H$9+Q50*Panel!$H$10)/SUM(Panel!$H$6:$H$10),2))</f>
        <v/>
      </c>
      <c r="W50" s="27" t="str">
        <f t="shared" si="16"/>
        <v/>
      </c>
      <c r="X50" s="32" t="str">
        <f t="shared" ca="1" si="17"/>
        <v/>
      </c>
      <c r="Y50" s="27" t="str">
        <f t="shared" si="18"/>
        <v/>
      </c>
      <c r="Z50" s="27" t="str">
        <f t="shared" si="19"/>
        <v/>
      </c>
      <c r="AA50" s="34"/>
      <c r="AB50" s="34"/>
      <c r="AC50" s="35"/>
      <c r="AD50" s="34"/>
    </row>
    <row r="51" spans="1:30" ht="14.4" x14ac:dyDescent="0.3">
      <c r="A51" s="27" t="str">
        <f t="shared" si="10"/>
        <v/>
      </c>
      <c r="B51" s="15"/>
      <c r="C51" s="15"/>
      <c r="D51" s="15"/>
      <c r="E51" s="15"/>
      <c r="F51" s="15"/>
      <c r="G51" s="15"/>
      <c r="H51" s="15"/>
      <c r="I51" s="28"/>
      <c r="J51" s="28"/>
      <c r="K51" s="29" t="str">
        <f t="shared" si="11"/>
        <v/>
      </c>
      <c r="L51" s="30"/>
      <c r="M51" s="30"/>
      <c r="N51" s="31"/>
      <c r="O51" s="30"/>
      <c r="P51" s="31"/>
      <c r="Q51" s="31"/>
      <c r="R51" s="32" t="str">
        <f t="shared" si="12"/>
        <v/>
      </c>
      <c r="S51" s="32" t="str">
        <f t="shared" si="13"/>
        <v/>
      </c>
      <c r="T51" s="32" t="str">
        <f t="shared" si="14"/>
        <v/>
      </c>
      <c r="U51" s="32" t="str">
        <f t="shared" si="15"/>
        <v/>
      </c>
      <c r="V51" s="33" t="str">
        <f>IF(B51="","",ROUND((R51*Panel!$H$6+S51*Panel!$H$7+T51*Panel!$H$8+U51*Panel!$H$9+Q51*Panel!$H$10)/SUM(Panel!$H$6:$H$10),2))</f>
        <v/>
      </c>
      <c r="W51" s="27" t="str">
        <f t="shared" si="16"/>
        <v/>
      </c>
      <c r="X51" s="32" t="str">
        <f t="shared" ca="1" si="17"/>
        <v/>
      </c>
      <c r="Y51" s="27" t="str">
        <f t="shared" si="18"/>
        <v/>
      </c>
      <c r="Z51" s="27" t="str">
        <f t="shared" si="19"/>
        <v/>
      </c>
      <c r="AA51" s="34"/>
      <c r="AB51" s="34"/>
      <c r="AC51" s="35"/>
      <c r="AD51" s="34"/>
    </row>
    <row r="52" spans="1:30" ht="14.4" x14ac:dyDescent="0.3">
      <c r="A52" s="27" t="str">
        <f t="shared" si="10"/>
        <v/>
      </c>
      <c r="B52" s="15"/>
      <c r="C52" s="15"/>
      <c r="D52" s="15"/>
      <c r="E52" s="15"/>
      <c r="F52" s="15"/>
      <c r="G52" s="15"/>
      <c r="H52" s="15"/>
      <c r="I52" s="28"/>
      <c r="J52" s="28"/>
      <c r="K52" s="29" t="str">
        <f t="shared" si="11"/>
        <v/>
      </c>
      <c r="L52" s="30"/>
      <c r="M52" s="30"/>
      <c r="N52" s="31"/>
      <c r="O52" s="30"/>
      <c r="P52" s="31"/>
      <c r="Q52" s="31"/>
      <c r="R52" s="32" t="str">
        <f t="shared" si="12"/>
        <v/>
      </c>
      <c r="S52" s="32" t="str">
        <f t="shared" si="13"/>
        <v/>
      </c>
      <c r="T52" s="32" t="str">
        <f t="shared" si="14"/>
        <v/>
      </c>
      <c r="U52" s="32" t="str">
        <f t="shared" si="15"/>
        <v/>
      </c>
      <c r="V52" s="33" t="str">
        <f>IF(B52="","",ROUND((R52*Panel!$H$6+S52*Panel!$H$7+T52*Panel!$H$8+U52*Panel!$H$9+Q52*Panel!$H$10)/SUM(Panel!$H$6:$H$10),2))</f>
        <v/>
      </c>
      <c r="W52" s="27" t="str">
        <f t="shared" si="16"/>
        <v/>
      </c>
      <c r="X52" s="32" t="str">
        <f t="shared" ca="1" si="17"/>
        <v/>
      </c>
      <c r="Y52" s="27" t="str">
        <f t="shared" si="18"/>
        <v/>
      </c>
      <c r="Z52" s="27" t="str">
        <f t="shared" si="19"/>
        <v/>
      </c>
      <c r="AA52" s="34"/>
      <c r="AB52" s="34"/>
      <c r="AC52" s="35"/>
      <c r="AD52" s="34"/>
    </row>
    <row r="53" spans="1:30" ht="14.4" x14ac:dyDescent="0.3">
      <c r="A53" s="27" t="str">
        <f t="shared" si="10"/>
        <v/>
      </c>
      <c r="B53" s="15"/>
      <c r="C53" s="15"/>
      <c r="D53" s="15"/>
      <c r="E53" s="15"/>
      <c r="F53" s="15"/>
      <c r="G53" s="15"/>
      <c r="H53" s="15"/>
      <c r="I53" s="28"/>
      <c r="J53" s="28"/>
      <c r="K53" s="29" t="str">
        <f t="shared" si="11"/>
        <v/>
      </c>
      <c r="L53" s="30"/>
      <c r="M53" s="30"/>
      <c r="N53" s="31"/>
      <c r="O53" s="30"/>
      <c r="P53" s="31"/>
      <c r="Q53" s="31"/>
      <c r="R53" s="32" t="str">
        <f t="shared" si="12"/>
        <v/>
      </c>
      <c r="S53" s="32" t="str">
        <f t="shared" si="13"/>
        <v/>
      </c>
      <c r="T53" s="32" t="str">
        <f t="shared" si="14"/>
        <v/>
      </c>
      <c r="U53" s="32" t="str">
        <f t="shared" si="15"/>
        <v/>
      </c>
      <c r="V53" s="33" t="str">
        <f>IF(B53="","",ROUND((R53*Panel!$H$6+S53*Panel!$H$7+T53*Panel!$H$8+U53*Panel!$H$9+Q53*Panel!$H$10)/SUM(Panel!$H$6:$H$10),2))</f>
        <v/>
      </c>
      <c r="W53" s="27" t="str">
        <f t="shared" si="16"/>
        <v/>
      </c>
      <c r="X53" s="32" t="str">
        <f t="shared" ca="1" si="17"/>
        <v/>
      </c>
      <c r="Y53" s="27" t="str">
        <f t="shared" si="18"/>
        <v/>
      </c>
      <c r="Z53" s="27" t="str">
        <f t="shared" si="19"/>
        <v/>
      </c>
      <c r="AA53" s="34"/>
      <c r="AB53" s="34"/>
      <c r="AC53" s="35"/>
      <c r="AD53" s="34"/>
    </row>
    <row r="54" spans="1:30" ht="14.4" x14ac:dyDescent="0.3">
      <c r="A54" s="27" t="str">
        <f t="shared" si="10"/>
        <v/>
      </c>
      <c r="B54" s="15"/>
      <c r="C54" s="15"/>
      <c r="D54" s="15"/>
      <c r="E54" s="15"/>
      <c r="F54" s="15"/>
      <c r="G54" s="15"/>
      <c r="H54" s="15"/>
      <c r="I54" s="28"/>
      <c r="J54" s="28"/>
      <c r="K54" s="29" t="str">
        <f t="shared" si="11"/>
        <v/>
      </c>
      <c r="L54" s="30"/>
      <c r="M54" s="30"/>
      <c r="N54" s="31"/>
      <c r="O54" s="30"/>
      <c r="P54" s="31"/>
      <c r="Q54" s="31"/>
      <c r="R54" s="32" t="str">
        <f t="shared" si="12"/>
        <v/>
      </c>
      <c r="S54" s="32" t="str">
        <f t="shared" si="13"/>
        <v/>
      </c>
      <c r="T54" s="32" t="str">
        <f t="shared" si="14"/>
        <v/>
      </c>
      <c r="U54" s="32" t="str">
        <f t="shared" si="15"/>
        <v/>
      </c>
      <c r="V54" s="33" t="str">
        <f>IF(B54="","",ROUND((R54*Panel!$H$6+S54*Panel!$H$7+T54*Panel!$H$8+U54*Panel!$H$9+Q54*Panel!$H$10)/SUM(Panel!$H$6:$H$10),2))</f>
        <v/>
      </c>
      <c r="W54" s="27" t="str">
        <f t="shared" si="16"/>
        <v/>
      </c>
      <c r="X54" s="32" t="str">
        <f t="shared" ca="1" si="17"/>
        <v/>
      </c>
      <c r="Y54" s="27" t="str">
        <f t="shared" si="18"/>
        <v/>
      </c>
      <c r="Z54" s="27" t="str">
        <f t="shared" si="19"/>
        <v/>
      </c>
      <c r="AA54" s="34"/>
      <c r="AB54" s="34"/>
      <c r="AC54" s="35"/>
      <c r="AD54" s="34"/>
    </row>
    <row r="55" spans="1:30" ht="14.4" x14ac:dyDescent="0.3">
      <c r="A55" s="27" t="str">
        <f t="shared" si="10"/>
        <v/>
      </c>
      <c r="B55" s="15"/>
      <c r="C55" s="15"/>
      <c r="D55" s="15"/>
      <c r="E55" s="15"/>
      <c r="F55" s="15"/>
      <c r="G55" s="15"/>
      <c r="H55" s="15"/>
      <c r="I55" s="28"/>
      <c r="J55" s="28"/>
      <c r="K55" s="29" t="str">
        <f t="shared" si="11"/>
        <v/>
      </c>
      <c r="L55" s="30"/>
      <c r="M55" s="30"/>
      <c r="N55" s="31"/>
      <c r="O55" s="30"/>
      <c r="P55" s="31"/>
      <c r="Q55" s="31"/>
      <c r="R55" s="32" t="str">
        <f t="shared" si="12"/>
        <v/>
      </c>
      <c r="S55" s="32" t="str">
        <f t="shared" si="13"/>
        <v/>
      </c>
      <c r="T55" s="32" t="str">
        <f t="shared" si="14"/>
        <v/>
      </c>
      <c r="U55" s="32" t="str">
        <f t="shared" si="15"/>
        <v/>
      </c>
      <c r="V55" s="33" t="str">
        <f>IF(B55="","",ROUND((R55*Panel!$H$6+S55*Panel!$H$7+T55*Panel!$H$8+U55*Panel!$H$9+Q55*Panel!$H$10)/SUM(Panel!$H$6:$H$10),2))</f>
        <v/>
      </c>
      <c r="W55" s="27" t="str">
        <f t="shared" si="16"/>
        <v/>
      </c>
      <c r="X55" s="32" t="str">
        <f t="shared" ca="1" si="17"/>
        <v/>
      </c>
      <c r="Y55" s="27" t="str">
        <f t="shared" si="18"/>
        <v/>
      </c>
      <c r="Z55" s="27" t="str">
        <f t="shared" si="19"/>
        <v/>
      </c>
      <c r="AA55" s="34"/>
      <c r="AB55" s="34"/>
      <c r="AC55" s="35"/>
      <c r="AD55" s="34"/>
    </row>
    <row r="56" spans="1:30" ht="14.4" x14ac:dyDescent="0.3">
      <c r="A56" s="27" t="str">
        <f t="shared" si="10"/>
        <v/>
      </c>
      <c r="B56" s="15"/>
      <c r="C56" s="15"/>
      <c r="D56" s="15"/>
      <c r="E56" s="15"/>
      <c r="F56" s="15"/>
      <c r="G56" s="15"/>
      <c r="H56" s="15"/>
      <c r="I56" s="28"/>
      <c r="J56" s="28"/>
      <c r="K56" s="29" t="str">
        <f t="shared" si="11"/>
        <v/>
      </c>
      <c r="L56" s="30"/>
      <c r="M56" s="30"/>
      <c r="N56" s="31"/>
      <c r="O56" s="30"/>
      <c r="P56" s="31"/>
      <c r="Q56" s="31"/>
      <c r="R56" s="32" t="str">
        <f t="shared" si="12"/>
        <v/>
      </c>
      <c r="S56" s="32" t="str">
        <f t="shared" si="13"/>
        <v/>
      </c>
      <c r="T56" s="32" t="str">
        <f t="shared" si="14"/>
        <v/>
      </c>
      <c r="U56" s="32" t="str">
        <f t="shared" si="15"/>
        <v/>
      </c>
      <c r="V56" s="33" t="str">
        <f>IF(B56="","",ROUND((R56*Panel!$H$6+S56*Panel!$H$7+T56*Panel!$H$8+U56*Panel!$H$9+Q56*Panel!$H$10)/SUM(Panel!$H$6:$H$10),2))</f>
        <v/>
      </c>
      <c r="W56" s="27" t="str">
        <f t="shared" si="16"/>
        <v/>
      </c>
      <c r="X56" s="32" t="str">
        <f t="shared" ca="1" si="17"/>
        <v/>
      </c>
      <c r="Y56" s="27" t="str">
        <f t="shared" si="18"/>
        <v/>
      </c>
      <c r="Z56" s="27" t="str">
        <f t="shared" si="19"/>
        <v/>
      </c>
      <c r="AA56" s="34"/>
      <c r="AB56" s="34"/>
      <c r="AC56" s="35"/>
      <c r="AD56" s="34"/>
    </row>
    <row r="57" spans="1:30" ht="14.4" x14ac:dyDescent="0.3">
      <c r="A57" s="27" t="str">
        <f t="shared" si="10"/>
        <v/>
      </c>
      <c r="B57" s="15"/>
      <c r="C57" s="15"/>
      <c r="D57" s="15"/>
      <c r="E57" s="15"/>
      <c r="F57" s="15"/>
      <c r="G57" s="15"/>
      <c r="H57" s="15"/>
      <c r="I57" s="28"/>
      <c r="J57" s="28"/>
      <c r="K57" s="29" t="str">
        <f t="shared" si="11"/>
        <v/>
      </c>
      <c r="L57" s="30"/>
      <c r="M57" s="30"/>
      <c r="N57" s="31"/>
      <c r="O57" s="30"/>
      <c r="P57" s="31"/>
      <c r="Q57" s="31"/>
      <c r="R57" s="32" t="str">
        <f t="shared" si="12"/>
        <v/>
      </c>
      <c r="S57" s="32" t="str">
        <f t="shared" si="13"/>
        <v/>
      </c>
      <c r="T57" s="32" t="str">
        <f t="shared" si="14"/>
        <v/>
      </c>
      <c r="U57" s="32" t="str">
        <f t="shared" si="15"/>
        <v/>
      </c>
      <c r="V57" s="33" t="str">
        <f>IF(B57="","",ROUND((R57*Panel!$H$6+S57*Panel!$H$7+T57*Panel!$H$8+U57*Panel!$H$9+Q57*Panel!$H$10)/SUM(Panel!$H$6:$H$10),2))</f>
        <v/>
      </c>
      <c r="W57" s="27" t="str">
        <f t="shared" si="16"/>
        <v/>
      </c>
      <c r="X57" s="32" t="str">
        <f t="shared" ca="1" si="17"/>
        <v/>
      </c>
      <c r="Y57" s="27" t="str">
        <f t="shared" si="18"/>
        <v/>
      </c>
      <c r="Z57" s="27" t="str">
        <f t="shared" si="19"/>
        <v/>
      </c>
      <c r="AA57" s="34"/>
      <c r="AB57" s="34"/>
      <c r="AC57" s="35"/>
      <c r="AD57" s="34"/>
    </row>
    <row r="58" spans="1:30" ht="14.4" x14ac:dyDescent="0.3">
      <c r="A58" s="27" t="str">
        <f t="shared" si="10"/>
        <v/>
      </c>
      <c r="B58" s="15"/>
      <c r="C58" s="15"/>
      <c r="D58" s="15"/>
      <c r="E58" s="15"/>
      <c r="F58" s="15"/>
      <c r="G58" s="15"/>
      <c r="H58" s="15"/>
      <c r="I58" s="28"/>
      <c r="J58" s="28"/>
      <c r="K58" s="29" t="str">
        <f t="shared" si="11"/>
        <v/>
      </c>
      <c r="L58" s="30"/>
      <c r="M58" s="30"/>
      <c r="N58" s="31"/>
      <c r="O58" s="30"/>
      <c r="P58" s="31"/>
      <c r="Q58" s="31"/>
      <c r="R58" s="32" t="str">
        <f t="shared" si="12"/>
        <v/>
      </c>
      <c r="S58" s="32" t="str">
        <f t="shared" si="13"/>
        <v/>
      </c>
      <c r="T58" s="32" t="str">
        <f t="shared" si="14"/>
        <v/>
      </c>
      <c r="U58" s="32" t="str">
        <f t="shared" si="15"/>
        <v/>
      </c>
      <c r="V58" s="33" t="str">
        <f>IF(B58="","",ROUND((R58*Panel!$H$6+S58*Panel!$H$7+T58*Panel!$H$8+U58*Panel!$H$9+Q58*Panel!$H$10)/SUM(Panel!$H$6:$H$10),2))</f>
        <v/>
      </c>
      <c r="W58" s="27" t="str">
        <f t="shared" si="16"/>
        <v/>
      </c>
      <c r="X58" s="32" t="str">
        <f t="shared" ca="1" si="17"/>
        <v/>
      </c>
      <c r="Y58" s="27" t="str">
        <f t="shared" si="18"/>
        <v/>
      </c>
      <c r="Z58" s="27" t="str">
        <f t="shared" si="19"/>
        <v/>
      </c>
      <c r="AA58" s="34"/>
      <c r="AB58" s="34"/>
      <c r="AC58" s="35"/>
      <c r="AD58" s="34"/>
    </row>
    <row r="59" spans="1:30" ht="14.4" x14ac:dyDescent="0.3">
      <c r="A59" s="27" t="str">
        <f t="shared" si="10"/>
        <v/>
      </c>
      <c r="B59" s="15"/>
      <c r="C59" s="15"/>
      <c r="D59" s="15"/>
      <c r="E59" s="15"/>
      <c r="F59" s="15"/>
      <c r="G59" s="15"/>
      <c r="H59" s="15"/>
      <c r="I59" s="28"/>
      <c r="J59" s="28"/>
      <c r="K59" s="29" t="str">
        <f t="shared" si="11"/>
        <v/>
      </c>
      <c r="L59" s="30"/>
      <c r="M59" s="30"/>
      <c r="N59" s="31"/>
      <c r="O59" s="30"/>
      <c r="P59" s="31"/>
      <c r="Q59" s="31"/>
      <c r="R59" s="32" t="str">
        <f t="shared" si="12"/>
        <v/>
      </c>
      <c r="S59" s="32" t="str">
        <f t="shared" si="13"/>
        <v/>
      </c>
      <c r="T59" s="32" t="str">
        <f t="shared" si="14"/>
        <v/>
      </c>
      <c r="U59" s="32" t="str">
        <f t="shared" si="15"/>
        <v/>
      </c>
      <c r="V59" s="33" t="str">
        <f>IF(B59="","",ROUND((R59*Panel!$H$6+S59*Panel!$H$7+T59*Panel!$H$8+U59*Panel!$H$9+Q59*Panel!$H$10)/SUM(Panel!$H$6:$H$10),2))</f>
        <v/>
      </c>
      <c r="W59" s="27" t="str">
        <f t="shared" si="16"/>
        <v/>
      </c>
      <c r="X59" s="32" t="str">
        <f t="shared" ca="1" si="17"/>
        <v/>
      </c>
      <c r="Y59" s="27" t="str">
        <f t="shared" si="18"/>
        <v/>
      </c>
      <c r="Z59" s="27" t="str">
        <f t="shared" si="19"/>
        <v/>
      </c>
      <c r="AA59" s="34"/>
      <c r="AB59" s="34"/>
      <c r="AC59" s="35"/>
      <c r="AD59" s="34"/>
    </row>
    <row r="60" spans="1:30" ht="14.4" x14ac:dyDescent="0.3">
      <c r="A60" s="27" t="str">
        <f t="shared" si="10"/>
        <v/>
      </c>
      <c r="B60" s="15"/>
      <c r="C60" s="15"/>
      <c r="D60" s="15"/>
      <c r="E60" s="15"/>
      <c r="F60" s="15"/>
      <c r="G60" s="15"/>
      <c r="H60" s="15"/>
      <c r="I60" s="28"/>
      <c r="J60" s="28"/>
      <c r="K60" s="29" t="str">
        <f t="shared" si="11"/>
        <v/>
      </c>
      <c r="L60" s="30"/>
      <c r="M60" s="30"/>
      <c r="N60" s="31"/>
      <c r="O60" s="30"/>
      <c r="P60" s="31"/>
      <c r="Q60" s="31"/>
      <c r="R60" s="32" t="str">
        <f t="shared" si="12"/>
        <v/>
      </c>
      <c r="S60" s="32" t="str">
        <f t="shared" si="13"/>
        <v/>
      </c>
      <c r="T60" s="32" t="str">
        <f t="shared" si="14"/>
        <v/>
      </c>
      <c r="U60" s="32" t="str">
        <f t="shared" si="15"/>
        <v/>
      </c>
      <c r="V60" s="33" t="str">
        <f>IF(B60="","",ROUND((R60*Panel!$H$6+S60*Panel!$H$7+T60*Panel!$H$8+U60*Panel!$H$9+Q60*Panel!$H$10)/SUM(Panel!$H$6:$H$10),2))</f>
        <v/>
      </c>
      <c r="W60" s="27" t="str">
        <f t="shared" si="16"/>
        <v/>
      </c>
      <c r="X60" s="32" t="str">
        <f t="shared" ca="1" si="17"/>
        <v/>
      </c>
      <c r="Y60" s="27" t="str">
        <f t="shared" si="18"/>
        <v/>
      </c>
      <c r="Z60" s="27" t="str">
        <f t="shared" si="19"/>
        <v/>
      </c>
      <c r="AA60" s="34"/>
      <c r="AB60" s="34"/>
      <c r="AC60" s="35"/>
      <c r="AD60" s="34"/>
    </row>
    <row r="61" spans="1:30" ht="14.4" x14ac:dyDescent="0.3">
      <c r="A61" s="27" t="str">
        <f t="shared" si="10"/>
        <v/>
      </c>
      <c r="B61" s="15"/>
      <c r="C61" s="15"/>
      <c r="D61" s="15"/>
      <c r="E61" s="15"/>
      <c r="F61" s="15"/>
      <c r="G61" s="15"/>
      <c r="H61" s="15"/>
      <c r="I61" s="28"/>
      <c r="J61" s="28"/>
      <c r="K61" s="29" t="str">
        <f t="shared" si="11"/>
        <v/>
      </c>
      <c r="L61" s="30"/>
      <c r="M61" s="30"/>
      <c r="N61" s="31"/>
      <c r="O61" s="30"/>
      <c r="P61" s="31"/>
      <c r="Q61" s="31"/>
      <c r="R61" s="32" t="str">
        <f t="shared" si="12"/>
        <v/>
      </c>
      <c r="S61" s="32" t="str">
        <f t="shared" si="13"/>
        <v/>
      </c>
      <c r="T61" s="32" t="str">
        <f t="shared" si="14"/>
        <v/>
      </c>
      <c r="U61" s="32" t="str">
        <f t="shared" si="15"/>
        <v/>
      </c>
      <c r="V61" s="33" t="str">
        <f>IF(B61="","",ROUND((R61*Panel!$H$6+S61*Panel!$H$7+T61*Panel!$H$8+U61*Panel!$H$9+Q61*Panel!$H$10)/SUM(Panel!$H$6:$H$10),2))</f>
        <v/>
      </c>
      <c r="W61" s="27" t="str">
        <f t="shared" si="16"/>
        <v/>
      </c>
      <c r="X61" s="32" t="str">
        <f t="shared" ca="1" si="17"/>
        <v/>
      </c>
      <c r="Y61" s="27" t="str">
        <f t="shared" si="18"/>
        <v/>
      </c>
      <c r="Z61" s="27" t="str">
        <f t="shared" si="19"/>
        <v/>
      </c>
      <c r="AA61" s="34"/>
      <c r="AB61" s="34"/>
      <c r="AC61" s="35"/>
      <c r="AD61" s="34"/>
    </row>
    <row r="62" spans="1:30" ht="14.4" x14ac:dyDescent="0.3">
      <c r="A62" s="27" t="str">
        <f t="shared" si="10"/>
        <v/>
      </c>
      <c r="B62" s="15"/>
      <c r="C62" s="15"/>
      <c r="D62" s="15"/>
      <c r="E62" s="15"/>
      <c r="F62" s="15"/>
      <c r="G62" s="15"/>
      <c r="H62" s="15"/>
      <c r="I62" s="28"/>
      <c r="J62" s="28"/>
      <c r="K62" s="29" t="str">
        <f t="shared" si="11"/>
        <v/>
      </c>
      <c r="L62" s="30"/>
      <c r="M62" s="30"/>
      <c r="N62" s="31"/>
      <c r="O62" s="30"/>
      <c r="P62" s="31"/>
      <c r="Q62" s="31"/>
      <c r="R62" s="32" t="str">
        <f t="shared" si="12"/>
        <v/>
      </c>
      <c r="S62" s="32" t="str">
        <f t="shared" si="13"/>
        <v/>
      </c>
      <c r="T62" s="32" t="str">
        <f t="shared" si="14"/>
        <v/>
      </c>
      <c r="U62" s="32" t="str">
        <f t="shared" si="15"/>
        <v/>
      </c>
      <c r="V62" s="33" t="str">
        <f>IF(B62="","",ROUND((R62*Panel!$H$6+S62*Panel!$H$7+T62*Panel!$H$8+U62*Panel!$H$9+Q62*Panel!$H$10)/SUM(Panel!$H$6:$H$10),2))</f>
        <v/>
      </c>
      <c r="W62" s="27" t="str">
        <f t="shared" si="16"/>
        <v/>
      </c>
      <c r="X62" s="32" t="str">
        <f t="shared" ca="1" si="17"/>
        <v/>
      </c>
      <c r="Y62" s="27" t="str">
        <f t="shared" si="18"/>
        <v/>
      </c>
      <c r="Z62" s="27" t="str">
        <f t="shared" si="19"/>
        <v/>
      </c>
      <c r="AA62" s="34"/>
      <c r="AB62" s="34"/>
      <c r="AC62" s="35"/>
      <c r="AD62" s="34"/>
    </row>
    <row r="63" spans="1:30" ht="14.4" x14ac:dyDescent="0.3">
      <c r="A63" s="27" t="str">
        <f t="shared" si="10"/>
        <v/>
      </c>
      <c r="B63" s="15"/>
      <c r="C63" s="15"/>
      <c r="D63" s="15"/>
      <c r="E63" s="15"/>
      <c r="F63" s="15"/>
      <c r="G63" s="15"/>
      <c r="H63" s="15"/>
      <c r="I63" s="28"/>
      <c r="J63" s="28"/>
      <c r="K63" s="29" t="str">
        <f t="shared" si="11"/>
        <v/>
      </c>
      <c r="L63" s="30"/>
      <c r="M63" s="30"/>
      <c r="N63" s="31"/>
      <c r="O63" s="30"/>
      <c r="P63" s="31"/>
      <c r="Q63" s="31"/>
      <c r="R63" s="32" t="str">
        <f t="shared" si="12"/>
        <v/>
      </c>
      <c r="S63" s="32" t="str">
        <f t="shared" si="13"/>
        <v/>
      </c>
      <c r="T63" s="32" t="str">
        <f t="shared" si="14"/>
        <v/>
      </c>
      <c r="U63" s="32" t="str">
        <f t="shared" si="15"/>
        <v/>
      </c>
      <c r="V63" s="33" t="str">
        <f>IF(B63="","",ROUND((R63*Panel!$H$6+S63*Panel!$H$7+T63*Panel!$H$8+U63*Panel!$H$9+Q63*Panel!$H$10)/SUM(Panel!$H$6:$H$10),2))</f>
        <v/>
      </c>
      <c r="W63" s="27" t="str">
        <f t="shared" si="16"/>
        <v/>
      </c>
      <c r="X63" s="32" t="str">
        <f t="shared" ca="1" si="17"/>
        <v/>
      </c>
      <c r="Y63" s="27" t="str">
        <f t="shared" si="18"/>
        <v/>
      </c>
      <c r="Z63" s="27" t="str">
        <f t="shared" si="19"/>
        <v/>
      </c>
      <c r="AA63" s="34"/>
      <c r="AB63" s="34"/>
      <c r="AC63" s="35"/>
      <c r="AD63" s="34"/>
    </row>
    <row r="64" spans="1:30" ht="14.4" x14ac:dyDescent="0.3">
      <c r="A64" s="27" t="str">
        <f t="shared" si="10"/>
        <v/>
      </c>
      <c r="B64" s="15"/>
      <c r="C64" s="15"/>
      <c r="D64" s="15"/>
      <c r="E64" s="15"/>
      <c r="F64" s="15"/>
      <c r="G64" s="15"/>
      <c r="H64" s="15"/>
      <c r="I64" s="28"/>
      <c r="J64" s="28"/>
      <c r="K64" s="29" t="str">
        <f t="shared" si="11"/>
        <v/>
      </c>
      <c r="L64" s="30"/>
      <c r="M64" s="30"/>
      <c r="N64" s="31"/>
      <c r="O64" s="30"/>
      <c r="P64" s="31"/>
      <c r="Q64" s="31"/>
      <c r="R64" s="32" t="str">
        <f t="shared" si="12"/>
        <v/>
      </c>
      <c r="S64" s="32" t="str">
        <f t="shared" si="13"/>
        <v/>
      </c>
      <c r="T64" s="32" t="str">
        <f t="shared" si="14"/>
        <v/>
      </c>
      <c r="U64" s="32" t="str">
        <f t="shared" si="15"/>
        <v/>
      </c>
      <c r="V64" s="33" t="str">
        <f>IF(B64="","",ROUND((R64*Panel!$H$6+S64*Panel!$H$7+T64*Panel!$H$8+U64*Panel!$H$9+Q64*Panel!$H$10)/SUM(Panel!$H$6:$H$10),2))</f>
        <v/>
      </c>
      <c r="W64" s="27" t="str">
        <f t="shared" si="16"/>
        <v/>
      </c>
      <c r="X64" s="32" t="str">
        <f t="shared" ca="1" si="17"/>
        <v/>
      </c>
      <c r="Y64" s="27" t="str">
        <f t="shared" si="18"/>
        <v/>
      </c>
      <c r="Z64" s="27" t="str">
        <f t="shared" si="19"/>
        <v/>
      </c>
      <c r="AA64" s="34"/>
      <c r="AB64" s="34"/>
      <c r="AC64" s="35"/>
      <c r="AD64" s="34"/>
    </row>
    <row r="65" spans="1:30" ht="14.4" x14ac:dyDescent="0.3">
      <c r="A65" s="27" t="str">
        <f t="shared" si="10"/>
        <v/>
      </c>
      <c r="B65" s="15"/>
      <c r="C65" s="15"/>
      <c r="D65" s="15"/>
      <c r="E65" s="15"/>
      <c r="F65" s="15"/>
      <c r="G65" s="15"/>
      <c r="H65" s="15"/>
      <c r="I65" s="28"/>
      <c r="J65" s="28"/>
      <c r="K65" s="29" t="str">
        <f t="shared" si="11"/>
        <v/>
      </c>
      <c r="L65" s="30"/>
      <c r="M65" s="30"/>
      <c r="N65" s="31"/>
      <c r="O65" s="30"/>
      <c r="P65" s="31"/>
      <c r="Q65" s="31"/>
      <c r="R65" s="32" t="str">
        <f t="shared" si="12"/>
        <v/>
      </c>
      <c r="S65" s="32" t="str">
        <f t="shared" si="13"/>
        <v/>
      </c>
      <c r="T65" s="32" t="str">
        <f t="shared" si="14"/>
        <v/>
      </c>
      <c r="U65" s="32" t="str">
        <f t="shared" si="15"/>
        <v/>
      </c>
      <c r="V65" s="33" t="str">
        <f>IF(B65="","",ROUND((R65*Panel!$H$6+S65*Panel!$H$7+T65*Panel!$H$8+U65*Panel!$H$9+Q65*Panel!$H$10)/SUM(Panel!$H$6:$H$10),2))</f>
        <v/>
      </c>
      <c r="W65" s="27" t="str">
        <f t="shared" si="16"/>
        <v/>
      </c>
      <c r="X65" s="32" t="str">
        <f t="shared" ca="1" si="17"/>
        <v/>
      </c>
      <c r="Y65" s="27" t="str">
        <f t="shared" si="18"/>
        <v/>
      </c>
      <c r="Z65" s="27" t="str">
        <f t="shared" si="19"/>
        <v/>
      </c>
      <c r="AA65" s="34"/>
      <c r="AB65" s="34"/>
      <c r="AC65" s="35"/>
      <c r="AD65" s="34"/>
    </row>
    <row r="66" spans="1:30" ht="14.4" x14ac:dyDescent="0.3">
      <c r="A66" s="27" t="str">
        <f t="shared" si="10"/>
        <v/>
      </c>
      <c r="B66" s="15"/>
      <c r="C66" s="15"/>
      <c r="D66" s="15"/>
      <c r="E66" s="15"/>
      <c r="F66" s="15"/>
      <c r="G66" s="15"/>
      <c r="H66" s="15"/>
      <c r="I66" s="28"/>
      <c r="J66" s="28"/>
      <c r="K66" s="29" t="str">
        <f t="shared" si="11"/>
        <v/>
      </c>
      <c r="L66" s="30"/>
      <c r="M66" s="30"/>
      <c r="N66" s="31"/>
      <c r="O66" s="30"/>
      <c r="P66" s="31"/>
      <c r="Q66" s="31"/>
      <c r="R66" s="32" t="str">
        <f t="shared" si="12"/>
        <v/>
      </c>
      <c r="S66" s="32" t="str">
        <f t="shared" si="13"/>
        <v/>
      </c>
      <c r="T66" s="32" t="str">
        <f t="shared" si="14"/>
        <v/>
      </c>
      <c r="U66" s="32" t="str">
        <f t="shared" si="15"/>
        <v/>
      </c>
      <c r="V66" s="33" t="str">
        <f>IF(B66="","",ROUND((R66*Panel!$H$6+S66*Panel!$H$7+T66*Panel!$H$8+U66*Panel!$H$9+Q66*Panel!$H$10)/SUM(Panel!$H$6:$H$10),2))</f>
        <v/>
      </c>
      <c r="W66" s="27" t="str">
        <f t="shared" si="16"/>
        <v/>
      </c>
      <c r="X66" s="32" t="str">
        <f t="shared" ca="1" si="17"/>
        <v/>
      </c>
      <c r="Y66" s="27" t="str">
        <f t="shared" si="18"/>
        <v/>
      </c>
      <c r="Z66" s="27" t="str">
        <f t="shared" si="19"/>
        <v/>
      </c>
      <c r="AA66" s="34"/>
      <c r="AB66" s="34"/>
      <c r="AC66" s="35"/>
      <c r="AD66" s="34"/>
    </row>
    <row r="67" spans="1:30" ht="14.4" x14ac:dyDescent="0.3">
      <c r="A67" s="27" t="str">
        <f t="shared" si="10"/>
        <v/>
      </c>
      <c r="B67" s="15"/>
      <c r="C67" s="15"/>
      <c r="D67" s="15"/>
      <c r="E67" s="15"/>
      <c r="F67" s="15"/>
      <c r="G67" s="15"/>
      <c r="H67" s="15"/>
      <c r="I67" s="28"/>
      <c r="J67" s="28"/>
      <c r="K67" s="29" t="str">
        <f t="shared" si="11"/>
        <v/>
      </c>
      <c r="L67" s="30"/>
      <c r="M67" s="30"/>
      <c r="N67" s="31"/>
      <c r="O67" s="30"/>
      <c r="P67" s="31"/>
      <c r="Q67" s="31"/>
      <c r="R67" s="32" t="str">
        <f t="shared" si="12"/>
        <v/>
      </c>
      <c r="S67" s="32" t="str">
        <f t="shared" si="13"/>
        <v/>
      </c>
      <c r="T67" s="32" t="str">
        <f t="shared" si="14"/>
        <v/>
      </c>
      <c r="U67" s="32" t="str">
        <f t="shared" si="15"/>
        <v/>
      </c>
      <c r="V67" s="33" t="str">
        <f>IF(B67="","",ROUND((R67*Panel!$H$6+S67*Panel!$H$7+T67*Panel!$H$8+U67*Panel!$H$9+Q67*Panel!$H$10)/SUM(Panel!$H$6:$H$10),2))</f>
        <v/>
      </c>
      <c r="W67" s="27" t="str">
        <f t="shared" si="16"/>
        <v/>
      </c>
      <c r="X67" s="32" t="str">
        <f t="shared" ca="1" si="17"/>
        <v/>
      </c>
      <c r="Y67" s="27" t="str">
        <f t="shared" si="18"/>
        <v/>
      </c>
      <c r="Z67" s="27" t="str">
        <f t="shared" si="19"/>
        <v/>
      </c>
      <c r="AA67" s="34"/>
      <c r="AB67" s="34"/>
      <c r="AC67" s="35"/>
      <c r="AD67" s="34"/>
    </row>
    <row r="68" spans="1:30" ht="14.4" x14ac:dyDescent="0.3">
      <c r="A68" s="27" t="str">
        <f t="shared" si="10"/>
        <v/>
      </c>
      <c r="B68" s="15"/>
      <c r="C68" s="15"/>
      <c r="D68" s="15"/>
      <c r="E68" s="15"/>
      <c r="F68" s="15"/>
      <c r="G68" s="15"/>
      <c r="H68" s="15"/>
      <c r="I68" s="28"/>
      <c r="J68" s="28"/>
      <c r="K68" s="29" t="str">
        <f t="shared" si="11"/>
        <v/>
      </c>
      <c r="L68" s="30"/>
      <c r="M68" s="30"/>
      <c r="N68" s="31"/>
      <c r="O68" s="30"/>
      <c r="P68" s="31"/>
      <c r="Q68" s="31"/>
      <c r="R68" s="32" t="str">
        <f t="shared" si="12"/>
        <v/>
      </c>
      <c r="S68" s="32" t="str">
        <f t="shared" si="13"/>
        <v/>
      </c>
      <c r="T68" s="32" t="str">
        <f t="shared" si="14"/>
        <v/>
      </c>
      <c r="U68" s="32" t="str">
        <f t="shared" si="15"/>
        <v/>
      </c>
      <c r="V68" s="33" t="str">
        <f>IF(B68="","",ROUND((R68*Panel!$H$6+S68*Panel!$H$7+T68*Panel!$H$8+U68*Panel!$H$9+Q68*Panel!$H$10)/SUM(Panel!$H$6:$H$10),2))</f>
        <v/>
      </c>
      <c r="W68" s="27" t="str">
        <f t="shared" si="16"/>
        <v/>
      </c>
      <c r="X68" s="32" t="str">
        <f t="shared" ca="1" si="17"/>
        <v/>
      </c>
      <c r="Y68" s="27" t="str">
        <f t="shared" si="18"/>
        <v/>
      </c>
      <c r="Z68" s="27" t="str">
        <f t="shared" si="19"/>
        <v/>
      </c>
      <c r="AA68" s="34"/>
      <c r="AB68" s="34"/>
      <c r="AC68" s="35"/>
      <c r="AD68" s="34"/>
    </row>
    <row r="69" spans="1:30" ht="14.4" x14ac:dyDescent="0.3">
      <c r="A69" s="27" t="str">
        <f t="shared" si="10"/>
        <v/>
      </c>
      <c r="B69" s="15"/>
      <c r="C69" s="15"/>
      <c r="D69" s="15"/>
      <c r="E69" s="15"/>
      <c r="F69" s="15"/>
      <c r="G69" s="15"/>
      <c r="H69" s="15"/>
      <c r="I69" s="28"/>
      <c r="J69" s="28"/>
      <c r="K69" s="29" t="str">
        <f t="shared" si="11"/>
        <v/>
      </c>
      <c r="L69" s="30"/>
      <c r="M69" s="30"/>
      <c r="N69" s="31"/>
      <c r="O69" s="30"/>
      <c r="P69" s="31"/>
      <c r="Q69" s="31"/>
      <c r="R69" s="32" t="str">
        <f t="shared" si="12"/>
        <v/>
      </c>
      <c r="S69" s="32" t="str">
        <f t="shared" si="13"/>
        <v/>
      </c>
      <c r="T69" s="32" t="str">
        <f t="shared" si="14"/>
        <v/>
      </c>
      <c r="U69" s="32" t="str">
        <f t="shared" si="15"/>
        <v/>
      </c>
      <c r="V69" s="33" t="str">
        <f>IF(B69="","",ROUND((R69*Panel!$H$6+S69*Panel!$H$7+T69*Panel!$H$8+U69*Panel!$H$9+Q69*Panel!$H$10)/SUM(Panel!$H$6:$H$10),2))</f>
        <v/>
      </c>
      <c r="W69" s="27" t="str">
        <f t="shared" si="16"/>
        <v/>
      </c>
      <c r="X69" s="32" t="str">
        <f t="shared" ca="1" si="17"/>
        <v/>
      </c>
      <c r="Y69" s="27" t="str">
        <f t="shared" si="18"/>
        <v/>
      </c>
      <c r="Z69" s="27" t="str">
        <f t="shared" si="19"/>
        <v/>
      </c>
      <c r="AA69" s="34"/>
      <c r="AB69" s="34"/>
      <c r="AC69" s="35"/>
      <c r="AD69" s="34"/>
    </row>
    <row r="70" spans="1:30" ht="14.4" x14ac:dyDescent="0.3">
      <c r="A70" s="27" t="str">
        <f t="shared" ref="A70:A101" si="20">IF(B70="","","PRV-"&amp;RIGHT("000"&amp;ROW()-5,3))</f>
        <v/>
      </c>
      <c r="B70" s="15"/>
      <c r="C70" s="15"/>
      <c r="D70" s="15"/>
      <c r="E70" s="15"/>
      <c r="F70" s="15"/>
      <c r="G70" s="15"/>
      <c r="H70" s="15"/>
      <c r="I70" s="28"/>
      <c r="J70" s="28"/>
      <c r="K70" s="29" t="str">
        <f t="shared" ref="K70:K101" si="21">IF(J70="","",IF(H70="Alta",J70+90,IF(H70="Media",J70+180,J70+365)))</f>
        <v/>
      </c>
      <c r="L70" s="30"/>
      <c r="M70" s="30"/>
      <c r="N70" s="31"/>
      <c r="O70" s="30"/>
      <c r="P70" s="31"/>
      <c r="Q70" s="31"/>
      <c r="R70" s="32" t="str">
        <f t="shared" ref="R70:R101" si="22">IF(B70="","",IF(L70&gt;=0.98,5,IF(L70&gt;=0.95,4,IF(L70&gt;=0.9,3,IF(L70&gt;=0.85,2,1)))))</f>
        <v/>
      </c>
      <c r="S70" s="32" t="str">
        <f t="shared" ref="S70:S101" si="23">IF(B70="","",IF(M70&gt;=0.99,5,IF(M70&gt;=0.97,4,IF(M70&gt;=0.95,3,IF(M70&gt;=0.92,2,1)))))</f>
        <v/>
      </c>
      <c r="T70" s="32" t="str">
        <f t="shared" ref="T70:T101" si="24">IF(B70="","",IF(N70&lt;=4,5,IF(N70&lt;=12,4,IF(N70&lt;=24,3,IF(N70&lt;=48,2,1)))))</f>
        <v/>
      </c>
      <c r="U70" s="32" t="str">
        <f t="shared" ref="U70:U101" si="25">IF(B70="","",IF(O70&lt;=0,5,IF(O70&lt;=0.03,4,IF(O70&lt;=0.06,3,IF(O70&lt;=0.1,2,1)))))</f>
        <v/>
      </c>
      <c r="V70" s="33" t="str">
        <f>IF(B70="","",ROUND((R70*Panel!$H$6+S70*Panel!$H$7+T70*Panel!$H$8+U70*Panel!$H$9+Q70*Panel!$H$10)/SUM(Panel!$H$6:$H$10),2))</f>
        <v/>
      </c>
      <c r="W70" s="27" t="str">
        <f t="shared" ref="W70:W101" si="26">IF(B70="","",IF(V70&gt;=4.4,"Preferente",IF(V70&gt;=3.6,"Homologado",IF(V70&gt;=2.8,"Vigilancia","Reemplazar"))))</f>
        <v/>
      </c>
      <c r="X70" s="32" t="str">
        <f t="shared" ref="X70:X101" ca="1" si="27">IF(K70="","",K70-TODAY())</f>
        <v/>
      </c>
      <c r="Y70" s="27" t="str">
        <f t="shared" ref="Y70:Y101" si="28">IF(B70="","",IF(X70&lt;0,"Vencida",IF(X70&lt;=15,"Urgente",IF(X70&lt;=45,"Próxima","Al día"))))</f>
        <v/>
      </c>
      <c r="Z70" s="27" t="str">
        <f t="shared" ref="Z70:Z101" si="29">IF(B70="","",IF(OR(Y70="Vencida",AND(H70="Alta",V70&lt;3.6),P70&gt;=4),"Crítico",IF(OR(Y70="Urgente",V70&lt;4,P70&gt;=2,H70="Alta"),"Alto",IF(OR(Y70="Próxima",V70&lt;4.4),"Moderado","Bajo"))))</f>
        <v/>
      </c>
      <c r="AA70" s="34"/>
      <c r="AB70" s="34"/>
      <c r="AC70" s="35"/>
      <c r="AD70" s="34"/>
    </row>
    <row r="71" spans="1:30" ht="14.4" x14ac:dyDescent="0.3">
      <c r="A71" s="27" t="str">
        <f t="shared" si="20"/>
        <v/>
      </c>
      <c r="B71" s="15"/>
      <c r="C71" s="15"/>
      <c r="D71" s="15"/>
      <c r="E71" s="15"/>
      <c r="F71" s="15"/>
      <c r="G71" s="15"/>
      <c r="H71" s="15"/>
      <c r="I71" s="28"/>
      <c r="J71" s="28"/>
      <c r="K71" s="29" t="str">
        <f t="shared" si="21"/>
        <v/>
      </c>
      <c r="L71" s="30"/>
      <c r="M71" s="30"/>
      <c r="N71" s="31"/>
      <c r="O71" s="30"/>
      <c r="P71" s="31"/>
      <c r="Q71" s="31"/>
      <c r="R71" s="32" t="str">
        <f t="shared" si="22"/>
        <v/>
      </c>
      <c r="S71" s="32" t="str">
        <f t="shared" si="23"/>
        <v/>
      </c>
      <c r="T71" s="32" t="str">
        <f t="shared" si="24"/>
        <v/>
      </c>
      <c r="U71" s="32" t="str">
        <f t="shared" si="25"/>
        <v/>
      </c>
      <c r="V71" s="33" t="str">
        <f>IF(B71="","",ROUND((R71*Panel!$H$6+S71*Panel!$H$7+T71*Panel!$H$8+U71*Panel!$H$9+Q71*Panel!$H$10)/SUM(Panel!$H$6:$H$10),2))</f>
        <v/>
      </c>
      <c r="W71" s="27" t="str">
        <f t="shared" si="26"/>
        <v/>
      </c>
      <c r="X71" s="32" t="str">
        <f t="shared" ca="1" si="27"/>
        <v/>
      </c>
      <c r="Y71" s="27" t="str">
        <f t="shared" si="28"/>
        <v/>
      </c>
      <c r="Z71" s="27" t="str">
        <f t="shared" si="29"/>
        <v/>
      </c>
      <c r="AA71" s="34"/>
      <c r="AB71" s="34"/>
      <c r="AC71" s="35"/>
      <c r="AD71" s="34"/>
    </row>
    <row r="72" spans="1:30" ht="14.4" x14ac:dyDescent="0.3">
      <c r="A72" s="27" t="str">
        <f t="shared" si="20"/>
        <v/>
      </c>
      <c r="B72" s="15"/>
      <c r="C72" s="15"/>
      <c r="D72" s="15"/>
      <c r="E72" s="15"/>
      <c r="F72" s="15"/>
      <c r="G72" s="15"/>
      <c r="H72" s="15"/>
      <c r="I72" s="28"/>
      <c r="J72" s="28"/>
      <c r="K72" s="29" t="str">
        <f t="shared" si="21"/>
        <v/>
      </c>
      <c r="L72" s="30"/>
      <c r="M72" s="30"/>
      <c r="N72" s="31"/>
      <c r="O72" s="30"/>
      <c r="P72" s="31"/>
      <c r="Q72" s="31"/>
      <c r="R72" s="32" t="str">
        <f t="shared" si="22"/>
        <v/>
      </c>
      <c r="S72" s="32" t="str">
        <f t="shared" si="23"/>
        <v/>
      </c>
      <c r="T72" s="32" t="str">
        <f t="shared" si="24"/>
        <v/>
      </c>
      <c r="U72" s="32" t="str">
        <f t="shared" si="25"/>
        <v/>
      </c>
      <c r="V72" s="33" t="str">
        <f>IF(B72="","",ROUND((R72*Panel!$H$6+S72*Panel!$H$7+T72*Panel!$H$8+U72*Panel!$H$9+Q72*Panel!$H$10)/SUM(Panel!$H$6:$H$10),2))</f>
        <v/>
      </c>
      <c r="W72" s="27" t="str">
        <f t="shared" si="26"/>
        <v/>
      </c>
      <c r="X72" s="32" t="str">
        <f t="shared" ca="1" si="27"/>
        <v/>
      </c>
      <c r="Y72" s="27" t="str">
        <f t="shared" si="28"/>
        <v/>
      </c>
      <c r="Z72" s="27" t="str">
        <f t="shared" si="29"/>
        <v/>
      </c>
      <c r="AA72" s="34"/>
      <c r="AB72" s="34"/>
      <c r="AC72" s="35"/>
      <c r="AD72" s="34"/>
    </row>
    <row r="73" spans="1:30" ht="14.4" x14ac:dyDescent="0.3">
      <c r="A73" s="27" t="str">
        <f t="shared" si="20"/>
        <v/>
      </c>
      <c r="B73" s="15"/>
      <c r="C73" s="15"/>
      <c r="D73" s="15"/>
      <c r="E73" s="15"/>
      <c r="F73" s="15"/>
      <c r="G73" s="15"/>
      <c r="H73" s="15"/>
      <c r="I73" s="28"/>
      <c r="J73" s="28"/>
      <c r="K73" s="29" t="str">
        <f t="shared" si="21"/>
        <v/>
      </c>
      <c r="L73" s="30"/>
      <c r="M73" s="30"/>
      <c r="N73" s="31"/>
      <c r="O73" s="30"/>
      <c r="P73" s="31"/>
      <c r="Q73" s="31"/>
      <c r="R73" s="32" t="str">
        <f t="shared" si="22"/>
        <v/>
      </c>
      <c r="S73" s="32" t="str">
        <f t="shared" si="23"/>
        <v/>
      </c>
      <c r="T73" s="32" t="str">
        <f t="shared" si="24"/>
        <v/>
      </c>
      <c r="U73" s="32" t="str">
        <f t="shared" si="25"/>
        <v/>
      </c>
      <c r="V73" s="33" t="str">
        <f>IF(B73="","",ROUND((R73*Panel!$H$6+S73*Panel!$H$7+T73*Panel!$H$8+U73*Panel!$H$9+Q73*Panel!$H$10)/SUM(Panel!$H$6:$H$10),2))</f>
        <v/>
      </c>
      <c r="W73" s="27" t="str">
        <f t="shared" si="26"/>
        <v/>
      </c>
      <c r="X73" s="32" t="str">
        <f t="shared" ca="1" si="27"/>
        <v/>
      </c>
      <c r="Y73" s="27" t="str">
        <f t="shared" si="28"/>
        <v/>
      </c>
      <c r="Z73" s="27" t="str">
        <f t="shared" si="29"/>
        <v/>
      </c>
      <c r="AA73" s="34"/>
      <c r="AB73" s="34"/>
      <c r="AC73" s="35"/>
      <c r="AD73" s="34"/>
    </row>
    <row r="74" spans="1:30" ht="14.4" x14ac:dyDescent="0.3">
      <c r="A74" s="27" t="str">
        <f t="shared" si="20"/>
        <v/>
      </c>
      <c r="B74" s="15"/>
      <c r="C74" s="15"/>
      <c r="D74" s="15"/>
      <c r="E74" s="15"/>
      <c r="F74" s="15"/>
      <c r="G74" s="15"/>
      <c r="H74" s="15"/>
      <c r="I74" s="28"/>
      <c r="J74" s="28"/>
      <c r="K74" s="29" t="str">
        <f t="shared" si="21"/>
        <v/>
      </c>
      <c r="L74" s="30"/>
      <c r="M74" s="30"/>
      <c r="N74" s="31"/>
      <c r="O74" s="30"/>
      <c r="P74" s="31"/>
      <c r="Q74" s="31"/>
      <c r="R74" s="32" t="str">
        <f t="shared" si="22"/>
        <v/>
      </c>
      <c r="S74" s="32" t="str">
        <f t="shared" si="23"/>
        <v/>
      </c>
      <c r="T74" s="32" t="str">
        <f t="shared" si="24"/>
        <v/>
      </c>
      <c r="U74" s="32" t="str">
        <f t="shared" si="25"/>
        <v/>
      </c>
      <c r="V74" s="33" t="str">
        <f>IF(B74="","",ROUND((R74*Panel!$H$6+S74*Panel!$H$7+T74*Panel!$H$8+U74*Panel!$H$9+Q74*Panel!$H$10)/SUM(Panel!$H$6:$H$10),2))</f>
        <v/>
      </c>
      <c r="W74" s="27" t="str">
        <f t="shared" si="26"/>
        <v/>
      </c>
      <c r="X74" s="32" t="str">
        <f t="shared" ca="1" si="27"/>
        <v/>
      </c>
      <c r="Y74" s="27" t="str">
        <f t="shared" si="28"/>
        <v/>
      </c>
      <c r="Z74" s="27" t="str">
        <f t="shared" si="29"/>
        <v/>
      </c>
      <c r="AA74" s="34"/>
      <c r="AB74" s="34"/>
      <c r="AC74" s="35"/>
      <c r="AD74" s="34"/>
    </row>
    <row r="75" spans="1:30" ht="14.4" x14ac:dyDescent="0.3">
      <c r="A75" s="27" t="str">
        <f t="shared" si="20"/>
        <v/>
      </c>
      <c r="B75" s="15"/>
      <c r="C75" s="15"/>
      <c r="D75" s="15"/>
      <c r="E75" s="15"/>
      <c r="F75" s="15"/>
      <c r="G75" s="15"/>
      <c r="H75" s="15"/>
      <c r="I75" s="28"/>
      <c r="J75" s="28"/>
      <c r="K75" s="29" t="str">
        <f t="shared" si="21"/>
        <v/>
      </c>
      <c r="L75" s="30"/>
      <c r="M75" s="30"/>
      <c r="N75" s="31"/>
      <c r="O75" s="30"/>
      <c r="P75" s="31"/>
      <c r="Q75" s="31"/>
      <c r="R75" s="32" t="str">
        <f t="shared" si="22"/>
        <v/>
      </c>
      <c r="S75" s="32" t="str">
        <f t="shared" si="23"/>
        <v/>
      </c>
      <c r="T75" s="32" t="str">
        <f t="shared" si="24"/>
        <v/>
      </c>
      <c r="U75" s="32" t="str">
        <f t="shared" si="25"/>
        <v/>
      </c>
      <c r="V75" s="33" t="str">
        <f>IF(B75="","",ROUND((R75*Panel!$H$6+S75*Panel!$H$7+T75*Panel!$H$8+U75*Panel!$H$9+Q75*Panel!$H$10)/SUM(Panel!$H$6:$H$10),2))</f>
        <v/>
      </c>
      <c r="W75" s="27" t="str">
        <f t="shared" si="26"/>
        <v/>
      </c>
      <c r="X75" s="32" t="str">
        <f t="shared" ca="1" si="27"/>
        <v/>
      </c>
      <c r="Y75" s="27" t="str">
        <f t="shared" si="28"/>
        <v/>
      </c>
      <c r="Z75" s="27" t="str">
        <f t="shared" si="29"/>
        <v/>
      </c>
      <c r="AA75" s="34"/>
      <c r="AB75" s="34"/>
      <c r="AC75" s="35"/>
      <c r="AD75" s="34"/>
    </row>
    <row r="76" spans="1:30" ht="14.4" x14ac:dyDescent="0.3">
      <c r="A76" s="27" t="str">
        <f t="shared" si="20"/>
        <v/>
      </c>
      <c r="B76" s="15"/>
      <c r="C76" s="15"/>
      <c r="D76" s="15"/>
      <c r="E76" s="15"/>
      <c r="F76" s="15"/>
      <c r="G76" s="15"/>
      <c r="H76" s="15"/>
      <c r="I76" s="28"/>
      <c r="J76" s="28"/>
      <c r="K76" s="29" t="str">
        <f t="shared" si="21"/>
        <v/>
      </c>
      <c r="L76" s="30"/>
      <c r="M76" s="30"/>
      <c r="N76" s="31"/>
      <c r="O76" s="30"/>
      <c r="P76" s="31"/>
      <c r="Q76" s="31"/>
      <c r="R76" s="32" t="str">
        <f t="shared" si="22"/>
        <v/>
      </c>
      <c r="S76" s="32" t="str">
        <f t="shared" si="23"/>
        <v/>
      </c>
      <c r="T76" s="32" t="str">
        <f t="shared" si="24"/>
        <v/>
      </c>
      <c r="U76" s="32" t="str">
        <f t="shared" si="25"/>
        <v/>
      </c>
      <c r="V76" s="33" t="str">
        <f>IF(B76="","",ROUND((R76*Panel!$H$6+S76*Panel!$H$7+T76*Panel!$H$8+U76*Panel!$H$9+Q76*Panel!$H$10)/SUM(Panel!$H$6:$H$10),2))</f>
        <v/>
      </c>
      <c r="W76" s="27" t="str">
        <f t="shared" si="26"/>
        <v/>
      </c>
      <c r="X76" s="32" t="str">
        <f t="shared" ca="1" si="27"/>
        <v/>
      </c>
      <c r="Y76" s="27" t="str">
        <f t="shared" si="28"/>
        <v/>
      </c>
      <c r="Z76" s="27" t="str">
        <f t="shared" si="29"/>
        <v/>
      </c>
      <c r="AA76" s="34"/>
      <c r="AB76" s="34"/>
      <c r="AC76" s="35"/>
      <c r="AD76" s="34"/>
    </row>
    <row r="77" spans="1:30" ht="14.4" x14ac:dyDescent="0.3">
      <c r="A77" s="27" t="str">
        <f t="shared" si="20"/>
        <v/>
      </c>
      <c r="B77" s="15"/>
      <c r="C77" s="15"/>
      <c r="D77" s="15"/>
      <c r="E77" s="15"/>
      <c r="F77" s="15"/>
      <c r="G77" s="15"/>
      <c r="H77" s="15"/>
      <c r="I77" s="28"/>
      <c r="J77" s="28"/>
      <c r="K77" s="29" t="str">
        <f t="shared" si="21"/>
        <v/>
      </c>
      <c r="L77" s="30"/>
      <c r="M77" s="30"/>
      <c r="N77" s="31"/>
      <c r="O77" s="30"/>
      <c r="P77" s="31"/>
      <c r="Q77" s="31"/>
      <c r="R77" s="32" t="str">
        <f t="shared" si="22"/>
        <v/>
      </c>
      <c r="S77" s="32" t="str">
        <f t="shared" si="23"/>
        <v/>
      </c>
      <c r="T77" s="32" t="str">
        <f t="shared" si="24"/>
        <v/>
      </c>
      <c r="U77" s="32" t="str">
        <f t="shared" si="25"/>
        <v/>
      </c>
      <c r="V77" s="33" t="str">
        <f>IF(B77="","",ROUND((R77*Panel!$H$6+S77*Panel!$H$7+T77*Panel!$H$8+U77*Panel!$H$9+Q77*Panel!$H$10)/SUM(Panel!$H$6:$H$10),2))</f>
        <v/>
      </c>
      <c r="W77" s="27" t="str">
        <f t="shared" si="26"/>
        <v/>
      </c>
      <c r="X77" s="32" t="str">
        <f t="shared" ca="1" si="27"/>
        <v/>
      </c>
      <c r="Y77" s="27" t="str">
        <f t="shared" si="28"/>
        <v/>
      </c>
      <c r="Z77" s="27" t="str">
        <f t="shared" si="29"/>
        <v/>
      </c>
      <c r="AA77" s="34"/>
      <c r="AB77" s="34"/>
      <c r="AC77" s="35"/>
      <c r="AD77" s="34"/>
    </row>
    <row r="78" spans="1:30" ht="14.4" x14ac:dyDescent="0.3">
      <c r="A78" s="27" t="str">
        <f t="shared" si="20"/>
        <v/>
      </c>
      <c r="B78" s="15"/>
      <c r="C78" s="15"/>
      <c r="D78" s="15"/>
      <c r="E78" s="15"/>
      <c r="F78" s="15"/>
      <c r="G78" s="15"/>
      <c r="H78" s="15"/>
      <c r="I78" s="28"/>
      <c r="J78" s="28"/>
      <c r="K78" s="29" t="str">
        <f t="shared" si="21"/>
        <v/>
      </c>
      <c r="L78" s="30"/>
      <c r="M78" s="30"/>
      <c r="N78" s="31"/>
      <c r="O78" s="30"/>
      <c r="P78" s="31"/>
      <c r="Q78" s="31"/>
      <c r="R78" s="32" t="str">
        <f t="shared" si="22"/>
        <v/>
      </c>
      <c r="S78" s="32" t="str">
        <f t="shared" si="23"/>
        <v/>
      </c>
      <c r="T78" s="32" t="str">
        <f t="shared" si="24"/>
        <v/>
      </c>
      <c r="U78" s="32" t="str">
        <f t="shared" si="25"/>
        <v/>
      </c>
      <c r="V78" s="33" t="str">
        <f>IF(B78="","",ROUND((R78*Panel!$H$6+S78*Panel!$H$7+T78*Panel!$H$8+U78*Panel!$H$9+Q78*Panel!$H$10)/SUM(Panel!$H$6:$H$10),2))</f>
        <v/>
      </c>
      <c r="W78" s="27" t="str">
        <f t="shared" si="26"/>
        <v/>
      </c>
      <c r="X78" s="32" t="str">
        <f t="shared" ca="1" si="27"/>
        <v/>
      </c>
      <c r="Y78" s="27" t="str">
        <f t="shared" si="28"/>
        <v/>
      </c>
      <c r="Z78" s="27" t="str">
        <f t="shared" si="29"/>
        <v/>
      </c>
      <c r="AA78" s="34"/>
      <c r="AB78" s="34"/>
      <c r="AC78" s="35"/>
      <c r="AD78" s="34"/>
    </row>
    <row r="79" spans="1:30" ht="14.4" x14ac:dyDescent="0.3">
      <c r="A79" s="27" t="str">
        <f t="shared" si="20"/>
        <v/>
      </c>
      <c r="B79" s="15"/>
      <c r="C79" s="15"/>
      <c r="D79" s="15"/>
      <c r="E79" s="15"/>
      <c r="F79" s="15"/>
      <c r="G79" s="15"/>
      <c r="H79" s="15"/>
      <c r="I79" s="28"/>
      <c r="J79" s="28"/>
      <c r="K79" s="29" t="str">
        <f t="shared" si="21"/>
        <v/>
      </c>
      <c r="L79" s="30"/>
      <c r="M79" s="30"/>
      <c r="N79" s="31"/>
      <c r="O79" s="30"/>
      <c r="P79" s="31"/>
      <c r="Q79" s="31"/>
      <c r="R79" s="32" t="str">
        <f t="shared" si="22"/>
        <v/>
      </c>
      <c r="S79" s="32" t="str">
        <f t="shared" si="23"/>
        <v/>
      </c>
      <c r="T79" s="32" t="str">
        <f t="shared" si="24"/>
        <v/>
      </c>
      <c r="U79" s="32" t="str">
        <f t="shared" si="25"/>
        <v/>
      </c>
      <c r="V79" s="33" t="str">
        <f>IF(B79="","",ROUND((R79*Panel!$H$6+S79*Panel!$H$7+T79*Panel!$H$8+U79*Panel!$H$9+Q79*Panel!$H$10)/SUM(Panel!$H$6:$H$10),2))</f>
        <v/>
      </c>
      <c r="W79" s="27" t="str">
        <f t="shared" si="26"/>
        <v/>
      </c>
      <c r="X79" s="32" t="str">
        <f t="shared" ca="1" si="27"/>
        <v/>
      </c>
      <c r="Y79" s="27" t="str">
        <f t="shared" si="28"/>
        <v/>
      </c>
      <c r="Z79" s="27" t="str">
        <f t="shared" si="29"/>
        <v/>
      </c>
      <c r="AA79" s="34"/>
      <c r="AB79" s="34"/>
      <c r="AC79" s="35"/>
      <c r="AD79" s="34"/>
    </row>
    <row r="80" spans="1:30" ht="14.4" x14ac:dyDescent="0.3">
      <c r="A80" s="27" t="str">
        <f t="shared" si="20"/>
        <v/>
      </c>
      <c r="B80" s="15"/>
      <c r="C80" s="15"/>
      <c r="D80" s="15"/>
      <c r="E80" s="15"/>
      <c r="F80" s="15"/>
      <c r="G80" s="15"/>
      <c r="H80" s="15"/>
      <c r="I80" s="28"/>
      <c r="J80" s="28"/>
      <c r="K80" s="29" t="str">
        <f t="shared" si="21"/>
        <v/>
      </c>
      <c r="L80" s="30"/>
      <c r="M80" s="30"/>
      <c r="N80" s="31"/>
      <c r="O80" s="30"/>
      <c r="P80" s="31"/>
      <c r="Q80" s="31"/>
      <c r="R80" s="32" t="str">
        <f t="shared" si="22"/>
        <v/>
      </c>
      <c r="S80" s="32" t="str">
        <f t="shared" si="23"/>
        <v/>
      </c>
      <c r="T80" s="32" t="str">
        <f t="shared" si="24"/>
        <v/>
      </c>
      <c r="U80" s="32" t="str">
        <f t="shared" si="25"/>
        <v/>
      </c>
      <c r="V80" s="33" t="str">
        <f>IF(B80="","",ROUND((R80*Panel!$H$6+S80*Panel!$H$7+T80*Panel!$H$8+U80*Panel!$H$9+Q80*Panel!$H$10)/SUM(Panel!$H$6:$H$10),2))</f>
        <v/>
      </c>
      <c r="W80" s="27" t="str">
        <f t="shared" si="26"/>
        <v/>
      </c>
      <c r="X80" s="32" t="str">
        <f t="shared" ca="1" si="27"/>
        <v/>
      </c>
      <c r="Y80" s="27" t="str">
        <f t="shared" si="28"/>
        <v/>
      </c>
      <c r="Z80" s="27" t="str">
        <f t="shared" si="29"/>
        <v/>
      </c>
      <c r="AA80" s="34"/>
      <c r="AB80" s="34"/>
      <c r="AC80" s="35"/>
      <c r="AD80" s="34"/>
    </row>
    <row r="81" spans="1:30" ht="14.4" x14ac:dyDescent="0.3">
      <c r="A81" s="27" t="str">
        <f t="shared" si="20"/>
        <v/>
      </c>
      <c r="B81" s="15"/>
      <c r="C81" s="15"/>
      <c r="D81" s="15"/>
      <c r="E81" s="15"/>
      <c r="F81" s="15"/>
      <c r="G81" s="15"/>
      <c r="H81" s="15"/>
      <c r="I81" s="28"/>
      <c r="J81" s="28"/>
      <c r="K81" s="29" t="str">
        <f t="shared" si="21"/>
        <v/>
      </c>
      <c r="L81" s="30"/>
      <c r="M81" s="30"/>
      <c r="N81" s="31"/>
      <c r="O81" s="30"/>
      <c r="P81" s="31"/>
      <c r="Q81" s="31"/>
      <c r="R81" s="32" t="str">
        <f t="shared" si="22"/>
        <v/>
      </c>
      <c r="S81" s="32" t="str">
        <f t="shared" si="23"/>
        <v/>
      </c>
      <c r="T81" s="32" t="str">
        <f t="shared" si="24"/>
        <v/>
      </c>
      <c r="U81" s="32" t="str">
        <f t="shared" si="25"/>
        <v/>
      </c>
      <c r="V81" s="33" t="str">
        <f>IF(B81="","",ROUND((R81*Panel!$H$6+S81*Panel!$H$7+T81*Panel!$H$8+U81*Panel!$H$9+Q81*Panel!$H$10)/SUM(Panel!$H$6:$H$10),2))</f>
        <v/>
      </c>
      <c r="W81" s="27" t="str">
        <f t="shared" si="26"/>
        <v/>
      </c>
      <c r="X81" s="32" t="str">
        <f t="shared" ca="1" si="27"/>
        <v/>
      </c>
      <c r="Y81" s="27" t="str">
        <f t="shared" si="28"/>
        <v/>
      </c>
      <c r="Z81" s="27" t="str">
        <f t="shared" si="29"/>
        <v/>
      </c>
      <c r="AA81" s="34"/>
      <c r="AB81" s="34"/>
      <c r="AC81" s="35"/>
      <c r="AD81" s="34"/>
    </row>
    <row r="82" spans="1:30" ht="14.4" x14ac:dyDescent="0.3">
      <c r="A82" s="27" t="str">
        <f t="shared" si="20"/>
        <v/>
      </c>
      <c r="B82" s="15"/>
      <c r="C82" s="15"/>
      <c r="D82" s="15"/>
      <c r="E82" s="15"/>
      <c r="F82" s="15"/>
      <c r="G82" s="15"/>
      <c r="H82" s="15"/>
      <c r="I82" s="28"/>
      <c r="J82" s="28"/>
      <c r="K82" s="29" t="str">
        <f t="shared" si="21"/>
        <v/>
      </c>
      <c r="L82" s="30"/>
      <c r="M82" s="30"/>
      <c r="N82" s="31"/>
      <c r="O82" s="30"/>
      <c r="P82" s="31"/>
      <c r="Q82" s="31"/>
      <c r="R82" s="32" t="str">
        <f t="shared" si="22"/>
        <v/>
      </c>
      <c r="S82" s="32" t="str">
        <f t="shared" si="23"/>
        <v/>
      </c>
      <c r="T82" s="32" t="str">
        <f t="shared" si="24"/>
        <v/>
      </c>
      <c r="U82" s="32" t="str">
        <f t="shared" si="25"/>
        <v/>
      </c>
      <c r="V82" s="33" t="str">
        <f>IF(B82="","",ROUND((R82*Panel!$H$6+S82*Panel!$H$7+T82*Panel!$H$8+U82*Panel!$H$9+Q82*Panel!$H$10)/SUM(Panel!$H$6:$H$10),2))</f>
        <v/>
      </c>
      <c r="W82" s="27" t="str">
        <f t="shared" si="26"/>
        <v/>
      </c>
      <c r="X82" s="32" t="str">
        <f t="shared" ca="1" si="27"/>
        <v/>
      </c>
      <c r="Y82" s="27" t="str">
        <f t="shared" si="28"/>
        <v/>
      </c>
      <c r="Z82" s="27" t="str">
        <f t="shared" si="29"/>
        <v/>
      </c>
      <c r="AA82" s="34"/>
      <c r="AB82" s="34"/>
      <c r="AC82" s="35"/>
      <c r="AD82" s="34"/>
    </row>
    <row r="83" spans="1:30" ht="14.4" x14ac:dyDescent="0.3">
      <c r="A83" s="27" t="str">
        <f t="shared" si="20"/>
        <v/>
      </c>
      <c r="B83" s="15"/>
      <c r="C83" s="15"/>
      <c r="D83" s="15"/>
      <c r="E83" s="15"/>
      <c r="F83" s="15"/>
      <c r="G83" s="15"/>
      <c r="H83" s="15"/>
      <c r="I83" s="28"/>
      <c r="J83" s="28"/>
      <c r="K83" s="29" t="str">
        <f t="shared" si="21"/>
        <v/>
      </c>
      <c r="L83" s="30"/>
      <c r="M83" s="30"/>
      <c r="N83" s="31"/>
      <c r="O83" s="30"/>
      <c r="P83" s="31"/>
      <c r="Q83" s="31"/>
      <c r="R83" s="32" t="str">
        <f t="shared" si="22"/>
        <v/>
      </c>
      <c r="S83" s="32" t="str">
        <f t="shared" si="23"/>
        <v/>
      </c>
      <c r="T83" s="32" t="str">
        <f t="shared" si="24"/>
        <v/>
      </c>
      <c r="U83" s="32" t="str">
        <f t="shared" si="25"/>
        <v/>
      </c>
      <c r="V83" s="33" t="str">
        <f>IF(B83="","",ROUND((R83*Panel!$H$6+S83*Panel!$H$7+T83*Panel!$H$8+U83*Panel!$H$9+Q83*Panel!$H$10)/SUM(Panel!$H$6:$H$10),2))</f>
        <v/>
      </c>
      <c r="W83" s="27" t="str">
        <f t="shared" si="26"/>
        <v/>
      </c>
      <c r="X83" s="32" t="str">
        <f t="shared" ca="1" si="27"/>
        <v/>
      </c>
      <c r="Y83" s="27" t="str">
        <f t="shared" si="28"/>
        <v/>
      </c>
      <c r="Z83" s="27" t="str">
        <f t="shared" si="29"/>
        <v/>
      </c>
      <c r="AA83" s="34"/>
      <c r="AB83" s="34"/>
      <c r="AC83" s="35"/>
      <c r="AD83" s="34"/>
    </row>
    <row r="84" spans="1:30" ht="14.4" x14ac:dyDescent="0.3">
      <c r="A84" s="27" t="str">
        <f t="shared" si="20"/>
        <v/>
      </c>
      <c r="B84" s="15"/>
      <c r="C84" s="15"/>
      <c r="D84" s="15"/>
      <c r="E84" s="15"/>
      <c r="F84" s="15"/>
      <c r="G84" s="15"/>
      <c r="H84" s="15"/>
      <c r="I84" s="28"/>
      <c r="J84" s="28"/>
      <c r="K84" s="29" t="str">
        <f t="shared" si="21"/>
        <v/>
      </c>
      <c r="L84" s="30"/>
      <c r="M84" s="30"/>
      <c r="N84" s="31"/>
      <c r="O84" s="30"/>
      <c r="P84" s="31"/>
      <c r="Q84" s="31"/>
      <c r="R84" s="32" t="str">
        <f t="shared" si="22"/>
        <v/>
      </c>
      <c r="S84" s="32" t="str">
        <f t="shared" si="23"/>
        <v/>
      </c>
      <c r="T84" s="32" t="str">
        <f t="shared" si="24"/>
        <v/>
      </c>
      <c r="U84" s="32" t="str">
        <f t="shared" si="25"/>
        <v/>
      </c>
      <c r="V84" s="33" t="str">
        <f>IF(B84="","",ROUND((R84*Panel!$H$6+S84*Panel!$H$7+T84*Panel!$H$8+U84*Panel!$H$9+Q84*Panel!$H$10)/SUM(Panel!$H$6:$H$10),2))</f>
        <v/>
      </c>
      <c r="W84" s="27" t="str">
        <f t="shared" si="26"/>
        <v/>
      </c>
      <c r="X84" s="32" t="str">
        <f t="shared" ca="1" si="27"/>
        <v/>
      </c>
      <c r="Y84" s="27" t="str">
        <f t="shared" si="28"/>
        <v/>
      </c>
      <c r="Z84" s="27" t="str">
        <f t="shared" si="29"/>
        <v/>
      </c>
      <c r="AA84" s="34"/>
      <c r="AB84" s="34"/>
      <c r="AC84" s="35"/>
      <c r="AD84" s="34"/>
    </row>
    <row r="85" spans="1:30" ht="14.4" x14ac:dyDescent="0.3">
      <c r="A85" s="27" t="str">
        <f t="shared" si="20"/>
        <v/>
      </c>
      <c r="B85" s="15"/>
      <c r="C85" s="15"/>
      <c r="D85" s="15"/>
      <c r="E85" s="15"/>
      <c r="F85" s="15"/>
      <c r="G85" s="15"/>
      <c r="H85" s="15"/>
      <c r="I85" s="28"/>
      <c r="J85" s="28"/>
      <c r="K85" s="29" t="str">
        <f t="shared" si="21"/>
        <v/>
      </c>
      <c r="L85" s="30"/>
      <c r="M85" s="30"/>
      <c r="N85" s="31"/>
      <c r="O85" s="30"/>
      <c r="P85" s="31"/>
      <c r="Q85" s="31"/>
      <c r="R85" s="32" t="str">
        <f t="shared" si="22"/>
        <v/>
      </c>
      <c r="S85" s="32" t="str">
        <f t="shared" si="23"/>
        <v/>
      </c>
      <c r="T85" s="32" t="str">
        <f t="shared" si="24"/>
        <v/>
      </c>
      <c r="U85" s="32" t="str">
        <f t="shared" si="25"/>
        <v/>
      </c>
      <c r="V85" s="33" t="str">
        <f>IF(B85="","",ROUND((R85*Panel!$H$6+S85*Panel!$H$7+T85*Panel!$H$8+U85*Panel!$H$9+Q85*Panel!$H$10)/SUM(Panel!$H$6:$H$10),2))</f>
        <v/>
      </c>
      <c r="W85" s="27" t="str">
        <f t="shared" si="26"/>
        <v/>
      </c>
      <c r="X85" s="32" t="str">
        <f t="shared" ca="1" si="27"/>
        <v/>
      </c>
      <c r="Y85" s="27" t="str">
        <f t="shared" si="28"/>
        <v/>
      </c>
      <c r="Z85" s="27" t="str">
        <f t="shared" si="29"/>
        <v/>
      </c>
      <c r="AA85" s="34"/>
      <c r="AB85" s="34"/>
      <c r="AC85" s="35"/>
      <c r="AD85" s="34"/>
    </row>
    <row r="86" spans="1:30" ht="14.4" x14ac:dyDescent="0.3">
      <c r="A86" s="27" t="str">
        <f t="shared" si="20"/>
        <v/>
      </c>
      <c r="B86" s="15"/>
      <c r="C86" s="15"/>
      <c r="D86" s="15"/>
      <c r="E86" s="15"/>
      <c r="F86" s="15"/>
      <c r="G86" s="15"/>
      <c r="H86" s="15"/>
      <c r="I86" s="28"/>
      <c r="J86" s="28"/>
      <c r="K86" s="29" t="str">
        <f t="shared" si="21"/>
        <v/>
      </c>
      <c r="L86" s="30"/>
      <c r="M86" s="30"/>
      <c r="N86" s="31"/>
      <c r="O86" s="30"/>
      <c r="P86" s="31"/>
      <c r="Q86" s="31"/>
      <c r="R86" s="32" t="str">
        <f t="shared" si="22"/>
        <v/>
      </c>
      <c r="S86" s="32" t="str">
        <f t="shared" si="23"/>
        <v/>
      </c>
      <c r="T86" s="32" t="str">
        <f t="shared" si="24"/>
        <v/>
      </c>
      <c r="U86" s="32" t="str">
        <f t="shared" si="25"/>
        <v/>
      </c>
      <c r="V86" s="33" t="str">
        <f>IF(B86="","",ROUND((R86*Panel!$H$6+S86*Panel!$H$7+T86*Panel!$H$8+U86*Panel!$H$9+Q86*Panel!$H$10)/SUM(Panel!$H$6:$H$10),2))</f>
        <v/>
      </c>
      <c r="W86" s="27" t="str">
        <f t="shared" si="26"/>
        <v/>
      </c>
      <c r="X86" s="32" t="str">
        <f t="shared" ca="1" si="27"/>
        <v/>
      </c>
      <c r="Y86" s="27" t="str">
        <f t="shared" si="28"/>
        <v/>
      </c>
      <c r="Z86" s="27" t="str">
        <f t="shared" si="29"/>
        <v/>
      </c>
      <c r="AA86" s="34"/>
      <c r="AB86" s="34"/>
      <c r="AC86" s="35"/>
      <c r="AD86" s="34"/>
    </row>
    <row r="87" spans="1:30" ht="14.4" x14ac:dyDescent="0.3">
      <c r="A87" s="27" t="str">
        <f t="shared" si="20"/>
        <v/>
      </c>
      <c r="B87" s="15"/>
      <c r="C87" s="15"/>
      <c r="D87" s="15"/>
      <c r="E87" s="15"/>
      <c r="F87" s="15"/>
      <c r="G87" s="15"/>
      <c r="H87" s="15"/>
      <c r="I87" s="28"/>
      <c r="J87" s="28"/>
      <c r="K87" s="29" t="str">
        <f t="shared" si="21"/>
        <v/>
      </c>
      <c r="L87" s="30"/>
      <c r="M87" s="30"/>
      <c r="N87" s="31"/>
      <c r="O87" s="30"/>
      <c r="P87" s="31"/>
      <c r="Q87" s="31"/>
      <c r="R87" s="32" t="str">
        <f t="shared" si="22"/>
        <v/>
      </c>
      <c r="S87" s="32" t="str">
        <f t="shared" si="23"/>
        <v/>
      </c>
      <c r="T87" s="32" t="str">
        <f t="shared" si="24"/>
        <v/>
      </c>
      <c r="U87" s="32" t="str">
        <f t="shared" si="25"/>
        <v/>
      </c>
      <c r="V87" s="33" t="str">
        <f>IF(B87="","",ROUND((R87*Panel!$H$6+S87*Panel!$H$7+T87*Panel!$H$8+U87*Panel!$H$9+Q87*Panel!$H$10)/SUM(Panel!$H$6:$H$10),2))</f>
        <v/>
      </c>
      <c r="W87" s="27" t="str">
        <f t="shared" si="26"/>
        <v/>
      </c>
      <c r="X87" s="32" t="str">
        <f t="shared" ca="1" si="27"/>
        <v/>
      </c>
      <c r="Y87" s="27" t="str">
        <f t="shared" si="28"/>
        <v/>
      </c>
      <c r="Z87" s="27" t="str">
        <f t="shared" si="29"/>
        <v/>
      </c>
      <c r="AA87" s="34"/>
      <c r="AB87" s="34"/>
      <c r="AC87" s="35"/>
      <c r="AD87" s="34"/>
    </row>
    <row r="88" spans="1:30" ht="14.4" x14ac:dyDescent="0.3">
      <c r="A88" s="27" t="str">
        <f t="shared" si="20"/>
        <v/>
      </c>
      <c r="B88" s="15"/>
      <c r="C88" s="15"/>
      <c r="D88" s="15"/>
      <c r="E88" s="15"/>
      <c r="F88" s="15"/>
      <c r="G88" s="15"/>
      <c r="H88" s="15"/>
      <c r="I88" s="28"/>
      <c r="J88" s="28"/>
      <c r="K88" s="29" t="str">
        <f t="shared" si="21"/>
        <v/>
      </c>
      <c r="L88" s="30"/>
      <c r="M88" s="30"/>
      <c r="N88" s="31"/>
      <c r="O88" s="30"/>
      <c r="P88" s="31"/>
      <c r="Q88" s="31"/>
      <c r="R88" s="32" t="str">
        <f t="shared" si="22"/>
        <v/>
      </c>
      <c r="S88" s="32" t="str">
        <f t="shared" si="23"/>
        <v/>
      </c>
      <c r="T88" s="32" t="str">
        <f t="shared" si="24"/>
        <v/>
      </c>
      <c r="U88" s="32" t="str">
        <f t="shared" si="25"/>
        <v/>
      </c>
      <c r="V88" s="33" t="str">
        <f>IF(B88="","",ROUND((R88*Panel!$H$6+S88*Panel!$H$7+T88*Panel!$H$8+U88*Panel!$H$9+Q88*Panel!$H$10)/SUM(Panel!$H$6:$H$10),2))</f>
        <v/>
      </c>
      <c r="W88" s="27" t="str">
        <f t="shared" si="26"/>
        <v/>
      </c>
      <c r="X88" s="32" t="str">
        <f t="shared" ca="1" si="27"/>
        <v/>
      </c>
      <c r="Y88" s="27" t="str">
        <f t="shared" si="28"/>
        <v/>
      </c>
      <c r="Z88" s="27" t="str">
        <f t="shared" si="29"/>
        <v/>
      </c>
      <c r="AA88" s="34"/>
      <c r="AB88" s="34"/>
      <c r="AC88" s="35"/>
      <c r="AD88" s="34"/>
    </row>
    <row r="89" spans="1:30" ht="14.4" x14ac:dyDescent="0.3">
      <c r="A89" s="27" t="str">
        <f t="shared" si="20"/>
        <v/>
      </c>
      <c r="B89" s="15"/>
      <c r="C89" s="15"/>
      <c r="D89" s="15"/>
      <c r="E89" s="15"/>
      <c r="F89" s="15"/>
      <c r="G89" s="15"/>
      <c r="H89" s="15"/>
      <c r="I89" s="28"/>
      <c r="J89" s="28"/>
      <c r="K89" s="29" t="str">
        <f t="shared" si="21"/>
        <v/>
      </c>
      <c r="L89" s="30"/>
      <c r="M89" s="30"/>
      <c r="N89" s="31"/>
      <c r="O89" s="30"/>
      <c r="P89" s="31"/>
      <c r="Q89" s="31"/>
      <c r="R89" s="32" t="str">
        <f t="shared" si="22"/>
        <v/>
      </c>
      <c r="S89" s="32" t="str">
        <f t="shared" si="23"/>
        <v/>
      </c>
      <c r="T89" s="32" t="str">
        <f t="shared" si="24"/>
        <v/>
      </c>
      <c r="U89" s="32" t="str">
        <f t="shared" si="25"/>
        <v/>
      </c>
      <c r="V89" s="33" t="str">
        <f>IF(B89="","",ROUND((R89*Panel!$H$6+S89*Panel!$H$7+T89*Panel!$H$8+U89*Panel!$H$9+Q89*Panel!$H$10)/SUM(Panel!$H$6:$H$10),2))</f>
        <v/>
      </c>
      <c r="W89" s="27" t="str">
        <f t="shared" si="26"/>
        <v/>
      </c>
      <c r="X89" s="32" t="str">
        <f t="shared" ca="1" si="27"/>
        <v/>
      </c>
      <c r="Y89" s="27" t="str">
        <f t="shared" si="28"/>
        <v/>
      </c>
      <c r="Z89" s="27" t="str">
        <f t="shared" si="29"/>
        <v/>
      </c>
      <c r="AA89" s="34"/>
      <c r="AB89" s="34"/>
      <c r="AC89" s="35"/>
      <c r="AD89" s="34"/>
    </row>
    <row r="90" spans="1:30" ht="14.4" x14ac:dyDescent="0.3">
      <c r="A90" s="27" t="str">
        <f t="shared" si="20"/>
        <v/>
      </c>
      <c r="B90" s="15"/>
      <c r="C90" s="15"/>
      <c r="D90" s="15"/>
      <c r="E90" s="15"/>
      <c r="F90" s="15"/>
      <c r="G90" s="15"/>
      <c r="H90" s="15"/>
      <c r="I90" s="28"/>
      <c r="J90" s="28"/>
      <c r="K90" s="29" t="str">
        <f t="shared" si="21"/>
        <v/>
      </c>
      <c r="L90" s="30"/>
      <c r="M90" s="30"/>
      <c r="N90" s="31"/>
      <c r="O90" s="30"/>
      <c r="P90" s="31"/>
      <c r="Q90" s="31"/>
      <c r="R90" s="32" t="str">
        <f t="shared" si="22"/>
        <v/>
      </c>
      <c r="S90" s="32" t="str">
        <f t="shared" si="23"/>
        <v/>
      </c>
      <c r="T90" s="32" t="str">
        <f t="shared" si="24"/>
        <v/>
      </c>
      <c r="U90" s="32" t="str">
        <f t="shared" si="25"/>
        <v/>
      </c>
      <c r="V90" s="33" t="str">
        <f>IF(B90="","",ROUND((R90*Panel!$H$6+S90*Panel!$H$7+T90*Panel!$H$8+U90*Panel!$H$9+Q90*Panel!$H$10)/SUM(Panel!$H$6:$H$10),2))</f>
        <v/>
      </c>
      <c r="W90" s="27" t="str">
        <f t="shared" si="26"/>
        <v/>
      </c>
      <c r="X90" s="32" t="str">
        <f t="shared" ca="1" si="27"/>
        <v/>
      </c>
      <c r="Y90" s="27" t="str">
        <f t="shared" si="28"/>
        <v/>
      </c>
      <c r="Z90" s="27" t="str">
        <f t="shared" si="29"/>
        <v/>
      </c>
      <c r="AA90" s="34"/>
      <c r="AB90" s="34"/>
      <c r="AC90" s="35"/>
      <c r="AD90" s="34"/>
    </row>
    <row r="91" spans="1:30" ht="14.4" x14ac:dyDescent="0.3">
      <c r="A91" s="27" t="str">
        <f t="shared" si="20"/>
        <v/>
      </c>
      <c r="B91" s="15"/>
      <c r="C91" s="15"/>
      <c r="D91" s="15"/>
      <c r="E91" s="15"/>
      <c r="F91" s="15"/>
      <c r="G91" s="15"/>
      <c r="H91" s="15"/>
      <c r="I91" s="28"/>
      <c r="J91" s="28"/>
      <c r="K91" s="29" t="str">
        <f t="shared" si="21"/>
        <v/>
      </c>
      <c r="L91" s="30"/>
      <c r="M91" s="30"/>
      <c r="N91" s="31"/>
      <c r="O91" s="30"/>
      <c r="P91" s="31"/>
      <c r="Q91" s="31"/>
      <c r="R91" s="32" t="str">
        <f t="shared" si="22"/>
        <v/>
      </c>
      <c r="S91" s="32" t="str">
        <f t="shared" si="23"/>
        <v/>
      </c>
      <c r="T91" s="32" t="str">
        <f t="shared" si="24"/>
        <v/>
      </c>
      <c r="U91" s="32" t="str">
        <f t="shared" si="25"/>
        <v/>
      </c>
      <c r="V91" s="33" t="str">
        <f>IF(B91="","",ROUND((R91*Panel!$H$6+S91*Panel!$H$7+T91*Panel!$H$8+U91*Panel!$H$9+Q91*Panel!$H$10)/SUM(Panel!$H$6:$H$10),2))</f>
        <v/>
      </c>
      <c r="W91" s="27" t="str">
        <f t="shared" si="26"/>
        <v/>
      </c>
      <c r="X91" s="32" t="str">
        <f t="shared" ca="1" si="27"/>
        <v/>
      </c>
      <c r="Y91" s="27" t="str">
        <f t="shared" si="28"/>
        <v/>
      </c>
      <c r="Z91" s="27" t="str">
        <f t="shared" si="29"/>
        <v/>
      </c>
      <c r="AA91" s="34"/>
      <c r="AB91" s="34"/>
      <c r="AC91" s="35"/>
      <c r="AD91" s="34"/>
    </row>
    <row r="92" spans="1:30" ht="14.4" x14ac:dyDescent="0.3">
      <c r="A92" s="27" t="str">
        <f t="shared" si="20"/>
        <v/>
      </c>
      <c r="B92" s="15"/>
      <c r="C92" s="15"/>
      <c r="D92" s="15"/>
      <c r="E92" s="15"/>
      <c r="F92" s="15"/>
      <c r="G92" s="15"/>
      <c r="H92" s="15"/>
      <c r="I92" s="28"/>
      <c r="J92" s="28"/>
      <c r="K92" s="29" t="str">
        <f t="shared" si="21"/>
        <v/>
      </c>
      <c r="L92" s="30"/>
      <c r="M92" s="30"/>
      <c r="N92" s="31"/>
      <c r="O92" s="30"/>
      <c r="P92" s="31"/>
      <c r="Q92" s="31"/>
      <c r="R92" s="32" t="str">
        <f t="shared" si="22"/>
        <v/>
      </c>
      <c r="S92" s="32" t="str">
        <f t="shared" si="23"/>
        <v/>
      </c>
      <c r="T92" s="32" t="str">
        <f t="shared" si="24"/>
        <v/>
      </c>
      <c r="U92" s="32" t="str">
        <f t="shared" si="25"/>
        <v/>
      </c>
      <c r="V92" s="33" t="str">
        <f>IF(B92="","",ROUND((R92*Panel!$H$6+S92*Panel!$H$7+T92*Panel!$H$8+U92*Panel!$H$9+Q92*Panel!$H$10)/SUM(Panel!$H$6:$H$10),2))</f>
        <v/>
      </c>
      <c r="W92" s="27" t="str">
        <f t="shared" si="26"/>
        <v/>
      </c>
      <c r="X92" s="32" t="str">
        <f t="shared" ca="1" si="27"/>
        <v/>
      </c>
      <c r="Y92" s="27" t="str">
        <f t="shared" si="28"/>
        <v/>
      </c>
      <c r="Z92" s="27" t="str">
        <f t="shared" si="29"/>
        <v/>
      </c>
      <c r="AA92" s="34"/>
      <c r="AB92" s="34"/>
      <c r="AC92" s="35"/>
      <c r="AD92" s="34"/>
    </row>
    <row r="93" spans="1:30" ht="14.4" x14ac:dyDescent="0.3">
      <c r="A93" s="27" t="str">
        <f t="shared" si="20"/>
        <v/>
      </c>
      <c r="B93" s="15"/>
      <c r="C93" s="15"/>
      <c r="D93" s="15"/>
      <c r="E93" s="15"/>
      <c r="F93" s="15"/>
      <c r="G93" s="15"/>
      <c r="H93" s="15"/>
      <c r="I93" s="28"/>
      <c r="J93" s="28"/>
      <c r="K93" s="29" t="str">
        <f t="shared" si="21"/>
        <v/>
      </c>
      <c r="L93" s="30"/>
      <c r="M93" s="30"/>
      <c r="N93" s="31"/>
      <c r="O93" s="30"/>
      <c r="P93" s="31"/>
      <c r="Q93" s="31"/>
      <c r="R93" s="32" t="str">
        <f t="shared" si="22"/>
        <v/>
      </c>
      <c r="S93" s="32" t="str">
        <f t="shared" si="23"/>
        <v/>
      </c>
      <c r="T93" s="32" t="str">
        <f t="shared" si="24"/>
        <v/>
      </c>
      <c r="U93" s="32" t="str">
        <f t="shared" si="25"/>
        <v/>
      </c>
      <c r="V93" s="33" t="str">
        <f>IF(B93="","",ROUND((R93*Panel!$H$6+S93*Panel!$H$7+T93*Panel!$H$8+U93*Panel!$H$9+Q93*Panel!$H$10)/SUM(Panel!$H$6:$H$10),2))</f>
        <v/>
      </c>
      <c r="W93" s="27" t="str">
        <f t="shared" si="26"/>
        <v/>
      </c>
      <c r="X93" s="32" t="str">
        <f t="shared" ca="1" si="27"/>
        <v/>
      </c>
      <c r="Y93" s="27" t="str">
        <f t="shared" si="28"/>
        <v/>
      </c>
      <c r="Z93" s="27" t="str">
        <f t="shared" si="29"/>
        <v/>
      </c>
      <c r="AA93" s="34"/>
      <c r="AB93" s="34"/>
      <c r="AC93" s="35"/>
      <c r="AD93" s="34"/>
    </row>
    <row r="94" spans="1:30" ht="14.4" x14ac:dyDescent="0.3">
      <c r="A94" s="27" t="str">
        <f t="shared" si="20"/>
        <v/>
      </c>
      <c r="B94" s="15"/>
      <c r="C94" s="15"/>
      <c r="D94" s="15"/>
      <c r="E94" s="15"/>
      <c r="F94" s="15"/>
      <c r="G94" s="15"/>
      <c r="H94" s="15"/>
      <c r="I94" s="28"/>
      <c r="J94" s="28"/>
      <c r="K94" s="29" t="str">
        <f t="shared" si="21"/>
        <v/>
      </c>
      <c r="L94" s="30"/>
      <c r="M94" s="30"/>
      <c r="N94" s="31"/>
      <c r="O94" s="30"/>
      <c r="P94" s="31"/>
      <c r="Q94" s="31"/>
      <c r="R94" s="32" t="str">
        <f t="shared" si="22"/>
        <v/>
      </c>
      <c r="S94" s="32" t="str">
        <f t="shared" si="23"/>
        <v/>
      </c>
      <c r="T94" s="32" t="str">
        <f t="shared" si="24"/>
        <v/>
      </c>
      <c r="U94" s="32" t="str">
        <f t="shared" si="25"/>
        <v/>
      </c>
      <c r="V94" s="33" t="str">
        <f>IF(B94="","",ROUND((R94*Panel!$H$6+S94*Panel!$H$7+T94*Panel!$H$8+U94*Panel!$H$9+Q94*Panel!$H$10)/SUM(Panel!$H$6:$H$10),2))</f>
        <v/>
      </c>
      <c r="W94" s="27" t="str">
        <f t="shared" si="26"/>
        <v/>
      </c>
      <c r="X94" s="32" t="str">
        <f t="shared" ca="1" si="27"/>
        <v/>
      </c>
      <c r="Y94" s="27" t="str">
        <f t="shared" si="28"/>
        <v/>
      </c>
      <c r="Z94" s="27" t="str">
        <f t="shared" si="29"/>
        <v/>
      </c>
      <c r="AA94" s="34"/>
      <c r="AB94" s="34"/>
      <c r="AC94" s="35"/>
      <c r="AD94" s="34"/>
    </row>
    <row r="95" spans="1:30" ht="14.4" x14ac:dyDescent="0.3">
      <c r="A95" s="27" t="str">
        <f t="shared" si="20"/>
        <v/>
      </c>
      <c r="B95" s="15"/>
      <c r="C95" s="15"/>
      <c r="D95" s="15"/>
      <c r="E95" s="15"/>
      <c r="F95" s="15"/>
      <c r="G95" s="15"/>
      <c r="H95" s="15"/>
      <c r="I95" s="28"/>
      <c r="J95" s="28"/>
      <c r="K95" s="29" t="str">
        <f t="shared" si="21"/>
        <v/>
      </c>
      <c r="L95" s="30"/>
      <c r="M95" s="30"/>
      <c r="N95" s="31"/>
      <c r="O95" s="30"/>
      <c r="P95" s="31"/>
      <c r="Q95" s="31"/>
      <c r="R95" s="32" t="str">
        <f t="shared" si="22"/>
        <v/>
      </c>
      <c r="S95" s="32" t="str">
        <f t="shared" si="23"/>
        <v/>
      </c>
      <c r="T95" s="32" t="str">
        <f t="shared" si="24"/>
        <v/>
      </c>
      <c r="U95" s="32" t="str">
        <f t="shared" si="25"/>
        <v/>
      </c>
      <c r="V95" s="33" t="str">
        <f>IF(B95="","",ROUND((R95*Panel!$H$6+S95*Panel!$H$7+T95*Panel!$H$8+U95*Panel!$H$9+Q95*Panel!$H$10)/SUM(Panel!$H$6:$H$10),2))</f>
        <v/>
      </c>
      <c r="W95" s="27" t="str">
        <f t="shared" si="26"/>
        <v/>
      </c>
      <c r="X95" s="32" t="str">
        <f t="shared" ca="1" si="27"/>
        <v/>
      </c>
      <c r="Y95" s="27" t="str">
        <f t="shared" si="28"/>
        <v/>
      </c>
      <c r="Z95" s="27" t="str">
        <f t="shared" si="29"/>
        <v/>
      </c>
      <c r="AA95" s="34"/>
      <c r="AB95" s="34"/>
      <c r="AC95" s="35"/>
      <c r="AD95" s="34"/>
    </row>
    <row r="96" spans="1:30" ht="14.4" x14ac:dyDescent="0.3">
      <c r="A96" s="27" t="str">
        <f t="shared" si="20"/>
        <v/>
      </c>
      <c r="B96" s="15"/>
      <c r="C96" s="15"/>
      <c r="D96" s="15"/>
      <c r="E96" s="15"/>
      <c r="F96" s="15"/>
      <c r="G96" s="15"/>
      <c r="H96" s="15"/>
      <c r="I96" s="28"/>
      <c r="J96" s="28"/>
      <c r="K96" s="29" t="str">
        <f t="shared" si="21"/>
        <v/>
      </c>
      <c r="L96" s="30"/>
      <c r="M96" s="30"/>
      <c r="N96" s="31"/>
      <c r="O96" s="30"/>
      <c r="P96" s="31"/>
      <c r="Q96" s="31"/>
      <c r="R96" s="32" t="str">
        <f t="shared" si="22"/>
        <v/>
      </c>
      <c r="S96" s="32" t="str">
        <f t="shared" si="23"/>
        <v/>
      </c>
      <c r="T96" s="32" t="str">
        <f t="shared" si="24"/>
        <v/>
      </c>
      <c r="U96" s="32" t="str">
        <f t="shared" si="25"/>
        <v/>
      </c>
      <c r="V96" s="33" t="str">
        <f>IF(B96="","",ROUND((R96*Panel!$H$6+S96*Panel!$H$7+T96*Panel!$H$8+U96*Panel!$H$9+Q96*Panel!$H$10)/SUM(Panel!$H$6:$H$10),2))</f>
        <v/>
      </c>
      <c r="W96" s="27" t="str">
        <f t="shared" si="26"/>
        <v/>
      </c>
      <c r="X96" s="32" t="str">
        <f t="shared" ca="1" si="27"/>
        <v/>
      </c>
      <c r="Y96" s="27" t="str">
        <f t="shared" si="28"/>
        <v/>
      </c>
      <c r="Z96" s="27" t="str">
        <f t="shared" si="29"/>
        <v/>
      </c>
      <c r="AA96" s="34"/>
      <c r="AB96" s="34"/>
      <c r="AC96" s="35"/>
      <c r="AD96" s="34"/>
    </row>
    <row r="97" spans="1:30" ht="14.4" x14ac:dyDescent="0.3">
      <c r="A97" s="27" t="str">
        <f t="shared" si="20"/>
        <v/>
      </c>
      <c r="B97" s="15"/>
      <c r="C97" s="15"/>
      <c r="D97" s="15"/>
      <c r="E97" s="15"/>
      <c r="F97" s="15"/>
      <c r="G97" s="15"/>
      <c r="H97" s="15"/>
      <c r="I97" s="28"/>
      <c r="J97" s="28"/>
      <c r="K97" s="29" t="str">
        <f t="shared" si="21"/>
        <v/>
      </c>
      <c r="L97" s="30"/>
      <c r="M97" s="30"/>
      <c r="N97" s="31"/>
      <c r="O97" s="30"/>
      <c r="P97" s="31"/>
      <c r="Q97" s="31"/>
      <c r="R97" s="32" t="str">
        <f t="shared" si="22"/>
        <v/>
      </c>
      <c r="S97" s="32" t="str">
        <f t="shared" si="23"/>
        <v/>
      </c>
      <c r="T97" s="32" t="str">
        <f t="shared" si="24"/>
        <v/>
      </c>
      <c r="U97" s="32" t="str">
        <f t="shared" si="25"/>
        <v/>
      </c>
      <c r="V97" s="33" t="str">
        <f>IF(B97="","",ROUND((R97*Panel!$H$6+S97*Panel!$H$7+T97*Panel!$H$8+U97*Panel!$H$9+Q97*Panel!$H$10)/SUM(Panel!$H$6:$H$10),2))</f>
        <v/>
      </c>
      <c r="W97" s="27" t="str">
        <f t="shared" si="26"/>
        <v/>
      </c>
      <c r="X97" s="32" t="str">
        <f t="shared" ca="1" si="27"/>
        <v/>
      </c>
      <c r="Y97" s="27" t="str">
        <f t="shared" si="28"/>
        <v/>
      </c>
      <c r="Z97" s="27" t="str">
        <f t="shared" si="29"/>
        <v/>
      </c>
      <c r="AA97" s="34"/>
      <c r="AB97" s="34"/>
      <c r="AC97" s="35"/>
      <c r="AD97" s="34"/>
    </row>
    <row r="98" spans="1:30" ht="14.4" x14ac:dyDescent="0.3">
      <c r="A98" s="27" t="str">
        <f t="shared" si="20"/>
        <v/>
      </c>
      <c r="B98" s="15"/>
      <c r="C98" s="15"/>
      <c r="D98" s="15"/>
      <c r="E98" s="15"/>
      <c r="F98" s="15"/>
      <c r="G98" s="15"/>
      <c r="H98" s="15"/>
      <c r="I98" s="28"/>
      <c r="J98" s="28"/>
      <c r="K98" s="29" t="str">
        <f t="shared" si="21"/>
        <v/>
      </c>
      <c r="L98" s="30"/>
      <c r="M98" s="30"/>
      <c r="N98" s="31"/>
      <c r="O98" s="30"/>
      <c r="P98" s="31"/>
      <c r="Q98" s="31"/>
      <c r="R98" s="32" t="str">
        <f t="shared" si="22"/>
        <v/>
      </c>
      <c r="S98" s="32" t="str">
        <f t="shared" si="23"/>
        <v/>
      </c>
      <c r="T98" s="32" t="str">
        <f t="shared" si="24"/>
        <v/>
      </c>
      <c r="U98" s="32" t="str">
        <f t="shared" si="25"/>
        <v/>
      </c>
      <c r="V98" s="33" t="str">
        <f>IF(B98="","",ROUND((R98*Panel!$H$6+S98*Panel!$H$7+T98*Panel!$H$8+U98*Panel!$H$9+Q98*Panel!$H$10)/SUM(Panel!$H$6:$H$10),2))</f>
        <v/>
      </c>
      <c r="W98" s="27" t="str">
        <f t="shared" si="26"/>
        <v/>
      </c>
      <c r="X98" s="32" t="str">
        <f t="shared" ca="1" si="27"/>
        <v/>
      </c>
      <c r="Y98" s="27" t="str">
        <f t="shared" si="28"/>
        <v/>
      </c>
      <c r="Z98" s="27" t="str">
        <f t="shared" si="29"/>
        <v/>
      </c>
      <c r="AA98" s="34"/>
      <c r="AB98" s="34"/>
      <c r="AC98" s="35"/>
      <c r="AD98" s="34"/>
    </row>
    <row r="99" spans="1:30" ht="14.4" x14ac:dyDescent="0.3">
      <c r="A99" s="27" t="str">
        <f t="shared" si="20"/>
        <v/>
      </c>
      <c r="B99" s="15"/>
      <c r="C99" s="15"/>
      <c r="D99" s="15"/>
      <c r="E99" s="15"/>
      <c r="F99" s="15"/>
      <c r="G99" s="15"/>
      <c r="H99" s="15"/>
      <c r="I99" s="28"/>
      <c r="J99" s="28"/>
      <c r="K99" s="29" t="str">
        <f t="shared" si="21"/>
        <v/>
      </c>
      <c r="L99" s="30"/>
      <c r="M99" s="30"/>
      <c r="N99" s="31"/>
      <c r="O99" s="30"/>
      <c r="P99" s="31"/>
      <c r="Q99" s="31"/>
      <c r="R99" s="32" t="str">
        <f t="shared" si="22"/>
        <v/>
      </c>
      <c r="S99" s="32" t="str">
        <f t="shared" si="23"/>
        <v/>
      </c>
      <c r="T99" s="32" t="str">
        <f t="shared" si="24"/>
        <v/>
      </c>
      <c r="U99" s="32" t="str">
        <f t="shared" si="25"/>
        <v/>
      </c>
      <c r="V99" s="33" t="str">
        <f>IF(B99="","",ROUND((R99*Panel!$H$6+S99*Panel!$H$7+T99*Panel!$H$8+U99*Panel!$H$9+Q99*Panel!$H$10)/SUM(Panel!$H$6:$H$10),2))</f>
        <v/>
      </c>
      <c r="W99" s="27" t="str">
        <f t="shared" si="26"/>
        <v/>
      </c>
      <c r="X99" s="32" t="str">
        <f t="shared" ca="1" si="27"/>
        <v/>
      </c>
      <c r="Y99" s="27" t="str">
        <f t="shared" si="28"/>
        <v/>
      </c>
      <c r="Z99" s="27" t="str">
        <f t="shared" si="29"/>
        <v/>
      </c>
      <c r="AA99" s="34"/>
      <c r="AB99" s="34"/>
      <c r="AC99" s="35"/>
      <c r="AD99" s="34"/>
    </row>
    <row r="100" spans="1:30" ht="14.4" x14ac:dyDescent="0.3">
      <c r="A100" s="27" t="str">
        <f t="shared" si="20"/>
        <v/>
      </c>
      <c r="B100" s="15"/>
      <c r="C100" s="15"/>
      <c r="D100" s="15"/>
      <c r="E100" s="15"/>
      <c r="F100" s="15"/>
      <c r="G100" s="15"/>
      <c r="H100" s="15"/>
      <c r="I100" s="28"/>
      <c r="J100" s="28"/>
      <c r="K100" s="29" t="str">
        <f t="shared" si="21"/>
        <v/>
      </c>
      <c r="L100" s="30"/>
      <c r="M100" s="30"/>
      <c r="N100" s="31"/>
      <c r="O100" s="30"/>
      <c r="P100" s="31"/>
      <c r="Q100" s="31"/>
      <c r="R100" s="32" t="str">
        <f t="shared" si="22"/>
        <v/>
      </c>
      <c r="S100" s="32" t="str">
        <f t="shared" si="23"/>
        <v/>
      </c>
      <c r="T100" s="32" t="str">
        <f t="shared" si="24"/>
        <v/>
      </c>
      <c r="U100" s="32" t="str">
        <f t="shared" si="25"/>
        <v/>
      </c>
      <c r="V100" s="33" t="str">
        <f>IF(B100="","",ROUND((R100*Panel!$H$6+S100*Panel!$H$7+T100*Panel!$H$8+U100*Panel!$H$9+Q100*Panel!$H$10)/SUM(Panel!$H$6:$H$10),2))</f>
        <v/>
      </c>
      <c r="W100" s="27" t="str">
        <f t="shared" si="26"/>
        <v/>
      </c>
      <c r="X100" s="32" t="str">
        <f t="shared" ca="1" si="27"/>
        <v/>
      </c>
      <c r="Y100" s="27" t="str">
        <f t="shared" si="28"/>
        <v/>
      </c>
      <c r="Z100" s="27" t="str">
        <f t="shared" si="29"/>
        <v/>
      </c>
      <c r="AA100" s="34"/>
      <c r="AB100" s="34"/>
      <c r="AC100" s="35"/>
      <c r="AD100" s="34"/>
    </row>
    <row r="101" spans="1:30" ht="14.4" x14ac:dyDescent="0.3">
      <c r="A101" s="27" t="str">
        <f t="shared" si="20"/>
        <v/>
      </c>
      <c r="B101" s="15"/>
      <c r="C101" s="15"/>
      <c r="D101" s="15"/>
      <c r="E101" s="15"/>
      <c r="F101" s="15"/>
      <c r="G101" s="15"/>
      <c r="H101" s="15"/>
      <c r="I101" s="28"/>
      <c r="J101" s="28"/>
      <c r="K101" s="29" t="str">
        <f t="shared" si="21"/>
        <v/>
      </c>
      <c r="L101" s="30"/>
      <c r="M101" s="30"/>
      <c r="N101" s="31"/>
      <c r="O101" s="30"/>
      <c r="P101" s="31"/>
      <c r="Q101" s="31"/>
      <c r="R101" s="32" t="str">
        <f t="shared" si="22"/>
        <v/>
      </c>
      <c r="S101" s="32" t="str">
        <f t="shared" si="23"/>
        <v/>
      </c>
      <c r="T101" s="32" t="str">
        <f t="shared" si="24"/>
        <v/>
      </c>
      <c r="U101" s="32" t="str">
        <f t="shared" si="25"/>
        <v/>
      </c>
      <c r="V101" s="33" t="str">
        <f>IF(B101="","",ROUND((R101*Panel!$H$6+S101*Panel!$H$7+T101*Panel!$H$8+U101*Panel!$H$9+Q101*Panel!$H$10)/SUM(Panel!$H$6:$H$10),2))</f>
        <v/>
      </c>
      <c r="W101" s="27" t="str">
        <f t="shared" si="26"/>
        <v/>
      </c>
      <c r="X101" s="32" t="str">
        <f t="shared" ca="1" si="27"/>
        <v/>
      </c>
      <c r="Y101" s="27" t="str">
        <f t="shared" si="28"/>
        <v/>
      </c>
      <c r="Z101" s="27" t="str">
        <f t="shared" si="29"/>
        <v/>
      </c>
      <c r="AA101" s="34"/>
      <c r="AB101" s="34"/>
      <c r="AC101" s="35"/>
      <c r="AD101" s="34"/>
    </row>
    <row r="102" spans="1:30" ht="14.4" x14ac:dyDescent="0.3">
      <c r="A102" s="27" t="str">
        <f t="shared" ref="A102:A133" si="30">IF(B102="","","PRV-"&amp;RIGHT("000"&amp;ROW()-5,3))</f>
        <v/>
      </c>
      <c r="B102" s="15"/>
      <c r="C102" s="15"/>
      <c r="D102" s="15"/>
      <c r="E102" s="15"/>
      <c r="F102" s="15"/>
      <c r="G102" s="15"/>
      <c r="H102" s="15"/>
      <c r="I102" s="28"/>
      <c r="J102" s="28"/>
      <c r="K102" s="29" t="str">
        <f t="shared" ref="K102:K133" si="31">IF(J102="","",IF(H102="Alta",J102+90,IF(H102="Media",J102+180,J102+365)))</f>
        <v/>
      </c>
      <c r="L102" s="30"/>
      <c r="M102" s="30"/>
      <c r="N102" s="31"/>
      <c r="O102" s="30"/>
      <c r="P102" s="31"/>
      <c r="Q102" s="31"/>
      <c r="R102" s="32" t="str">
        <f t="shared" ref="R102:R120" si="32">IF(B102="","",IF(L102&gt;=0.98,5,IF(L102&gt;=0.95,4,IF(L102&gt;=0.9,3,IF(L102&gt;=0.85,2,1)))))</f>
        <v/>
      </c>
      <c r="S102" s="32" t="str">
        <f t="shared" ref="S102:S120" si="33">IF(B102="","",IF(M102&gt;=0.99,5,IF(M102&gt;=0.97,4,IF(M102&gt;=0.95,3,IF(M102&gt;=0.92,2,1)))))</f>
        <v/>
      </c>
      <c r="T102" s="32" t="str">
        <f t="shared" ref="T102:T120" si="34">IF(B102="","",IF(N102&lt;=4,5,IF(N102&lt;=12,4,IF(N102&lt;=24,3,IF(N102&lt;=48,2,1)))))</f>
        <v/>
      </c>
      <c r="U102" s="32" t="str">
        <f t="shared" ref="U102:U120" si="35">IF(B102="","",IF(O102&lt;=0,5,IF(O102&lt;=0.03,4,IF(O102&lt;=0.06,3,IF(O102&lt;=0.1,2,1)))))</f>
        <v/>
      </c>
      <c r="V102" s="33" t="str">
        <f>IF(B102="","",ROUND((R102*Panel!$H$6+S102*Panel!$H$7+T102*Panel!$H$8+U102*Panel!$H$9+Q102*Panel!$H$10)/SUM(Panel!$H$6:$H$10),2))</f>
        <v/>
      </c>
      <c r="W102" s="27" t="str">
        <f t="shared" ref="W102:W133" si="36">IF(B102="","",IF(V102&gt;=4.4,"Preferente",IF(V102&gt;=3.6,"Homologado",IF(V102&gt;=2.8,"Vigilancia","Reemplazar"))))</f>
        <v/>
      </c>
      <c r="X102" s="32" t="str">
        <f t="shared" ref="X102:X120" ca="1" si="37">IF(K102="","",K102-TODAY())</f>
        <v/>
      </c>
      <c r="Y102" s="27" t="str">
        <f t="shared" ref="Y102:Y133" si="38">IF(B102="","",IF(X102&lt;0,"Vencida",IF(X102&lt;=15,"Urgente",IF(X102&lt;=45,"Próxima","Al día"))))</f>
        <v/>
      </c>
      <c r="Z102" s="27" t="str">
        <f t="shared" ref="Z102:Z133" si="39">IF(B102="","",IF(OR(Y102="Vencida",AND(H102="Alta",V102&lt;3.6),P102&gt;=4),"Crítico",IF(OR(Y102="Urgente",V102&lt;4,P102&gt;=2,H102="Alta"),"Alto",IF(OR(Y102="Próxima",V102&lt;4.4),"Moderado","Bajo"))))</f>
        <v/>
      </c>
      <c r="AA102" s="34"/>
      <c r="AB102" s="34"/>
      <c r="AC102" s="35"/>
      <c r="AD102" s="34"/>
    </row>
    <row r="103" spans="1:30" ht="14.4" x14ac:dyDescent="0.3">
      <c r="A103" s="27" t="str">
        <f t="shared" si="30"/>
        <v/>
      </c>
      <c r="B103" s="15"/>
      <c r="C103" s="15"/>
      <c r="D103" s="15"/>
      <c r="E103" s="15"/>
      <c r="F103" s="15"/>
      <c r="G103" s="15"/>
      <c r="H103" s="15"/>
      <c r="I103" s="28"/>
      <c r="J103" s="28"/>
      <c r="K103" s="29" t="str">
        <f t="shared" si="31"/>
        <v/>
      </c>
      <c r="L103" s="30"/>
      <c r="M103" s="30"/>
      <c r="N103" s="31"/>
      <c r="O103" s="30"/>
      <c r="P103" s="31"/>
      <c r="Q103" s="31"/>
      <c r="R103" s="32" t="str">
        <f t="shared" si="32"/>
        <v/>
      </c>
      <c r="S103" s="32" t="str">
        <f t="shared" si="33"/>
        <v/>
      </c>
      <c r="T103" s="32" t="str">
        <f t="shared" si="34"/>
        <v/>
      </c>
      <c r="U103" s="32" t="str">
        <f t="shared" si="35"/>
        <v/>
      </c>
      <c r="V103" s="33" t="str">
        <f>IF(B103="","",ROUND((R103*Panel!$H$6+S103*Panel!$H$7+T103*Panel!$H$8+U103*Panel!$H$9+Q103*Panel!$H$10)/SUM(Panel!$H$6:$H$10),2))</f>
        <v/>
      </c>
      <c r="W103" s="27" t="str">
        <f t="shared" si="36"/>
        <v/>
      </c>
      <c r="X103" s="32" t="str">
        <f t="shared" ca="1" si="37"/>
        <v/>
      </c>
      <c r="Y103" s="27" t="str">
        <f t="shared" si="38"/>
        <v/>
      </c>
      <c r="Z103" s="27" t="str">
        <f t="shared" si="39"/>
        <v/>
      </c>
      <c r="AA103" s="34"/>
      <c r="AB103" s="34"/>
      <c r="AC103" s="35"/>
      <c r="AD103" s="34"/>
    </row>
    <row r="104" spans="1:30" ht="14.4" x14ac:dyDescent="0.3">
      <c r="A104" s="27" t="str">
        <f t="shared" si="30"/>
        <v/>
      </c>
      <c r="B104" s="15"/>
      <c r="C104" s="15"/>
      <c r="D104" s="15"/>
      <c r="E104" s="15"/>
      <c r="F104" s="15"/>
      <c r="G104" s="15"/>
      <c r="H104" s="15"/>
      <c r="I104" s="28"/>
      <c r="J104" s="28"/>
      <c r="K104" s="29" t="str">
        <f t="shared" si="31"/>
        <v/>
      </c>
      <c r="L104" s="30"/>
      <c r="M104" s="30"/>
      <c r="N104" s="31"/>
      <c r="O104" s="30"/>
      <c r="P104" s="31"/>
      <c r="Q104" s="31"/>
      <c r="R104" s="32" t="str">
        <f t="shared" si="32"/>
        <v/>
      </c>
      <c r="S104" s="32" t="str">
        <f t="shared" si="33"/>
        <v/>
      </c>
      <c r="T104" s="32" t="str">
        <f t="shared" si="34"/>
        <v/>
      </c>
      <c r="U104" s="32" t="str">
        <f t="shared" si="35"/>
        <v/>
      </c>
      <c r="V104" s="33" t="str">
        <f>IF(B104="","",ROUND((R104*Panel!$H$6+S104*Panel!$H$7+T104*Panel!$H$8+U104*Panel!$H$9+Q104*Panel!$H$10)/SUM(Panel!$H$6:$H$10),2))</f>
        <v/>
      </c>
      <c r="W104" s="27" t="str">
        <f t="shared" si="36"/>
        <v/>
      </c>
      <c r="X104" s="32" t="str">
        <f t="shared" ca="1" si="37"/>
        <v/>
      </c>
      <c r="Y104" s="27" t="str">
        <f t="shared" si="38"/>
        <v/>
      </c>
      <c r="Z104" s="27" t="str">
        <f t="shared" si="39"/>
        <v/>
      </c>
      <c r="AA104" s="34"/>
      <c r="AB104" s="34"/>
      <c r="AC104" s="35"/>
      <c r="AD104" s="34"/>
    </row>
    <row r="105" spans="1:30" ht="14.4" x14ac:dyDescent="0.3">
      <c r="A105" s="27" t="str">
        <f t="shared" si="30"/>
        <v/>
      </c>
      <c r="B105" s="15"/>
      <c r="C105" s="15"/>
      <c r="D105" s="15"/>
      <c r="E105" s="15"/>
      <c r="F105" s="15"/>
      <c r="G105" s="15"/>
      <c r="H105" s="15"/>
      <c r="I105" s="28"/>
      <c r="J105" s="28"/>
      <c r="K105" s="29" t="str">
        <f t="shared" si="31"/>
        <v/>
      </c>
      <c r="L105" s="30"/>
      <c r="M105" s="30"/>
      <c r="N105" s="31"/>
      <c r="O105" s="30"/>
      <c r="P105" s="31"/>
      <c r="Q105" s="31"/>
      <c r="R105" s="32" t="str">
        <f t="shared" si="32"/>
        <v/>
      </c>
      <c r="S105" s="32" t="str">
        <f t="shared" si="33"/>
        <v/>
      </c>
      <c r="T105" s="32" t="str">
        <f t="shared" si="34"/>
        <v/>
      </c>
      <c r="U105" s="32" t="str">
        <f t="shared" si="35"/>
        <v/>
      </c>
      <c r="V105" s="33" t="str">
        <f>IF(B105="","",ROUND((R105*Panel!$H$6+S105*Panel!$H$7+T105*Panel!$H$8+U105*Panel!$H$9+Q105*Panel!$H$10)/SUM(Panel!$H$6:$H$10),2))</f>
        <v/>
      </c>
      <c r="W105" s="27" t="str">
        <f t="shared" si="36"/>
        <v/>
      </c>
      <c r="X105" s="32" t="str">
        <f t="shared" ca="1" si="37"/>
        <v/>
      </c>
      <c r="Y105" s="27" t="str">
        <f t="shared" si="38"/>
        <v/>
      </c>
      <c r="Z105" s="27" t="str">
        <f t="shared" si="39"/>
        <v/>
      </c>
      <c r="AA105" s="34"/>
      <c r="AB105" s="34"/>
      <c r="AC105" s="35"/>
      <c r="AD105" s="34"/>
    </row>
    <row r="106" spans="1:30" ht="14.4" x14ac:dyDescent="0.3">
      <c r="A106" s="27" t="str">
        <f t="shared" si="30"/>
        <v/>
      </c>
      <c r="B106" s="15"/>
      <c r="C106" s="15"/>
      <c r="D106" s="15"/>
      <c r="E106" s="15"/>
      <c r="F106" s="15"/>
      <c r="G106" s="15"/>
      <c r="H106" s="15"/>
      <c r="I106" s="28"/>
      <c r="J106" s="28"/>
      <c r="K106" s="29" t="str">
        <f t="shared" si="31"/>
        <v/>
      </c>
      <c r="L106" s="30"/>
      <c r="M106" s="30"/>
      <c r="N106" s="31"/>
      <c r="O106" s="30"/>
      <c r="P106" s="31"/>
      <c r="Q106" s="31"/>
      <c r="R106" s="32" t="str">
        <f t="shared" si="32"/>
        <v/>
      </c>
      <c r="S106" s="32" t="str">
        <f t="shared" si="33"/>
        <v/>
      </c>
      <c r="T106" s="32" t="str">
        <f t="shared" si="34"/>
        <v/>
      </c>
      <c r="U106" s="32" t="str">
        <f t="shared" si="35"/>
        <v/>
      </c>
      <c r="V106" s="33" t="str">
        <f>IF(B106="","",ROUND((R106*Panel!$H$6+S106*Panel!$H$7+T106*Panel!$H$8+U106*Panel!$H$9+Q106*Panel!$H$10)/SUM(Panel!$H$6:$H$10),2))</f>
        <v/>
      </c>
      <c r="W106" s="27" t="str">
        <f t="shared" si="36"/>
        <v/>
      </c>
      <c r="X106" s="32" t="str">
        <f t="shared" ca="1" si="37"/>
        <v/>
      </c>
      <c r="Y106" s="27" t="str">
        <f t="shared" si="38"/>
        <v/>
      </c>
      <c r="Z106" s="27" t="str">
        <f t="shared" si="39"/>
        <v/>
      </c>
      <c r="AA106" s="34"/>
      <c r="AB106" s="34"/>
      <c r="AC106" s="35"/>
      <c r="AD106" s="34"/>
    </row>
    <row r="107" spans="1:30" ht="14.4" x14ac:dyDescent="0.3">
      <c r="A107" s="27" t="str">
        <f t="shared" si="30"/>
        <v/>
      </c>
      <c r="B107" s="15"/>
      <c r="C107" s="15"/>
      <c r="D107" s="15"/>
      <c r="E107" s="15"/>
      <c r="F107" s="15"/>
      <c r="G107" s="15"/>
      <c r="H107" s="15"/>
      <c r="I107" s="28"/>
      <c r="J107" s="28"/>
      <c r="K107" s="29" t="str">
        <f t="shared" si="31"/>
        <v/>
      </c>
      <c r="L107" s="30"/>
      <c r="M107" s="30"/>
      <c r="N107" s="31"/>
      <c r="O107" s="30"/>
      <c r="P107" s="31"/>
      <c r="Q107" s="31"/>
      <c r="R107" s="32" t="str">
        <f t="shared" si="32"/>
        <v/>
      </c>
      <c r="S107" s="32" t="str">
        <f t="shared" si="33"/>
        <v/>
      </c>
      <c r="T107" s="32" t="str">
        <f t="shared" si="34"/>
        <v/>
      </c>
      <c r="U107" s="32" t="str">
        <f t="shared" si="35"/>
        <v/>
      </c>
      <c r="V107" s="33" t="str">
        <f>IF(B107="","",ROUND((R107*Panel!$H$6+S107*Panel!$H$7+T107*Panel!$H$8+U107*Panel!$H$9+Q107*Panel!$H$10)/SUM(Panel!$H$6:$H$10),2))</f>
        <v/>
      </c>
      <c r="W107" s="27" t="str">
        <f t="shared" si="36"/>
        <v/>
      </c>
      <c r="X107" s="32" t="str">
        <f t="shared" ca="1" si="37"/>
        <v/>
      </c>
      <c r="Y107" s="27" t="str">
        <f t="shared" si="38"/>
        <v/>
      </c>
      <c r="Z107" s="27" t="str">
        <f t="shared" si="39"/>
        <v/>
      </c>
      <c r="AA107" s="34"/>
      <c r="AB107" s="34"/>
      <c r="AC107" s="35"/>
      <c r="AD107" s="34"/>
    </row>
    <row r="108" spans="1:30" ht="14.4" x14ac:dyDescent="0.3">
      <c r="A108" s="27" t="str">
        <f t="shared" si="30"/>
        <v/>
      </c>
      <c r="B108" s="15"/>
      <c r="C108" s="15"/>
      <c r="D108" s="15"/>
      <c r="E108" s="15"/>
      <c r="F108" s="15"/>
      <c r="G108" s="15"/>
      <c r="H108" s="15"/>
      <c r="I108" s="28"/>
      <c r="J108" s="28"/>
      <c r="K108" s="29" t="str">
        <f t="shared" si="31"/>
        <v/>
      </c>
      <c r="L108" s="30"/>
      <c r="M108" s="30"/>
      <c r="N108" s="31"/>
      <c r="O108" s="30"/>
      <c r="P108" s="31"/>
      <c r="Q108" s="31"/>
      <c r="R108" s="32" t="str">
        <f t="shared" si="32"/>
        <v/>
      </c>
      <c r="S108" s="32" t="str">
        <f t="shared" si="33"/>
        <v/>
      </c>
      <c r="T108" s="32" t="str">
        <f t="shared" si="34"/>
        <v/>
      </c>
      <c r="U108" s="32" t="str">
        <f t="shared" si="35"/>
        <v/>
      </c>
      <c r="V108" s="33" t="str">
        <f>IF(B108="","",ROUND((R108*Panel!$H$6+S108*Panel!$H$7+T108*Panel!$H$8+U108*Panel!$H$9+Q108*Panel!$H$10)/SUM(Panel!$H$6:$H$10),2))</f>
        <v/>
      </c>
      <c r="W108" s="27" t="str">
        <f t="shared" si="36"/>
        <v/>
      </c>
      <c r="X108" s="32" t="str">
        <f t="shared" ca="1" si="37"/>
        <v/>
      </c>
      <c r="Y108" s="27" t="str">
        <f t="shared" si="38"/>
        <v/>
      </c>
      <c r="Z108" s="27" t="str">
        <f t="shared" si="39"/>
        <v/>
      </c>
      <c r="AA108" s="34"/>
      <c r="AB108" s="34"/>
      <c r="AC108" s="35"/>
      <c r="AD108" s="34"/>
    </row>
    <row r="109" spans="1:30" ht="14.4" x14ac:dyDescent="0.3">
      <c r="A109" s="27" t="str">
        <f t="shared" si="30"/>
        <v/>
      </c>
      <c r="B109" s="15"/>
      <c r="C109" s="15"/>
      <c r="D109" s="15"/>
      <c r="E109" s="15"/>
      <c r="F109" s="15"/>
      <c r="G109" s="15"/>
      <c r="H109" s="15"/>
      <c r="I109" s="28"/>
      <c r="J109" s="28"/>
      <c r="K109" s="29" t="str">
        <f t="shared" si="31"/>
        <v/>
      </c>
      <c r="L109" s="30"/>
      <c r="M109" s="30"/>
      <c r="N109" s="31"/>
      <c r="O109" s="30"/>
      <c r="P109" s="31"/>
      <c r="Q109" s="31"/>
      <c r="R109" s="32" t="str">
        <f t="shared" si="32"/>
        <v/>
      </c>
      <c r="S109" s="32" t="str">
        <f t="shared" si="33"/>
        <v/>
      </c>
      <c r="T109" s="32" t="str">
        <f t="shared" si="34"/>
        <v/>
      </c>
      <c r="U109" s="32" t="str">
        <f t="shared" si="35"/>
        <v/>
      </c>
      <c r="V109" s="33" t="str">
        <f>IF(B109="","",ROUND((R109*Panel!$H$6+S109*Panel!$H$7+T109*Panel!$H$8+U109*Panel!$H$9+Q109*Panel!$H$10)/SUM(Panel!$H$6:$H$10),2))</f>
        <v/>
      </c>
      <c r="W109" s="27" t="str">
        <f t="shared" si="36"/>
        <v/>
      </c>
      <c r="X109" s="32" t="str">
        <f t="shared" ca="1" si="37"/>
        <v/>
      </c>
      <c r="Y109" s="27" t="str">
        <f t="shared" si="38"/>
        <v/>
      </c>
      <c r="Z109" s="27" t="str">
        <f t="shared" si="39"/>
        <v/>
      </c>
      <c r="AA109" s="34"/>
      <c r="AB109" s="34"/>
      <c r="AC109" s="35"/>
      <c r="AD109" s="34"/>
    </row>
    <row r="110" spans="1:30" ht="14.4" x14ac:dyDescent="0.3">
      <c r="A110" s="27" t="str">
        <f t="shared" si="30"/>
        <v/>
      </c>
      <c r="B110" s="15"/>
      <c r="C110" s="15"/>
      <c r="D110" s="15"/>
      <c r="E110" s="15"/>
      <c r="F110" s="15"/>
      <c r="G110" s="15"/>
      <c r="H110" s="15"/>
      <c r="I110" s="28"/>
      <c r="J110" s="28"/>
      <c r="K110" s="29" t="str">
        <f t="shared" si="31"/>
        <v/>
      </c>
      <c r="L110" s="30"/>
      <c r="M110" s="30"/>
      <c r="N110" s="31"/>
      <c r="O110" s="30"/>
      <c r="P110" s="31"/>
      <c r="Q110" s="31"/>
      <c r="R110" s="32" t="str">
        <f t="shared" si="32"/>
        <v/>
      </c>
      <c r="S110" s="32" t="str">
        <f t="shared" si="33"/>
        <v/>
      </c>
      <c r="T110" s="32" t="str">
        <f t="shared" si="34"/>
        <v/>
      </c>
      <c r="U110" s="32" t="str">
        <f t="shared" si="35"/>
        <v/>
      </c>
      <c r="V110" s="33" t="str">
        <f>IF(B110="","",ROUND((R110*Panel!$H$6+S110*Panel!$H$7+T110*Panel!$H$8+U110*Panel!$H$9+Q110*Panel!$H$10)/SUM(Panel!$H$6:$H$10),2))</f>
        <v/>
      </c>
      <c r="W110" s="27" t="str">
        <f t="shared" si="36"/>
        <v/>
      </c>
      <c r="X110" s="32" t="str">
        <f t="shared" ca="1" si="37"/>
        <v/>
      </c>
      <c r="Y110" s="27" t="str">
        <f t="shared" si="38"/>
        <v/>
      </c>
      <c r="Z110" s="27" t="str">
        <f t="shared" si="39"/>
        <v/>
      </c>
      <c r="AA110" s="34"/>
      <c r="AB110" s="34"/>
      <c r="AC110" s="35"/>
      <c r="AD110" s="34"/>
    </row>
    <row r="111" spans="1:30" ht="14.4" x14ac:dyDescent="0.3">
      <c r="A111" s="27" t="str">
        <f t="shared" si="30"/>
        <v/>
      </c>
      <c r="B111" s="15"/>
      <c r="C111" s="15"/>
      <c r="D111" s="15"/>
      <c r="E111" s="15"/>
      <c r="F111" s="15"/>
      <c r="G111" s="15"/>
      <c r="H111" s="15"/>
      <c r="I111" s="28"/>
      <c r="J111" s="28"/>
      <c r="K111" s="29" t="str">
        <f t="shared" si="31"/>
        <v/>
      </c>
      <c r="L111" s="30"/>
      <c r="M111" s="30"/>
      <c r="N111" s="31"/>
      <c r="O111" s="30"/>
      <c r="P111" s="31"/>
      <c r="Q111" s="31"/>
      <c r="R111" s="32" t="str">
        <f t="shared" si="32"/>
        <v/>
      </c>
      <c r="S111" s="32" t="str">
        <f t="shared" si="33"/>
        <v/>
      </c>
      <c r="T111" s="32" t="str">
        <f t="shared" si="34"/>
        <v/>
      </c>
      <c r="U111" s="32" t="str">
        <f t="shared" si="35"/>
        <v/>
      </c>
      <c r="V111" s="33" t="str">
        <f>IF(B111="","",ROUND((R111*Panel!$H$6+S111*Panel!$H$7+T111*Panel!$H$8+U111*Panel!$H$9+Q111*Panel!$H$10)/SUM(Panel!$H$6:$H$10),2))</f>
        <v/>
      </c>
      <c r="W111" s="27" t="str">
        <f t="shared" si="36"/>
        <v/>
      </c>
      <c r="X111" s="32" t="str">
        <f t="shared" ca="1" si="37"/>
        <v/>
      </c>
      <c r="Y111" s="27" t="str">
        <f t="shared" si="38"/>
        <v/>
      </c>
      <c r="Z111" s="27" t="str">
        <f t="shared" si="39"/>
        <v/>
      </c>
      <c r="AA111" s="34"/>
      <c r="AB111" s="34"/>
      <c r="AC111" s="35"/>
      <c r="AD111" s="34"/>
    </row>
    <row r="112" spans="1:30" ht="14.4" x14ac:dyDescent="0.3">
      <c r="A112" s="27" t="str">
        <f t="shared" si="30"/>
        <v/>
      </c>
      <c r="B112" s="15"/>
      <c r="C112" s="15"/>
      <c r="D112" s="15"/>
      <c r="E112" s="15"/>
      <c r="F112" s="15"/>
      <c r="G112" s="15"/>
      <c r="H112" s="15"/>
      <c r="I112" s="28"/>
      <c r="J112" s="28"/>
      <c r="K112" s="29" t="str">
        <f t="shared" si="31"/>
        <v/>
      </c>
      <c r="L112" s="30"/>
      <c r="M112" s="30"/>
      <c r="N112" s="31"/>
      <c r="O112" s="30"/>
      <c r="P112" s="31"/>
      <c r="Q112" s="31"/>
      <c r="R112" s="32" t="str">
        <f t="shared" si="32"/>
        <v/>
      </c>
      <c r="S112" s="32" t="str">
        <f t="shared" si="33"/>
        <v/>
      </c>
      <c r="T112" s="32" t="str">
        <f t="shared" si="34"/>
        <v/>
      </c>
      <c r="U112" s="32" t="str">
        <f t="shared" si="35"/>
        <v/>
      </c>
      <c r="V112" s="33" t="str">
        <f>IF(B112="","",ROUND((R112*Panel!$H$6+S112*Panel!$H$7+T112*Panel!$H$8+U112*Panel!$H$9+Q112*Panel!$H$10)/SUM(Panel!$H$6:$H$10),2))</f>
        <v/>
      </c>
      <c r="W112" s="27" t="str">
        <f t="shared" si="36"/>
        <v/>
      </c>
      <c r="X112" s="32" t="str">
        <f t="shared" ca="1" si="37"/>
        <v/>
      </c>
      <c r="Y112" s="27" t="str">
        <f t="shared" si="38"/>
        <v/>
      </c>
      <c r="Z112" s="27" t="str">
        <f t="shared" si="39"/>
        <v/>
      </c>
      <c r="AA112" s="34"/>
      <c r="AB112" s="34"/>
      <c r="AC112" s="35"/>
      <c r="AD112" s="34"/>
    </row>
    <row r="113" spans="1:30" ht="14.4" x14ac:dyDescent="0.3">
      <c r="A113" s="27" t="str">
        <f t="shared" si="30"/>
        <v/>
      </c>
      <c r="B113" s="15"/>
      <c r="C113" s="15"/>
      <c r="D113" s="15"/>
      <c r="E113" s="15"/>
      <c r="F113" s="15"/>
      <c r="G113" s="15"/>
      <c r="H113" s="15"/>
      <c r="I113" s="28"/>
      <c r="J113" s="28"/>
      <c r="K113" s="29" t="str">
        <f t="shared" si="31"/>
        <v/>
      </c>
      <c r="L113" s="30"/>
      <c r="M113" s="30"/>
      <c r="N113" s="31"/>
      <c r="O113" s="30"/>
      <c r="P113" s="31"/>
      <c r="Q113" s="31"/>
      <c r="R113" s="32" t="str">
        <f t="shared" si="32"/>
        <v/>
      </c>
      <c r="S113" s="32" t="str">
        <f t="shared" si="33"/>
        <v/>
      </c>
      <c r="T113" s="32" t="str">
        <f t="shared" si="34"/>
        <v/>
      </c>
      <c r="U113" s="32" t="str">
        <f t="shared" si="35"/>
        <v/>
      </c>
      <c r="V113" s="33" t="str">
        <f>IF(B113="","",ROUND((R113*Panel!$H$6+S113*Panel!$H$7+T113*Panel!$H$8+U113*Panel!$H$9+Q113*Panel!$H$10)/SUM(Panel!$H$6:$H$10),2))</f>
        <v/>
      </c>
      <c r="W113" s="27" t="str">
        <f t="shared" si="36"/>
        <v/>
      </c>
      <c r="X113" s="32" t="str">
        <f t="shared" ca="1" si="37"/>
        <v/>
      </c>
      <c r="Y113" s="27" t="str">
        <f t="shared" si="38"/>
        <v/>
      </c>
      <c r="Z113" s="27" t="str">
        <f t="shared" si="39"/>
        <v/>
      </c>
      <c r="AA113" s="34"/>
      <c r="AB113" s="34"/>
      <c r="AC113" s="35"/>
      <c r="AD113" s="34"/>
    </row>
    <row r="114" spans="1:30" ht="14.4" x14ac:dyDescent="0.3">
      <c r="A114" s="27" t="str">
        <f t="shared" si="30"/>
        <v/>
      </c>
      <c r="B114" s="15"/>
      <c r="C114" s="15"/>
      <c r="D114" s="15"/>
      <c r="E114" s="15"/>
      <c r="F114" s="15"/>
      <c r="G114" s="15"/>
      <c r="H114" s="15"/>
      <c r="I114" s="28"/>
      <c r="J114" s="28"/>
      <c r="K114" s="29" t="str">
        <f t="shared" si="31"/>
        <v/>
      </c>
      <c r="L114" s="30"/>
      <c r="M114" s="30"/>
      <c r="N114" s="31"/>
      <c r="O114" s="30"/>
      <c r="P114" s="31"/>
      <c r="Q114" s="31"/>
      <c r="R114" s="32" t="str">
        <f t="shared" si="32"/>
        <v/>
      </c>
      <c r="S114" s="32" t="str">
        <f t="shared" si="33"/>
        <v/>
      </c>
      <c r="T114" s="32" t="str">
        <f t="shared" si="34"/>
        <v/>
      </c>
      <c r="U114" s="32" t="str">
        <f t="shared" si="35"/>
        <v/>
      </c>
      <c r="V114" s="33" t="str">
        <f>IF(B114="","",ROUND((R114*Panel!$H$6+S114*Panel!$H$7+T114*Panel!$H$8+U114*Panel!$H$9+Q114*Panel!$H$10)/SUM(Panel!$H$6:$H$10),2))</f>
        <v/>
      </c>
      <c r="W114" s="27" t="str">
        <f t="shared" si="36"/>
        <v/>
      </c>
      <c r="X114" s="32" t="str">
        <f t="shared" ca="1" si="37"/>
        <v/>
      </c>
      <c r="Y114" s="27" t="str">
        <f t="shared" si="38"/>
        <v/>
      </c>
      <c r="Z114" s="27" t="str">
        <f t="shared" si="39"/>
        <v/>
      </c>
      <c r="AA114" s="34"/>
      <c r="AB114" s="34"/>
      <c r="AC114" s="35"/>
      <c r="AD114" s="34"/>
    </row>
    <row r="115" spans="1:30" ht="14.4" x14ac:dyDescent="0.3">
      <c r="A115" s="27" t="str">
        <f t="shared" si="30"/>
        <v/>
      </c>
      <c r="B115" s="15"/>
      <c r="C115" s="15"/>
      <c r="D115" s="15"/>
      <c r="E115" s="15"/>
      <c r="F115" s="15"/>
      <c r="G115" s="15"/>
      <c r="H115" s="15"/>
      <c r="I115" s="28"/>
      <c r="J115" s="28"/>
      <c r="K115" s="29" t="str">
        <f t="shared" si="31"/>
        <v/>
      </c>
      <c r="L115" s="30"/>
      <c r="M115" s="30"/>
      <c r="N115" s="31"/>
      <c r="O115" s="30"/>
      <c r="P115" s="31"/>
      <c r="Q115" s="31"/>
      <c r="R115" s="32" t="str">
        <f t="shared" si="32"/>
        <v/>
      </c>
      <c r="S115" s="32" t="str">
        <f t="shared" si="33"/>
        <v/>
      </c>
      <c r="T115" s="32" t="str">
        <f t="shared" si="34"/>
        <v/>
      </c>
      <c r="U115" s="32" t="str">
        <f t="shared" si="35"/>
        <v/>
      </c>
      <c r="V115" s="33" t="str">
        <f>IF(B115="","",ROUND((R115*Panel!$H$6+S115*Panel!$H$7+T115*Panel!$H$8+U115*Panel!$H$9+Q115*Panel!$H$10)/SUM(Panel!$H$6:$H$10),2))</f>
        <v/>
      </c>
      <c r="W115" s="27" t="str">
        <f t="shared" si="36"/>
        <v/>
      </c>
      <c r="X115" s="32" t="str">
        <f t="shared" ca="1" si="37"/>
        <v/>
      </c>
      <c r="Y115" s="27" t="str">
        <f t="shared" si="38"/>
        <v/>
      </c>
      <c r="Z115" s="27" t="str">
        <f t="shared" si="39"/>
        <v/>
      </c>
      <c r="AA115" s="34"/>
      <c r="AB115" s="34"/>
      <c r="AC115" s="35"/>
      <c r="AD115" s="34"/>
    </row>
    <row r="116" spans="1:30" ht="14.4" x14ac:dyDescent="0.3">
      <c r="A116" s="27" t="str">
        <f t="shared" si="30"/>
        <v/>
      </c>
      <c r="B116" s="15"/>
      <c r="C116" s="15"/>
      <c r="D116" s="15"/>
      <c r="E116" s="15"/>
      <c r="F116" s="15"/>
      <c r="G116" s="15"/>
      <c r="H116" s="15"/>
      <c r="I116" s="28"/>
      <c r="J116" s="28"/>
      <c r="K116" s="29" t="str">
        <f t="shared" si="31"/>
        <v/>
      </c>
      <c r="L116" s="30"/>
      <c r="M116" s="30"/>
      <c r="N116" s="31"/>
      <c r="O116" s="30"/>
      <c r="P116" s="31"/>
      <c r="Q116" s="31"/>
      <c r="R116" s="32" t="str">
        <f t="shared" si="32"/>
        <v/>
      </c>
      <c r="S116" s="32" t="str">
        <f t="shared" si="33"/>
        <v/>
      </c>
      <c r="T116" s="32" t="str">
        <f t="shared" si="34"/>
        <v/>
      </c>
      <c r="U116" s="32" t="str">
        <f t="shared" si="35"/>
        <v/>
      </c>
      <c r="V116" s="33" t="str">
        <f>IF(B116="","",ROUND((R116*Panel!$H$6+S116*Panel!$H$7+T116*Panel!$H$8+U116*Panel!$H$9+Q116*Panel!$H$10)/SUM(Panel!$H$6:$H$10),2))</f>
        <v/>
      </c>
      <c r="W116" s="27" t="str">
        <f t="shared" si="36"/>
        <v/>
      </c>
      <c r="X116" s="32" t="str">
        <f t="shared" ca="1" si="37"/>
        <v/>
      </c>
      <c r="Y116" s="27" t="str">
        <f t="shared" si="38"/>
        <v/>
      </c>
      <c r="Z116" s="27" t="str">
        <f t="shared" si="39"/>
        <v/>
      </c>
      <c r="AA116" s="34"/>
      <c r="AB116" s="34"/>
      <c r="AC116" s="35"/>
      <c r="AD116" s="34"/>
    </row>
    <row r="117" spans="1:30" ht="14.4" x14ac:dyDescent="0.3">
      <c r="A117" s="27" t="str">
        <f t="shared" si="30"/>
        <v/>
      </c>
      <c r="B117" s="15"/>
      <c r="C117" s="15"/>
      <c r="D117" s="15"/>
      <c r="E117" s="15"/>
      <c r="F117" s="15"/>
      <c r="G117" s="15"/>
      <c r="H117" s="15"/>
      <c r="I117" s="28"/>
      <c r="J117" s="28"/>
      <c r="K117" s="29" t="str">
        <f t="shared" si="31"/>
        <v/>
      </c>
      <c r="L117" s="30"/>
      <c r="M117" s="30"/>
      <c r="N117" s="31"/>
      <c r="O117" s="30"/>
      <c r="P117" s="31"/>
      <c r="Q117" s="31"/>
      <c r="R117" s="32" t="str">
        <f t="shared" si="32"/>
        <v/>
      </c>
      <c r="S117" s="32" t="str">
        <f t="shared" si="33"/>
        <v/>
      </c>
      <c r="T117" s="32" t="str">
        <f t="shared" si="34"/>
        <v/>
      </c>
      <c r="U117" s="32" t="str">
        <f t="shared" si="35"/>
        <v/>
      </c>
      <c r="V117" s="33" t="str">
        <f>IF(B117="","",ROUND((R117*Panel!$H$6+S117*Panel!$H$7+T117*Panel!$H$8+U117*Panel!$H$9+Q117*Panel!$H$10)/SUM(Panel!$H$6:$H$10),2))</f>
        <v/>
      </c>
      <c r="W117" s="27" t="str">
        <f t="shared" si="36"/>
        <v/>
      </c>
      <c r="X117" s="32" t="str">
        <f t="shared" ca="1" si="37"/>
        <v/>
      </c>
      <c r="Y117" s="27" t="str">
        <f t="shared" si="38"/>
        <v/>
      </c>
      <c r="Z117" s="27" t="str">
        <f t="shared" si="39"/>
        <v/>
      </c>
      <c r="AA117" s="34"/>
      <c r="AB117" s="34"/>
      <c r="AC117" s="35"/>
      <c r="AD117" s="34"/>
    </row>
    <row r="118" spans="1:30" ht="14.4" x14ac:dyDescent="0.3">
      <c r="A118" s="27" t="str">
        <f t="shared" si="30"/>
        <v/>
      </c>
      <c r="B118" s="15"/>
      <c r="C118" s="15"/>
      <c r="D118" s="15"/>
      <c r="E118" s="15"/>
      <c r="F118" s="15"/>
      <c r="G118" s="15"/>
      <c r="H118" s="15"/>
      <c r="I118" s="28"/>
      <c r="J118" s="28"/>
      <c r="K118" s="29" t="str">
        <f t="shared" si="31"/>
        <v/>
      </c>
      <c r="L118" s="30"/>
      <c r="M118" s="30"/>
      <c r="N118" s="31"/>
      <c r="O118" s="30"/>
      <c r="P118" s="31"/>
      <c r="Q118" s="31"/>
      <c r="R118" s="32" t="str">
        <f t="shared" si="32"/>
        <v/>
      </c>
      <c r="S118" s="32" t="str">
        <f t="shared" si="33"/>
        <v/>
      </c>
      <c r="T118" s="32" t="str">
        <f t="shared" si="34"/>
        <v/>
      </c>
      <c r="U118" s="32" t="str">
        <f t="shared" si="35"/>
        <v/>
      </c>
      <c r="V118" s="33" t="str">
        <f>IF(B118="","",ROUND((R118*Panel!$H$6+S118*Panel!$H$7+T118*Panel!$H$8+U118*Panel!$H$9+Q118*Panel!$H$10)/SUM(Panel!$H$6:$H$10),2))</f>
        <v/>
      </c>
      <c r="W118" s="27" t="str">
        <f t="shared" si="36"/>
        <v/>
      </c>
      <c r="X118" s="32" t="str">
        <f t="shared" ca="1" si="37"/>
        <v/>
      </c>
      <c r="Y118" s="27" t="str">
        <f t="shared" si="38"/>
        <v/>
      </c>
      <c r="Z118" s="27" t="str">
        <f t="shared" si="39"/>
        <v/>
      </c>
      <c r="AA118" s="34"/>
      <c r="AB118" s="34"/>
      <c r="AC118" s="35"/>
      <c r="AD118" s="34"/>
    </row>
    <row r="119" spans="1:30" ht="14.4" x14ac:dyDescent="0.3">
      <c r="A119" s="27" t="str">
        <f t="shared" si="30"/>
        <v/>
      </c>
      <c r="B119" s="15"/>
      <c r="C119" s="15"/>
      <c r="D119" s="15"/>
      <c r="E119" s="15"/>
      <c r="F119" s="15"/>
      <c r="G119" s="15"/>
      <c r="H119" s="15"/>
      <c r="I119" s="28"/>
      <c r="J119" s="28"/>
      <c r="K119" s="29" t="str">
        <f t="shared" si="31"/>
        <v/>
      </c>
      <c r="L119" s="30"/>
      <c r="M119" s="30"/>
      <c r="N119" s="31"/>
      <c r="O119" s="30"/>
      <c r="P119" s="31"/>
      <c r="Q119" s="31"/>
      <c r="R119" s="32" t="str">
        <f t="shared" si="32"/>
        <v/>
      </c>
      <c r="S119" s="32" t="str">
        <f t="shared" si="33"/>
        <v/>
      </c>
      <c r="T119" s="32" t="str">
        <f t="shared" si="34"/>
        <v/>
      </c>
      <c r="U119" s="32" t="str">
        <f t="shared" si="35"/>
        <v/>
      </c>
      <c r="V119" s="33" t="str">
        <f>IF(B119="","",ROUND((R119*Panel!$H$6+S119*Panel!$H$7+T119*Panel!$H$8+U119*Panel!$H$9+Q119*Panel!$H$10)/SUM(Panel!$H$6:$H$10),2))</f>
        <v/>
      </c>
      <c r="W119" s="27" t="str">
        <f t="shared" si="36"/>
        <v/>
      </c>
      <c r="X119" s="32" t="str">
        <f t="shared" ca="1" si="37"/>
        <v/>
      </c>
      <c r="Y119" s="27" t="str">
        <f t="shared" si="38"/>
        <v/>
      </c>
      <c r="Z119" s="27" t="str">
        <f t="shared" si="39"/>
        <v/>
      </c>
      <c r="AA119" s="34"/>
      <c r="AB119" s="34"/>
      <c r="AC119" s="35"/>
      <c r="AD119" s="34"/>
    </row>
    <row r="120" spans="1:30" ht="14.4" x14ac:dyDescent="0.3">
      <c r="A120" s="27" t="str">
        <f t="shared" si="30"/>
        <v/>
      </c>
      <c r="B120" s="15"/>
      <c r="C120" s="15"/>
      <c r="D120" s="15"/>
      <c r="E120" s="15"/>
      <c r="F120" s="15"/>
      <c r="G120" s="15"/>
      <c r="H120" s="15"/>
      <c r="I120" s="28"/>
      <c r="J120" s="28"/>
      <c r="K120" s="29" t="str">
        <f t="shared" si="31"/>
        <v/>
      </c>
      <c r="L120" s="30"/>
      <c r="M120" s="30"/>
      <c r="N120" s="31"/>
      <c r="O120" s="30"/>
      <c r="P120" s="31"/>
      <c r="Q120" s="31"/>
      <c r="R120" s="32" t="str">
        <f t="shared" si="32"/>
        <v/>
      </c>
      <c r="S120" s="32" t="str">
        <f t="shared" si="33"/>
        <v/>
      </c>
      <c r="T120" s="32" t="str">
        <f t="shared" si="34"/>
        <v/>
      </c>
      <c r="U120" s="32" t="str">
        <f t="shared" si="35"/>
        <v/>
      </c>
      <c r="V120" s="33" t="str">
        <f>IF(B120="","",ROUND((R120*Panel!$H$6+S120*Panel!$H$7+T120*Panel!$H$8+U120*Panel!$H$9+Q120*Panel!$H$10)/SUM(Panel!$H$6:$H$10),2))</f>
        <v/>
      </c>
      <c r="W120" s="27" t="str">
        <f t="shared" si="36"/>
        <v/>
      </c>
      <c r="X120" s="32" t="str">
        <f t="shared" ca="1" si="37"/>
        <v/>
      </c>
      <c r="Y120" s="27" t="str">
        <f t="shared" si="38"/>
        <v/>
      </c>
      <c r="Z120" s="27" t="str">
        <f t="shared" si="39"/>
        <v/>
      </c>
      <c r="AA120" s="34"/>
      <c r="AB120" s="34"/>
      <c r="AC120" s="35"/>
      <c r="AD120" s="34"/>
    </row>
  </sheetData>
  <mergeCells count="6">
    <mergeCell ref="A1:AD1"/>
    <mergeCell ref="A2:AD2"/>
    <mergeCell ref="A3:F3"/>
    <mergeCell ref="G3:L3"/>
    <mergeCell ref="M3:R3"/>
    <mergeCell ref="S3:AD3"/>
  </mergeCells>
  <conditionalFormatting sqref="V6:V120">
    <cfRule type="expression" dxfId="12" priority="2">
      <formula>AND($B6&lt;&gt;"",$V6&gt;=4.4)</formula>
    </cfRule>
    <cfRule type="expression" dxfId="11" priority="3">
      <formula>AND($B6&lt;&gt;"",$V6&gt;=3.6,$V6&lt;4.4)</formula>
    </cfRule>
    <cfRule type="expression" dxfId="10" priority="4">
      <formula>AND($B6&lt;&gt;"",$V6&gt;=2.8,$V6&lt;3.6)</formula>
    </cfRule>
    <cfRule type="expression" dxfId="9" priority="5">
      <formula>AND($B6&lt;&gt;"",$V6&lt;2.8)</formula>
    </cfRule>
  </conditionalFormatting>
  <conditionalFormatting sqref="X6:X120">
    <cfRule type="cellIs" dxfId="8" priority="1383" operator="lessThan">
      <formula>0</formula>
    </cfRule>
  </conditionalFormatting>
  <conditionalFormatting sqref="Y6:Y120">
    <cfRule type="expression" dxfId="7" priority="6">
      <formula>Y6="Vencida"</formula>
    </cfRule>
    <cfRule type="expression" dxfId="6" priority="7">
      <formula>Y6="Urgente"</formula>
    </cfRule>
    <cfRule type="expression" dxfId="5" priority="8">
      <formula>Y6="Próxima"</formula>
    </cfRule>
    <cfRule type="expression" dxfId="4" priority="9">
      <formula>Y6="Al día"</formula>
    </cfRule>
  </conditionalFormatting>
  <conditionalFormatting sqref="Z6:Z120">
    <cfRule type="expression" dxfId="3" priority="10">
      <formula>Z6="Crítico"</formula>
    </cfRule>
    <cfRule type="expression" dxfId="2" priority="11">
      <formula>Z6="Alto"</formula>
    </cfRule>
    <cfRule type="expression" dxfId="1" priority="12">
      <formula>Z6="Moderado"</formula>
    </cfRule>
    <cfRule type="expression" dxfId="0" priority="13">
      <formula>Z6="Bajo"</formula>
    </cfRule>
  </conditionalFormatting>
  <conditionalFormatting sqref="AC6:AC120">
    <cfRule type="dataBar" priority="1382">
      <dataBar>
        <cfvo type="num" val="0"/>
        <cfvo type="max"/>
        <color rgb="FF5B9BD5"/>
      </dataBar>
      <extLst>
        <ext xmlns:x14="http://schemas.microsoft.com/office/spreadsheetml/2009/9/main" uri="{B025F937-C7B1-47D3-B67F-A62EFF666E3E}">
          <x14:id>{884E678B-37E7-4383-9AF5-F814144B1FEE}</x14:id>
        </ext>
      </extLst>
    </cfRule>
  </conditionalFormatting>
  <dataValidations count="8">
    <dataValidation type="list" allowBlank="1" sqref="C6:C120" xr:uid="{00000000-0002-0000-0100-000000000000}">
      <formula1>Lista_Categorias</formula1>
      <formula2>0</formula2>
    </dataValidation>
    <dataValidation type="list" allowBlank="1" sqref="G6:G120" xr:uid="{00000000-0002-0000-0100-000001000000}">
      <formula1>Lista_Estados</formula1>
      <formula2>0</formula2>
    </dataValidation>
    <dataValidation type="list" allowBlank="1" sqref="H6:H120" xr:uid="{00000000-0002-0000-0100-000002000000}">
      <formula1>Lista_Criticidad</formula1>
      <formula2>0</formula2>
    </dataValidation>
    <dataValidation type="list" allowBlank="1" sqref="F6:F120" xr:uid="{00000000-0002-0000-0100-000003000000}">
      <formula1>Lista_Responsables</formula1>
      <formula2>0</formula2>
    </dataValidation>
    <dataValidation type="list" allowBlank="1" sqref="E6:E120" xr:uid="{00000000-0002-0000-0100-000004000000}">
      <formula1>Lista_Regiones</formula1>
      <formula2>0</formula2>
    </dataValidation>
    <dataValidation type="list" allowBlank="1" sqref="AA6:AA120" xr:uid="{00000000-0002-0000-0100-000005000000}">
      <formula1>Lista_Canales</formula1>
      <formula2>0</formula2>
    </dataValidation>
    <dataValidation type="list" allowBlank="1" sqref="AB6:AB120" xr:uid="{00000000-0002-0000-0100-000006000000}">
      <formula1>Lista_Pagos</formula1>
      <formula2>0</formula2>
    </dataValidation>
    <dataValidation type="list" allowBlank="1" sqref="Q6:Q120" xr:uid="{00000000-0002-0000-0100-000007000000}">
      <formula1>Lista_Cumplimiento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legacy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84E678B-37E7-4383-9AF5-F814144B1FEE}">
            <x14:dataBar axisPosition="none">
              <x14:cfvo type="num">
                <xm:f>0</xm:f>
              </x14:cfvo>
              <x14:cfvo type="max"/>
              <x14:negativeFillColor rgb="FF5B9BD5"/>
            </x14:dataBar>
          </x14:cfRule>
          <xm:sqref>AC6:AC120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F3A5F"/>
  </sheetPr>
  <dimension ref="A1:K13"/>
  <sheetViews>
    <sheetView showGridLines="0" zoomScaleNormal="100" workbookViewId="0">
      <pane ySplit="1" topLeftCell="A2" activePane="bottomLeft" state="frozen"/>
      <selection pane="bottomLeft"/>
    </sheetView>
  </sheetViews>
  <sheetFormatPr baseColWidth="10" defaultColWidth="8.6640625" defaultRowHeight="15" customHeight="1" x14ac:dyDescent="0.3"/>
  <cols>
    <col min="1" max="1" width="28" customWidth="1"/>
    <col min="2" max="3" width="22" customWidth="1"/>
    <col min="4" max="4" width="28" customWidth="1"/>
    <col min="5" max="11" width="22" customWidth="1"/>
  </cols>
  <sheetData>
    <row r="1" spans="1:11" x14ac:dyDescent="0.3">
      <c r="A1" s="36" t="s">
        <v>172</v>
      </c>
      <c r="B1" s="36" t="s">
        <v>173</v>
      </c>
      <c r="C1" s="36" t="s">
        <v>52</v>
      </c>
      <c r="D1" s="36" t="s">
        <v>174</v>
      </c>
      <c r="E1" s="36" t="s">
        <v>175</v>
      </c>
      <c r="F1" s="36" t="s">
        <v>176</v>
      </c>
      <c r="G1" s="36" t="s">
        <v>177</v>
      </c>
      <c r="H1" s="36" t="s">
        <v>178</v>
      </c>
      <c r="I1" s="36" t="s">
        <v>33</v>
      </c>
      <c r="J1" s="36" t="s">
        <v>179</v>
      </c>
      <c r="K1" s="36" t="s">
        <v>180</v>
      </c>
    </row>
    <row r="2" spans="1:11" x14ac:dyDescent="0.3">
      <c r="A2" s="37" t="s">
        <v>84</v>
      </c>
      <c r="B2" s="37" t="s">
        <v>78</v>
      </c>
      <c r="C2" s="37" t="s">
        <v>88</v>
      </c>
      <c r="D2" s="37" t="s">
        <v>77</v>
      </c>
      <c r="E2" s="37" t="s">
        <v>76</v>
      </c>
      <c r="F2" s="37" t="s">
        <v>89</v>
      </c>
      <c r="G2" s="37" t="s">
        <v>107</v>
      </c>
      <c r="H2" s="37">
        <v>1</v>
      </c>
      <c r="I2" s="37" t="s">
        <v>181</v>
      </c>
      <c r="J2" s="37" t="s">
        <v>182</v>
      </c>
      <c r="K2" s="37" t="s">
        <v>183</v>
      </c>
    </row>
    <row r="3" spans="1:11" x14ac:dyDescent="0.3">
      <c r="A3" s="37" t="s">
        <v>74</v>
      </c>
      <c r="B3" s="37" t="s">
        <v>28</v>
      </c>
      <c r="C3" s="37" t="s">
        <v>79</v>
      </c>
      <c r="D3" s="37" t="s">
        <v>94</v>
      </c>
      <c r="E3" s="37" t="s">
        <v>86</v>
      </c>
      <c r="F3" s="37" t="s">
        <v>80</v>
      </c>
      <c r="G3" s="37" t="s">
        <v>81</v>
      </c>
      <c r="H3" s="37">
        <v>2</v>
      </c>
      <c r="I3" s="37" t="s">
        <v>184</v>
      </c>
      <c r="J3" s="37" t="s">
        <v>185</v>
      </c>
      <c r="K3" s="37" t="s">
        <v>186</v>
      </c>
    </row>
    <row r="4" spans="1:11" x14ac:dyDescent="0.3">
      <c r="A4" s="37" t="s">
        <v>154</v>
      </c>
      <c r="B4" s="37" t="s">
        <v>134</v>
      </c>
      <c r="C4" s="37" t="s">
        <v>135</v>
      </c>
      <c r="D4" s="37" t="s">
        <v>87</v>
      </c>
      <c r="E4" s="37" t="s">
        <v>104</v>
      </c>
      <c r="F4" s="37" t="s">
        <v>106</v>
      </c>
      <c r="G4" s="37" t="s">
        <v>95</v>
      </c>
      <c r="H4" s="37">
        <v>3</v>
      </c>
      <c r="I4" s="37" t="s">
        <v>187</v>
      </c>
      <c r="J4" s="37" t="s">
        <v>188</v>
      </c>
      <c r="K4" s="37" t="s">
        <v>189</v>
      </c>
    </row>
    <row r="5" spans="1:11" x14ac:dyDescent="0.3">
      <c r="A5" s="37" t="s">
        <v>120</v>
      </c>
      <c r="B5" s="37" t="s">
        <v>105</v>
      </c>
      <c r="D5" s="37" t="s">
        <v>128</v>
      </c>
      <c r="E5" s="37" t="s">
        <v>122</v>
      </c>
      <c r="F5" s="37" t="s">
        <v>117</v>
      </c>
      <c r="G5" s="37" t="s">
        <v>129</v>
      </c>
      <c r="H5" s="37">
        <v>4</v>
      </c>
      <c r="I5" s="37" t="s">
        <v>190</v>
      </c>
      <c r="J5" s="37" t="s">
        <v>191</v>
      </c>
      <c r="K5" s="37" t="s">
        <v>192</v>
      </c>
    </row>
    <row r="6" spans="1:11" x14ac:dyDescent="0.3">
      <c r="A6" s="37" t="s">
        <v>92</v>
      </c>
      <c r="D6" s="37" t="s">
        <v>142</v>
      </c>
      <c r="E6" s="37" t="s">
        <v>146</v>
      </c>
      <c r="G6" s="37" t="s">
        <v>193</v>
      </c>
      <c r="H6" s="37">
        <v>5</v>
      </c>
    </row>
    <row r="7" spans="1:11" x14ac:dyDescent="0.3">
      <c r="A7" s="37" t="s">
        <v>102</v>
      </c>
      <c r="D7" s="37" t="s">
        <v>112</v>
      </c>
      <c r="E7" s="37" t="s">
        <v>127</v>
      </c>
    </row>
    <row r="8" spans="1:11" x14ac:dyDescent="0.3">
      <c r="A8" s="37" t="s">
        <v>98</v>
      </c>
      <c r="D8" s="37" t="s">
        <v>151</v>
      </c>
    </row>
    <row r="9" spans="1:11" x14ac:dyDescent="0.3">
      <c r="A9" s="37" t="s">
        <v>132</v>
      </c>
    </row>
    <row r="10" spans="1:11" x14ac:dyDescent="0.3">
      <c r="A10" s="37" t="s">
        <v>110</v>
      </c>
    </row>
    <row r="11" spans="1:11" x14ac:dyDescent="0.3">
      <c r="A11" s="37" t="s">
        <v>115</v>
      </c>
    </row>
    <row r="12" spans="1:11" x14ac:dyDescent="0.3">
      <c r="A12" s="37" t="s">
        <v>125</v>
      </c>
    </row>
    <row r="13" spans="1:11" x14ac:dyDescent="0.3">
      <c r="A13" s="37" t="s">
        <v>149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8</vt:i4>
      </vt:variant>
    </vt:vector>
  </HeadingPairs>
  <TitlesOfParts>
    <vt:vector size="11" baseType="lpstr">
      <vt:lpstr>Panel</vt:lpstr>
      <vt:lpstr>Base de proveedores</vt:lpstr>
      <vt:lpstr>Catálogos</vt:lpstr>
      <vt:lpstr>Lista_Canales</vt:lpstr>
      <vt:lpstr>Lista_Categorias</vt:lpstr>
      <vt:lpstr>Lista_Criticidad</vt:lpstr>
      <vt:lpstr>Lista_Cumplimiento</vt:lpstr>
      <vt:lpstr>Lista_Estados</vt:lpstr>
      <vt:lpstr>Lista_Pagos</vt:lpstr>
      <vt:lpstr>Lista_Regiones</vt:lpstr>
      <vt:lpstr>Lista_Responsables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2026-04-14T05:37:50Z</dcterms:created>
  <dcterms:modified xsi:type="dcterms:W3CDTF">2026-04-14T07:05:17Z</dcterms:modified>
  <dc:language>en-US</dc:language>
</cp:coreProperties>
</file>