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BBDD proveedores\"/>
    </mc:Choice>
  </mc:AlternateContent>
  <xr:revisionPtr revIDLastSave="0" documentId="8_{0044E233-0D1F-4F41-A937-5A676532DE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anel" sheetId="1" r:id="rId1"/>
    <sheet name="Proveedores" sheetId="2" r:id="rId2"/>
    <sheet name="Evaluaciones" sheetId="3" r:id="rId3"/>
    <sheet name="Listas" sheetId="4" r:id="rId4"/>
  </sheets>
  <definedNames>
    <definedName name="Categorias">Listas!$A$2:$A$11</definedName>
    <definedName name="Docs">Listas!$F$2:$F$4</definedName>
    <definedName name="IDsProveedores">Proveedores!$A$7:$A$66</definedName>
    <definedName name="Monedas">Listas!$D$2:$D$3</definedName>
    <definedName name="Pago">Listas!$E$2:$E$6</definedName>
    <definedName name="Paises">Listas!$C$2:$C$5</definedName>
    <definedName name="Responsables">Listas!$G$2:$G$6</definedName>
    <definedName name="Revisores">Listas!$H$2:$H$5</definedName>
    <definedName name="TipoCompra">Listas!$B$2:$B$6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26" i="3" l="1"/>
  <c r="M126" i="3"/>
  <c r="L126" i="3"/>
  <c r="N125" i="3"/>
  <c r="M125" i="3"/>
  <c r="L125" i="3"/>
  <c r="N124" i="3"/>
  <c r="M124" i="3"/>
  <c r="L124" i="3"/>
  <c r="N123" i="3"/>
  <c r="M123" i="3"/>
  <c r="L123" i="3"/>
  <c r="N122" i="3"/>
  <c r="M122" i="3"/>
  <c r="L122" i="3"/>
  <c r="N121" i="3"/>
  <c r="M121" i="3"/>
  <c r="L121" i="3"/>
  <c r="N120" i="3"/>
  <c r="M120" i="3"/>
  <c r="L120" i="3"/>
  <c r="N119" i="3"/>
  <c r="M119" i="3"/>
  <c r="L119" i="3"/>
  <c r="N118" i="3"/>
  <c r="M118" i="3"/>
  <c r="L118" i="3"/>
  <c r="N117" i="3"/>
  <c r="M117" i="3"/>
  <c r="L117" i="3"/>
  <c r="N116" i="3"/>
  <c r="M116" i="3"/>
  <c r="L116" i="3"/>
  <c r="N115" i="3"/>
  <c r="M115" i="3"/>
  <c r="L115" i="3"/>
  <c r="N114" i="3"/>
  <c r="M114" i="3"/>
  <c r="L114" i="3"/>
  <c r="N113" i="3"/>
  <c r="M113" i="3"/>
  <c r="L113" i="3"/>
  <c r="N112" i="3"/>
  <c r="M112" i="3"/>
  <c r="L112" i="3"/>
  <c r="N111" i="3"/>
  <c r="M111" i="3"/>
  <c r="L111" i="3"/>
  <c r="N110" i="3"/>
  <c r="M110" i="3"/>
  <c r="L110" i="3"/>
  <c r="N109" i="3"/>
  <c r="M109" i="3"/>
  <c r="L109" i="3"/>
  <c r="N108" i="3"/>
  <c r="M108" i="3"/>
  <c r="L108" i="3"/>
  <c r="N107" i="3"/>
  <c r="M107" i="3"/>
  <c r="L107" i="3"/>
  <c r="N106" i="3"/>
  <c r="M106" i="3"/>
  <c r="L106" i="3"/>
  <c r="N105" i="3"/>
  <c r="M105" i="3"/>
  <c r="L105" i="3"/>
  <c r="N104" i="3"/>
  <c r="M104" i="3"/>
  <c r="L104" i="3"/>
  <c r="N103" i="3"/>
  <c r="M103" i="3"/>
  <c r="L103" i="3"/>
  <c r="N102" i="3"/>
  <c r="M102" i="3"/>
  <c r="L102" i="3"/>
  <c r="N101" i="3"/>
  <c r="M101" i="3"/>
  <c r="L101" i="3"/>
  <c r="N100" i="3"/>
  <c r="M100" i="3"/>
  <c r="L100" i="3"/>
  <c r="N99" i="3"/>
  <c r="M99" i="3"/>
  <c r="L99" i="3"/>
  <c r="N98" i="3"/>
  <c r="M98" i="3"/>
  <c r="L98" i="3"/>
  <c r="N97" i="3"/>
  <c r="M97" i="3"/>
  <c r="L97" i="3"/>
  <c r="N96" i="3"/>
  <c r="M96" i="3"/>
  <c r="L96" i="3"/>
  <c r="N95" i="3"/>
  <c r="M95" i="3"/>
  <c r="L95" i="3"/>
  <c r="N94" i="3"/>
  <c r="M94" i="3"/>
  <c r="L94" i="3"/>
  <c r="N93" i="3"/>
  <c r="M93" i="3"/>
  <c r="L93" i="3"/>
  <c r="N92" i="3"/>
  <c r="M92" i="3"/>
  <c r="L92" i="3"/>
  <c r="N91" i="3"/>
  <c r="M91" i="3"/>
  <c r="L91" i="3"/>
  <c r="N90" i="3"/>
  <c r="M90" i="3"/>
  <c r="L90" i="3"/>
  <c r="N89" i="3"/>
  <c r="M89" i="3"/>
  <c r="L89" i="3"/>
  <c r="N88" i="3"/>
  <c r="M88" i="3"/>
  <c r="L88" i="3"/>
  <c r="N87" i="3"/>
  <c r="M87" i="3"/>
  <c r="L87" i="3"/>
  <c r="N86" i="3"/>
  <c r="M86" i="3"/>
  <c r="L86" i="3"/>
  <c r="N85" i="3"/>
  <c r="M85" i="3"/>
  <c r="L85" i="3"/>
  <c r="N84" i="3"/>
  <c r="M84" i="3"/>
  <c r="L84" i="3"/>
  <c r="N83" i="3"/>
  <c r="M83" i="3"/>
  <c r="L83" i="3"/>
  <c r="N82" i="3"/>
  <c r="M82" i="3"/>
  <c r="L82" i="3"/>
  <c r="N81" i="3"/>
  <c r="M81" i="3"/>
  <c r="L81" i="3"/>
  <c r="N80" i="3"/>
  <c r="M80" i="3"/>
  <c r="L80" i="3"/>
  <c r="N79" i="3"/>
  <c r="M79" i="3"/>
  <c r="L79" i="3"/>
  <c r="N78" i="3"/>
  <c r="M78" i="3"/>
  <c r="L78" i="3"/>
  <c r="N77" i="3"/>
  <c r="M77" i="3"/>
  <c r="L77" i="3"/>
  <c r="N76" i="3"/>
  <c r="M76" i="3"/>
  <c r="L76" i="3"/>
  <c r="N75" i="3"/>
  <c r="M75" i="3"/>
  <c r="L75" i="3"/>
  <c r="N74" i="3"/>
  <c r="M74" i="3"/>
  <c r="L74" i="3"/>
  <c r="N73" i="3"/>
  <c r="M73" i="3"/>
  <c r="L73" i="3"/>
  <c r="N72" i="3"/>
  <c r="M72" i="3"/>
  <c r="L72" i="3"/>
  <c r="N71" i="3"/>
  <c r="M71" i="3"/>
  <c r="L71" i="3"/>
  <c r="N70" i="3"/>
  <c r="M70" i="3"/>
  <c r="L70" i="3"/>
  <c r="N69" i="3"/>
  <c r="M69" i="3"/>
  <c r="L69" i="3"/>
  <c r="N68" i="3"/>
  <c r="M68" i="3"/>
  <c r="L68" i="3"/>
  <c r="N67" i="3"/>
  <c r="M67" i="3"/>
  <c r="L67" i="3"/>
  <c r="N66" i="3"/>
  <c r="M66" i="3"/>
  <c r="L66" i="3"/>
  <c r="N65" i="3"/>
  <c r="M65" i="3"/>
  <c r="L65" i="3"/>
  <c r="N64" i="3"/>
  <c r="M64" i="3"/>
  <c r="L64" i="3"/>
  <c r="N63" i="3"/>
  <c r="M63" i="3"/>
  <c r="L63" i="3"/>
  <c r="N62" i="3"/>
  <c r="M62" i="3"/>
  <c r="L62" i="3"/>
  <c r="N61" i="3"/>
  <c r="M61" i="3"/>
  <c r="L61" i="3"/>
  <c r="N60" i="3"/>
  <c r="M60" i="3"/>
  <c r="L60" i="3"/>
  <c r="N59" i="3"/>
  <c r="M59" i="3"/>
  <c r="L59" i="3"/>
  <c r="N58" i="3"/>
  <c r="M58" i="3"/>
  <c r="L58" i="3"/>
  <c r="N57" i="3"/>
  <c r="M57" i="3"/>
  <c r="L57" i="3"/>
  <c r="N56" i="3"/>
  <c r="M56" i="3"/>
  <c r="L56" i="3"/>
  <c r="N55" i="3"/>
  <c r="M55" i="3"/>
  <c r="L55" i="3"/>
  <c r="N54" i="3"/>
  <c r="M54" i="3"/>
  <c r="L54" i="3"/>
  <c r="N53" i="3"/>
  <c r="M53" i="3"/>
  <c r="L53" i="3"/>
  <c r="N52" i="3"/>
  <c r="M52" i="3"/>
  <c r="L52" i="3"/>
  <c r="N51" i="3"/>
  <c r="M51" i="3"/>
  <c r="L51" i="3"/>
  <c r="N50" i="3"/>
  <c r="M50" i="3"/>
  <c r="L50" i="3"/>
  <c r="N49" i="3"/>
  <c r="M49" i="3"/>
  <c r="L49" i="3"/>
  <c r="N48" i="3"/>
  <c r="M48" i="3"/>
  <c r="L48" i="3"/>
  <c r="N47" i="3"/>
  <c r="M47" i="3"/>
  <c r="L47" i="3"/>
  <c r="N46" i="3"/>
  <c r="M46" i="3"/>
  <c r="L46" i="3"/>
  <c r="N45" i="3"/>
  <c r="M45" i="3"/>
  <c r="L45" i="3"/>
  <c r="N44" i="3"/>
  <c r="M44" i="3"/>
  <c r="L44" i="3"/>
  <c r="N43" i="3"/>
  <c r="M43" i="3"/>
  <c r="L43" i="3"/>
  <c r="L42" i="3"/>
  <c r="M42" i="3" s="1"/>
  <c r="N42" i="3" s="1"/>
  <c r="L41" i="3"/>
  <c r="M41" i="3" s="1"/>
  <c r="M40" i="3"/>
  <c r="N40" i="3" s="1"/>
  <c r="L40" i="3"/>
  <c r="M39" i="3"/>
  <c r="N39" i="3" s="1"/>
  <c r="L39" i="3"/>
  <c r="L38" i="3"/>
  <c r="M38" i="3" s="1"/>
  <c r="N38" i="3" s="1"/>
  <c r="L37" i="3"/>
  <c r="M37" i="3" s="1"/>
  <c r="L36" i="3"/>
  <c r="M36" i="3" s="1"/>
  <c r="N36" i="3" s="1"/>
  <c r="L35" i="3"/>
  <c r="M35" i="3" s="1"/>
  <c r="M34" i="3"/>
  <c r="N34" i="3" s="1"/>
  <c r="L34" i="3"/>
  <c r="N33" i="3"/>
  <c r="M33" i="3"/>
  <c r="L33" i="3"/>
  <c r="L32" i="3"/>
  <c r="M32" i="3" s="1"/>
  <c r="N32" i="3" s="1"/>
  <c r="L31" i="3"/>
  <c r="M31" i="3" s="1"/>
  <c r="L30" i="3"/>
  <c r="M30" i="3" s="1"/>
  <c r="N30" i="3" s="1"/>
  <c r="L29" i="3"/>
  <c r="M29" i="3" s="1"/>
  <c r="N29" i="3" s="1"/>
  <c r="L28" i="3"/>
  <c r="M28" i="3" s="1"/>
  <c r="L27" i="3"/>
  <c r="M27" i="3" s="1"/>
  <c r="N27" i="3" s="1"/>
  <c r="L26" i="3"/>
  <c r="M26" i="3" s="1"/>
  <c r="M25" i="3"/>
  <c r="N25" i="3" s="1"/>
  <c r="L25" i="3"/>
  <c r="M24" i="3"/>
  <c r="N24" i="3" s="1"/>
  <c r="L24" i="3"/>
  <c r="M23" i="3"/>
  <c r="N23" i="3" s="1"/>
  <c r="L23" i="3"/>
  <c r="M22" i="3"/>
  <c r="N22" i="3" s="1"/>
  <c r="L22" i="3"/>
  <c r="L21" i="3"/>
  <c r="M21" i="3" s="1"/>
  <c r="M20" i="3"/>
  <c r="N20" i="3" s="1"/>
  <c r="L20" i="3"/>
  <c r="M19" i="3"/>
  <c r="N19" i="3" s="1"/>
  <c r="L19" i="3"/>
  <c r="L18" i="3"/>
  <c r="M18" i="3" s="1"/>
  <c r="N18" i="3" s="1"/>
  <c r="L17" i="3"/>
  <c r="M17" i="3" s="1"/>
  <c r="N17" i="3" s="1"/>
  <c r="L16" i="3"/>
  <c r="M16" i="3" s="1"/>
  <c r="L15" i="3"/>
  <c r="M15" i="3" s="1"/>
  <c r="M14" i="3"/>
  <c r="N14" i="3" s="1"/>
  <c r="L14" i="3"/>
  <c r="N13" i="3"/>
  <c r="M13" i="3"/>
  <c r="L13" i="3"/>
  <c r="L12" i="3"/>
  <c r="Q8" i="2" s="1"/>
  <c r="L11" i="3"/>
  <c r="M11" i="3" s="1"/>
  <c r="N11" i="3" s="1"/>
  <c r="L10" i="3"/>
  <c r="M10" i="3" s="1"/>
  <c r="L9" i="3"/>
  <c r="M9" i="3" s="1"/>
  <c r="N9" i="3" s="1"/>
  <c r="L8" i="3"/>
  <c r="M8" i="3" s="1"/>
  <c r="N8" i="3" s="1"/>
  <c r="L7" i="3"/>
  <c r="M7" i="3" s="1"/>
  <c r="Y66" i="2"/>
  <c r="V66" i="2"/>
  <c r="U66" i="2"/>
  <c r="T66" i="2"/>
  <c r="S66" i="2"/>
  <c r="R66" i="2"/>
  <c r="Q66" i="2"/>
  <c r="P66" i="2"/>
  <c r="O66" i="2"/>
  <c r="N66" i="2"/>
  <c r="M66" i="2"/>
  <c r="L66" i="2"/>
  <c r="Y65" i="2"/>
  <c r="V65" i="2"/>
  <c r="U65" i="2"/>
  <c r="T65" i="2"/>
  <c r="S65" i="2"/>
  <c r="R65" i="2"/>
  <c r="Q65" i="2"/>
  <c r="P65" i="2"/>
  <c r="O65" i="2"/>
  <c r="N65" i="2"/>
  <c r="M65" i="2"/>
  <c r="L65" i="2"/>
  <c r="Y64" i="2"/>
  <c r="V64" i="2"/>
  <c r="U64" i="2"/>
  <c r="T64" i="2"/>
  <c r="S64" i="2"/>
  <c r="R64" i="2"/>
  <c r="Q64" i="2"/>
  <c r="P64" i="2"/>
  <c r="O64" i="2"/>
  <c r="N64" i="2"/>
  <c r="L64" i="2"/>
  <c r="M64" i="2" s="1"/>
  <c r="Y63" i="2"/>
  <c r="V63" i="2"/>
  <c r="U63" i="2"/>
  <c r="T63" i="2"/>
  <c r="S63" i="2"/>
  <c r="R63" i="2"/>
  <c r="Q63" i="2"/>
  <c r="P63" i="2"/>
  <c r="O63" i="2"/>
  <c r="N63" i="2"/>
  <c r="L63" i="2"/>
  <c r="M63" i="2" s="1"/>
  <c r="Y62" i="2"/>
  <c r="V62" i="2"/>
  <c r="U62" i="2"/>
  <c r="T62" i="2"/>
  <c r="S62" i="2"/>
  <c r="R62" i="2"/>
  <c r="Q62" i="2"/>
  <c r="P62" i="2"/>
  <c r="O62" i="2"/>
  <c r="N62" i="2"/>
  <c r="L62" i="2"/>
  <c r="M62" i="2" s="1"/>
  <c r="Y61" i="2"/>
  <c r="V61" i="2"/>
  <c r="U61" i="2"/>
  <c r="T61" i="2"/>
  <c r="S61" i="2"/>
  <c r="R61" i="2"/>
  <c r="Q61" i="2"/>
  <c r="P61" i="2"/>
  <c r="O61" i="2"/>
  <c r="N61" i="2"/>
  <c r="M61" i="2"/>
  <c r="L61" i="2"/>
  <c r="Y60" i="2"/>
  <c r="V60" i="2"/>
  <c r="U60" i="2"/>
  <c r="T60" i="2"/>
  <c r="S60" i="2"/>
  <c r="R60" i="2"/>
  <c r="Q60" i="2"/>
  <c r="P60" i="2"/>
  <c r="O60" i="2"/>
  <c r="N60" i="2"/>
  <c r="M60" i="2"/>
  <c r="L60" i="2"/>
  <c r="Y59" i="2"/>
  <c r="V59" i="2"/>
  <c r="U59" i="2"/>
  <c r="T59" i="2"/>
  <c r="S59" i="2"/>
  <c r="R59" i="2"/>
  <c r="Q59" i="2"/>
  <c r="P59" i="2"/>
  <c r="O59" i="2"/>
  <c r="N59" i="2"/>
  <c r="L59" i="2"/>
  <c r="M59" i="2" s="1"/>
  <c r="Y58" i="2"/>
  <c r="V58" i="2"/>
  <c r="U58" i="2"/>
  <c r="T58" i="2"/>
  <c r="S58" i="2"/>
  <c r="R58" i="2"/>
  <c r="Q58" i="2"/>
  <c r="P58" i="2"/>
  <c r="O58" i="2"/>
  <c r="N58" i="2"/>
  <c r="L58" i="2"/>
  <c r="M58" i="2" s="1"/>
  <c r="Y57" i="2"/>
  <c r="V57" i="2"/>
  <c r="U57" i="2"/>
  <c r="T57" i="2"/>
  <c r="S57" i="2"/>
  <c r="R57" i="2"/>
  <c r="Q57" i="2"/>
  <c r="P57" i="2"/>
  <c r="O57" i="2"/>
  <c r="N57" i="2"/>
  <c r="L57" i="2"/>
  <c r="M57" i="2" s="1"/>
  <c r="Y56" i="2"/>
  <c r="V56" i="2"/>
  <c r="U56" i="2"/>
  <c r="T56" i="2"/>
  <c r="S56" i="2"/>
  <c r="R56" i="2"/>
  <c r="Q56" i="2"/>
  <c r="P56" i="2"/>
  <c r="O56" i="2"/>
  <c r="N56" i="2"/>
  <c r="M56" i="2"/>
  <c r="L56" i="2"/>
  <c r="Y55" i="2"/>
  <c r="V55" i="2"/>
  <c r="U55" i="2"/>
  <c r="T55" i="2"/>
  <c r="S55" i="2"/>
  <c r="R55" i="2"/>
  <c r="Q55" i="2"/>
  <c r="P55" i="2"/>
  <c r="O55" i="2"/>
  <c r="N55" i="2"/>
  <c r="M55" i="2"/>
  <c r="L55" i="2"/>
  <c r="Y54" i="2"/>
  <c r="V54" i="2"/>
  <c r="U54" i="2"/>
  <c r="T54" i="2"/>
  <c r="S54" i="2"/>
  <c r="R54" i="2"/>
  <c r="Q54" i="2"/>
  <c r="P54" i="2"/>
  <c r="O54" i="2"/>
  <c r="N54" i="2"/>
  <c r="L54" i="2"/>
  <c r="M54" i="2" s="1"/>
  <c r="Y53" i="2"/>
  <c r="V53" i="2"/>
  <c r="U53" i="2"/>
  <c r="T53" i="2"/>
  <c r="S53" i="2"/>
  <c r="R53" i="2"/>
  <c r="Q53" i="2"/>
  <c r="P53" i="2"/>
  <c r="O53" i="2"/>
  <c r="N53" i="2"/>
  <c r="L53" i="2"/>
  <c r="M53" i="2" s="1"/>
  <c r="Y52" i="2"/>
  <c r="V52" i="2"/>
  <c r="U52" i="2"/>
  <c r="T52" i="2"/>
  <c r="S52" i="2"/>
  <c r="R52" i="2"/>
  <c r="Q52" i="2"/>
  <c r="P52" i="2"/>
  <c r="O52" i="2"/>
  <c r="N52" i="2"/>
  <c r="L52" i="2"/>
  <c r="M52" i="2" s="1"/>
  <c r="Y51" i="2"/>
  <c r="V51" i="2"/>
  <c r="U51" i="2"/>
  <c r="T51" i="2"/>
  <c r="S51" i="2"/>
  <c r="R51" i="2"/>
  <c r="Q51" i="2"/>
  <c r="P51" i="2"/>
  <c r="O51" i="2"/>
  <c r="N51" i="2"/>
  <c r="M51" i="2"/>
  <c r="L51" i="2"/>
  <c r="Y50" i="2"/>
  <c r="V50" i="2"/>
  <c r="U50" i="2"/>
  <c r="T50" i="2"/>
  <c r="S50" i="2"/>
  <c r="R50" i="2"/>
  <c r="Q50" i="2"/>
  <c r="P50" i="2"/>
  <c r="O50" i="2"/>
  <c r="N50" i="2"/>
  <c r="M50" i="2"/>
  <c r="L50" i="2"/>
  <c r="Y49" i="2"/>
  <c r="V49" i="2"/>
  <c r="U49" i="2"/>
  <c r="T49" i="2"/>
  <c r="S49" i="2"/>
  <c r="R49" i="2"/>
  <c r="Q49" i="2"/>
  <c r="P49" i="2"/>
  <c r="O49" i="2"/>
  <c r="N49" i="2"/>
  <c r="L49" i="2"/>
  <c r="M49" i="2" s="1"/>
  <c r="Y48" i="2"/>
  <c r="V48" i="2"/>
  <c r="U48" i="2"/>
  <c r="T48" i="2"/>
  <c r="S48" i="2"/>
  <c r="R48" i="2"/>
  <c r="Q48" i="2"/>
  <c r="P48" i="2"/>
  <c r="O48" i="2"/>
  <c r="N48" i="2"/>
  <c r="L48" i="2"/>
  <c r="M48" i="2" s="1"/>
  <c r="Y47" i="2"/>
  <c r="V47" i="2"/>
  <c r="U47" i="2"/>
  <c r="T47" i="2"/>
  <c r="S47" i="2"/>
  <c r="R47" i="2"/>
  <c r="Q47" i="2"/>
  <c r="P47" i="2"/>
  <c r="O47" i="2"/>
  <c r="N47" i="2"/>
  <c r="L47" i="2"/>
  <c r="M47" i="2" s="1"/>
  <c r="Y46" i="2"/>
  <c r="V46" i="2"/>
  <c r="U46" i="2"/>
  <c r="T46" i="2"/>
  <c r="S46" i="2"/>
  <c r="R46" i="2"/>
  <c r="Q46" i="2"/>
  <c r="P46" i="2"/>
  <c r="O46" i="2"/>
  <c r="N46" i="2"/>
  <c r="M46" i="2"/>
  <c r="L46" i="2"/>
  <c r="Y45" i="2"/>
  <c r="V45" i="2"/>
  <c r="U45" i="2"/>
  <c r="T45" i="2"/>
  <c r="S45" i="2"/>
  <c r="R45" i="2"/>
  <c r="Q45" i="2"/>
  <c r="P45" i="2"/>
  <c r="O45" i="2"/>
  <c r="N45" i="2"/>
  <c r="M45" i="2"/>
  <c r="L45" i="2"/>
  <c r="Y44" i="2"/>
  <c r="V44" i="2"/>
  <c r="U44" i="2"/>
  <c r="T44" i="2"/>
  <c r="S44" i="2"/>
  <c r="R44" i="2"/>
  <c r="Q44" i="2"/>
  <c r="P44" i="2"/>
  <c r="O44" i="2"/>
  <c r="N44" i="2"/>
  <c r="L44" i="2"/>
  <c r="M44" i="2" s="1"/>
  <c r="Y43" i="2"/>
  <c r="V43" i="2"/>
  <c r="U43" i="2"/>
  <c r="T43" i="2"/>
  <c r="S43" i="2"/>
  <c r="R43" i="2"/>
  <c r="Q43" i="2"/>
  <c r="P43" i="2"/>
  <c r="O43" i="2"/>
  <c r="N43" i="2"/>
  <c r="L43" i="2"/>
  <c r="M43" i="2" s="1"/>
  <c r="Y42" i="2"/>
  <c r="V42" i="2"/>
  <c r="U42" i="2"/>
  <c r="T42" i="2"/>
  <c r="S42" i="2"/>
  <c r="R42" i="2"/>
  <c r="Q42" i="2"/>
  <c r="P42" i="2"/>
  <c r="O42" i="2"/>
  <c r="N42" i="2"/>
  <c r="L42" i="2"/>
  <c r="M42" i="2" s="1"/>
  <c r="Y41" i="2"/>
  <c r="V41" i="2"/>
  <c r="U41" i="2"/>
  <c r="T41" i="2"/>
  <c r="S41" i="2"/>
  <c r="R41" i="2"/>
  <c r="Q41" i="2"/>
  <c r="P41" i="2"/>
  <c r="O41" i="2"/>
  <c r="N41" i="2"/>
  <c r="M41" i="2"/>
  <c r="L41" i="2"/>
  <c r="Y40" i="2"/>
  <c r="V40" i="2"/>
  <c r="U40" i="2"/>
  <c r="T40" i="2"/>
  <c r="S40" i="2"/>
  <c r="R40" i="2"/>
  <c r="Q40" i="2"/>
  <c r="P40" i="2"/>
  <c r="O40" i="2"/>
  <c r="N40" i="2"/>
  <c r="M40" i="2"/>
  <c r="L40" i="2"/>
  <c r="Y39" i="2"/>
  <c r="V39" i="2"/>
  <c r="U39" i="2"/>
  <c r="T39" i="2"/>
  <c r="S39" i="2"/>
  <c r="R39" i="2"/>
  <c r="Q39" i="2"/>
  <c r="P39" i="2"/>
  <c r="O39" i="2"/>
  <c r="N39" i="2"/>
  <c r="L39" i="2"/>
  <c r="M39" i="2" s="1"/>
  <c r="Y38" i="2"/>
  <c r="V38" i="2"/>
  <c r="U38" i="2"/>
  <c r="T38" i="2"/>
  <c r="S38" i="2"/>
  <c r="R38" i="2"/>
  <c r="Q38" i="2"/>
  <c r="P38" i="2"/>
  <c r="O38" i="2"/>
  <c r="N38" i="2"/>
  <c r="L38" i="2"/>
  <c r="M38" i="2" s="1"/>
  <c r="Y37" i="2"/>
  <c r="V37" i="2"/>
  <c r="U37" i="2"/>
  <c r="T37" i="2"/>
  <c r="S37" i="2"/>
  <c r="R37" i="2"/>
  <c r="Q37" i="2"/>
  <c r="P37" i="2"/>
  <c r="O37" i="2"/>
  <c r="N37" i="2"/>
  <c r="L37" i="2"/>
  <c r="M37" i="2" s="1"/>
  <c r="Y36" i="2"/>
  <c r="V36" i="2"/>
  <c r="U36" i="2"/>
  <c r="T36" i="2"/>
  <c r="S36" i="2"/>
  <c r="R36" i="2"/>
  <c r="Q36" i="2"/>
  <c r="P36" i="2"/>
  <c r="O36" i="2"/>
  <c r="N36" i="2"/>
  <c r="M36" i="2"/>
  <c r="L36" i="2"/>
  <c r="Y35" i="2"/>
  <c r="V35" i="2"/>
  <c r="U35" i="2"/>
  <c r="T35" i="2"/>
  <c r="S35" i="2"/>
  <c r="R35" i="2"/>
  <c r="Q35" i="2"/>
  <c r="P35" i="2"/>
  <c r="O35" i="2"/>
  <c r="N35" i="2"/>
  <c r="M35" i="2"/>
  <c r="L35" i="2"/>
  <c r="Y34" i="2"/>
  <c r="V34" i="2"/>
  <c r="U34" i="2"/>
  <c r="T34" i="2"/>
  <c r="S34" i="2"/>
  <c r="R34" i="2"/>
  <c r="Q34" i="2"/>
  <c r="P34" i="2"/>
  <c r="O34" i="2"/>
  <c r="N34" i="2"/>
  <c r="M34" i="2"/>
  <c r="L34" i="2"/>
  <c r="Y33" i="2"/>
  <c r="V33" i="2"/>
  <c r="U33" i="2"/>
  <c r="T33" i="2"/>
  <c r="S33" i="2"/>
  <c r="R33" i="2"/>
  <c r="Q33" i="2"/>
  <c r="P33" i="2"/>
  <c r="O33" i="2"/>
  <c r="N33" i="2"/>
  <c r="L33" i="2"/>
  <c r="M33" i="2" s="1"/>
  <c r="Y32" i="2"/>
  <c r="V32" i="2"/>
  <c r="U32" i="2"/>
  <c r="T32" i="2"/>
  <c r="S32" i="2"/>
  <c r="R32" i="2"/>
  <c r="Q32" i="2"/>
  <c r="P32" i="2"/>
  <c r="O32" i="2"/>
  <c r="N32" i="2"/>
  <c r="L32" i="2"/>
  <c r="M32" i="2" s="1"/>
  <c r="Y31" i="2"/>
  <c r="V31" i="2"/>
  <c r="U31" i="2"/>
  <c r="T31" i="2"/>
  <c r="S31" i="2"/>
  <c r="R31" i="2"/>
  <c r="Q31" i="2"/>
  <c r="P31" i="2"/>
  <c r="O31" i="2"/>
  <c r="N31" i="2"/>
  <c r="M31" i="2"/>
  <c r="L31" i="2"/>
  <c r="Y30" i="2"/>
  <c r="V30" i="2"/>
  <c r="U30" i="2"/>
  <c r="T30" i="2"/>
  <c r="S30" i="2"/>
  <c r="R30" i="2"/>
  <c r="Q30" i="2"/>
  <c r="P30" i="2"/>
  <c r="O30" i="2"/>
  <c r="N30" i="2"/>
  <c r="M30" i="2"/>
  <c r="L30" i="2"/>
  <c r="Y29" i="2"/>
  <c r="V29" i="2"/>
  <c r="U29" i="2"/>
  <c r="T29" i="2"/>
  <c r="S29" i="2"/>
  <c r="R29" i="2"/>
  <c r="Q29" i="2"/>
  <c r="P29" i="2"/>
  <c r="O29" i="2"/>
  <c r="N29" i="2"/>
  <c r="M29" i="2"/>
  <c r="L29" i="2"/>
  <c r="Y28" i="2"/>
  <c r="V28" i="2"/>
  <c r="U28" i="2"/>
  <c r="T28" i="2"/>
  <c r="S28" i="2"/>
  <c r="R28" i="2"/>
  <c r="Q28" i="2"/>
  <c r="P28" i="2"/>
  <c r="O28" i="2"/>
  <c r="N28" i="2"/>
  <c r="L28" i="2"/>
  <c r="M28" i="2" s="1"/>
  <c r="Y27" i="2"/>
  <c r="V27" i="2"/>
  <c r="U27" i="2"/>
  <c r="T27" i="2"/>
  <c r="S27" i="2"/>
  <c r="R27" i="2"/>
  <c r="Q27" i="2"/>
  <c r="P27" i="2"/>
  <c r="O27" i="2"/>
  <c r="N27" i="2"/>
  <c r="L27" i="2"/>
  <c r="M27" i="2" s="1"/>
  <c r="Y26" i="2"/>
  <c r="V26" i="2"/>
  <c r="U26" i="2"/>
  <c r="T26" i="2"/>
  <c r="S26" i="2"/>
  <c r="R26" i="2"/>
  <c r="Q26" i="2"/>
  <c r="P26" i="2"/>
  <c r="O26" i="2"/>
  <c r="N26" i="2"/>
  <c r="M26" i="2"/>
  <c r="L26" i="2"/>
  <c r="Y25" i="2"/>
  <c r="V25" i="2"/>
  <c r="U25" i="2"/>
  <c r="T25" i="2"/>
  <c r="S25" i="2"/>
  <c r="R25" i="2"/>
  <c r="Q25" i="2"/>
  <c r="P25" i="2"/>
  <c r="O25" i="2"/>
  <c r="N25" i="2"/>
  <c r="M25" i="2"/>
  <c r="L25" i="2"/>
  <c r="Y24" i="2"/>
  <c r="V24" i="2"/>
  <c r="U24" i="2"/>
  <c r="T24" i="2"/>
  <c r="S24" i="2"/>
  <c r="R24" i="2"/>
  <c r="Q24" i="2"/>
  <c r="P24" i="2"/>
  <c r="O24" i="2"/>
  <c r="N24" i="2"/>
  <c r="M24" i="2"/>
  <c r="L24" i="2"/>
  <c r="Y23" i="2"/>
  <c r="V23" i="2"/>
  <c r="U23" i="2"/>
  <c r="T23" i="2"/>
  <c r="S23" i="2"/>
  <c r="R23" i="2"/>
  <c r="Q23" i="2"/>
  <c r="P23" i="2"/>
  <c r="O23" i="2"/>
  <c r="N23" i="2"/>
  <c r="L23" i="2"/>
  <c r="M23" i="2" s="1"/>
  <c r="Y22" i="2"/>
  <c r="V22" i="2"/>
  <c r="U22" i="2"/>
  <c r="T22" i="2"/>
  <c r="S22" i="2"/>
  <c r="R22" i="2"/>
  <c r="Q22" i="2"/>
  <c r="P22" i="2"/>
  <c r="O22" i="2"/>
  <c r="N22" i="2"/>
  <c r="L22" i="2"/>
  <c r="M22" i="2" s="1"/>
  <c r="Y21" i="2"/>
  <c r="V21" i="2"/>
  <c r="U21" i="2"/>
  <c r="T21" i="2"/>
  <c r="S21" i="2"/>
  <c r="R21" i="2"/>
  <c r="Q21" i="2"/>
  <c r="P21" i="2"/>
  <c r="O21" i="2"/>
  <c r="N21" i="2"/>
  <c r="M21" i="2"/>
  <c r="L21" i="2"/>
  <c r="Y20" i="2"/>
  <c r="V20" i="2"/>
  <c r="U20" i="2"/>
  <c r="T20" i="2"/>
  <c r="S20" i="2"/>
  <c r="R20" i="2"/>
  <c r="Q20" i="2"/>
  <c r="P20" i="2"/>
  <c r="O20" i="2"/>
  <c r="N20" i="2"/>
  <c r="M20" i="2"/>
  <c r="L20" i="2"/>
  <c r="Y19" i="2"/>
  <c r="V19" i="2"/>
  <c r="U19" i="2"/>
  <c r="T19" i="2"/>
  <c r="S19" i="2"/>
  <c r="R19" i="2"/>
  <c r="Q19" i="2"/>
  <c r="P19" i="2"/>
  <c r="O19" i="2"/>
  <c r="N19" i="2"/>
  <c r="M19" i="2"/>
  <c r="L19" i="2"/>
  <c r="Y18" i="2"/>
  <c r="S18" i="2"/>
  <c r="R18" i="2"/>
  <c r="Q18" i="2"/>
  <c r="P18" i="2"/>
  <c r="O18" i="2"/>
  <c r="N18" i="2"/>
  <c r="L18" i="2"/>
  <c r="M18" i="2" s="1"/>
  <c r="Y17" i="2"/>
  <c r="S17" i="2"/>
  <c r="R17" i="2"/>
  <c r="Q17" i="2"/>
  <c r="P17" i="2"/>
  <c r="O17" i="2"/>
  <c r="N17" i="2"/>
  <c r="L17" i="2"/>
  <c r="M17" i="2" s="1"/>
  <c r="Y16" i="2"/>
  <c r="S16" i="2"/>
  <c r="R16" i="2"/>
  <c r="Q16" i="2"/>
  <c r="P16" i="2"/>
  <c r="O16" i="2"/>
  <c r="N16" i="2"/>
  <c r="L16" i="2"/>
  <c r="M16" i="2" s="1"/>
  <c r="Y15" i="2"/>
  <c r="S15" i="2"/>
  <c r="R15" i="2"/>
  <c r="P15" i="2"/>
  <c r="O15" i="2"/>
  <c r="N15" i="2"/>
  <c r="L15" i="2"/>
  <c r="M15" i="2" s="1"/>
  <c r="Y14" i="2"/>
  <c r="S14" i="2"/>
  <c r="R14" i="2"/>
  <c r="Q14" i="2"/>
  <c r="P14" i="2"/>
  <c r="O14" i="2"/>
  <c r="N14" i="2"/>
  <c r="L14" i="2"/>
  <c r="M14" i="2" s="1"/>
  <c r="Y13" i="2"/>
  <c r="S13" i="2"/>
  <c r="R13" i="2"/>
  <c r="Q13" i="2"/>
  <c r="P13" i="2"/>
  <c r="O13" i="2"/>
  <c r="N13" i="2"/>
  <c r="L13" i="2"/>
  <c r="M13" i="2" s="1"/>
  <c r="Y12" i="2"/>
  <c r="T12" i="2"/>
  <c r="S12" i="2"/>
  <c r="U12" i="2" s="1"/>
  <c r="V12" i="2" s="1"/>
  <c r="R12" i="2"/>
  <c r="Q12" i="2"/>
  <c r="P12" i="2"/>
  <c r="O12" i="2"/>
  <c r="N12" i="2"/>
  <c r="L12" i="2"/>
  <c r="M12" i="2" s="1"/>
  <c r="Y11" i="2"/>
  <c r="S11" i="2"/>
  <c r="R11" i="2"/>
  <c r="Q11" i="2"/>
  <c r="P11" i="2"/>
  <c r="O11" i="2"/>
  <c r="N11" i="2"/>
  <c r="L11" i="2"/>
  <c r="M11" i="2" s="1"/>
  <c r="Y10" i="2"/>
  <c r="S10" i="2"/>
  <c r="R10" i="2"/>
  <c r="Q10" i="2"/>
  <c r="P10" i="2"/>
  <c r="O10" i="2"/>
  <c r="N10" i="2"/>
  <c r="L10" i="2"/>
  <c r="M10" i="2" s="1"/>
  <c r="Y9" i="2"/>
  <c r="S9" i="2"/>
  <c r="R9" i="2"/>
  <c r="Q9" i="2"/>
  <c r="P9" i="2"/>
  <c r="O9" i="2"/>
  <c r="N9" i="2"/>
  <c r="L9" i="2"/>
  <c r="M9" i="2" s="1"/>
  <c r="Y8" i="2"/>
  <c r="S8" i="2"/>
  <c r="R8" i="2"/>
  <c r="P8" i="2"/>
  <c r="O8" i="2"/>
  <c r="N8" i="2"/>
  <c r="L8" i="2"/>
  <c r="M8" i="2" s="1"/>
  <c r="Y7" i="2"/>
  <c r="S7" i="2"/>
  <c r="R7" i="2"/>
  <c r="Q7" i="2"/>
  <c r="P7" i="2"/>
  <c r="O7" i="2"/>
  <c r="N7" i="2"/>
  <c r="L7" i="2"/>
  <c r="M7" i="2" s="1"/>
  <c r="K16" i="1"/>
  <c r="F16" i="1"/>
  <c r="V12" i="1"/>
  <c r="V11" i="1"/>
  <c r="V10" i="1"/>
  <c r="A10" i="1"/>
  <c r="V9" i="1"/>
  <c r="V8" i="1"/>
  <c r="V7" i="1"/>
  <c r="V6" i="1"/>
  <c r="V5" i="1"/>
  <c r="V4" i="1"/>
  <c r="V3" i="1"/>
  <c r="A16" i="1" l="1"/>
  <c r="N10" i="3"/>
  <c r="T14" i="2"/>
  <c r="U14" i="2" s="1"/>
  <c r="V14" i="2" s="1"/>
  <c r="N28" i="3"/>
  <c r="T9" i="2"/>
  <c r="U9" i="2" s="1"/>
  <c r="V9" i="2" s="1"/>
  <c r="N15" i="3"/>
  <c r="N31" i="3"/>
  <c r="T15" i="2"/>
  <c r="U15" i="2" s="1"/>
  <c r="V15" i="2" s="1"/>
  <c r="N37" i="3"/>
  <c r="T17" i="2"/>
  <c r="U17" i="2" s="1"/>
  <c r="V17" i="2" s="1"/>
  <c r="U7" i="2"/>
  <c r="T11" i="2"/>
  <c r="U11" i="2" s="1"/>
  <c r="V11" i="2" s="1"/>
  <c r="N21" i="3"/>
  <c r="N26" i="3"/>
  <c r="T13" i="2"/>
  <c r="U13" i="2" s="1"/>
  <c r="V13" i="2" s="1"/>
  <c r="N16" i="3"/>
  <c r="T10" i="2"/>
  <c r="U10" i="2" s="1"/>
  <c r="V10" i="2" s="1"/>
  <c r="T16" i="2"/>
  <c r="U16" i="2" s="1"/>
  <c r="V16" i="2" s="1"/>
  <c r="N35" i="3"/>
  <c r="N41" i="3"/>
  <c r="T18" i="2"/>
  <c r="U18" i="2" s="1"/>
  <c r="V18" i="2" s="1"/>
  <c r="T7" i="2"/>
  <c r="N7" i="3"/>
  <c r="Q15" i="2"/>
  <c r="M12" i="3"/>
  <c r="N12" i="3" s="1"/>
  <c r="W20" i="1" l="1"/>
  <c r="V20" i="1" s="1"/>
  <c r="W19" i="1"/>
  <c r="V19" i="1" s="1"/>
  <c r="W18" i="1"/>
  <c r="V18" i="1" s="1"/>
  <c r="W17" i="1"/>
  <c r="V17" i="1" s="1"/>
  <c r="W21" i="1"/>
  <c r="V21" i="1" s="1"/>
  <c r="T8" i="2"/>
  <c r="U8" i="2" s="1"/>
  <c r="V8" i="2" s="1"/>
  <c r="V7" i="2"/>
  <c r="Y3" i="1" l="1"/>
  <c r="K10" i="1"/>
  <c r="Y5" i="1"/>
  <c r="Y4" i="1"/>
  <c r="F10" i="1"/>
</calcChain>
</file>

<file path=xl/sharedStrings.xml><?xml version="1.0" encoding="utf-8"?>
<sst xmlns="http://schemas.openxmlformats.org/spreadsheetml/2006/main" count="411" uniqueCount="195">
  <si>
    <t>Base de datos de proveedores</t>
  </si>
  <si>
    <t>Plantilla funcional con datos de ejemplo ficticios. Los campos editables aparecen en azul.</t>
  </si>
  <si>
    <t>Parámetros editables</t>
  </si>
  <si>
    <t>Categoría</t>
  </si>
  <si>
    <t>Total</t>
  </si>
  <si>
    <t>Estado</t>
  </si>
  <si>
    <t>Peso OTIF</t>
  </si>
  <si>
    <t>Aceites botánicos</t>
  </si>
  <si>
    <t>Aprobado</t>
  </si>
  <si>
    <t>Cómo usarla</t>
  </si>
  <si>
    <t>Peso Calidad</t>
  </si>
  <si>
    <t>Envases de vidrio</t>
  </si>
  <si>
    <t>En observación</t>
  </si>
  <si>
    <t>1. Da de alta o edita proveedores en la hoja 'Proveedores'.</t>
  </si>
  <si>
    <t>Peso Servicio</t>
  </si>
  <si>
    <t>Etiquetas premium</t>
  </si>
  <si>
    <t>Crítico</t>
  </si>
  <si>
    <t>2. Registra revisiones en la hoja 'Evaluaciones' para refrescar score, riesgo y alertas.</t>
  </si>
  <si>
    <t>Peso Precio</t>
  </si>
  <si>
    <t>Estuches reciclados</t>
  </si>
  <si>
    <t>3. Ajusta pesos y umbrales del modelo en el bloque de parámetros de la derecha.</t>
  </si>
  <si>
    <t>Peso Riesgo</t>
  </si>
  <si>
    <t>Logística e-commerce</t>
  </si>
  <si>
    <t>Score aprobado</t>
  </si>
  <si>
    <t>Laboratorio y control</t>
  </si>
  <si>
    <t>Total proveedores</t>
  </si>
  <si>
    <t>Score medio</t>
  </si>
  <si>
    <t>Preferentes</t>
  </si>
  <si>
    <t>Score observación</t>
  </si>
  <si>
    <t>Tapones y dosificadores</t>
  </si>
  <si>
    <t>Aviso revisión (días)</t>
  </si>
  <si>
    <t>Impresión de packs</t>
  </si>
  <si>
    <t>Cadencia revisión (días)</t>
  </si>
  <si>
    <t>Consultoría regulatoria</t>
  </si>
  <si>
    <t>Fecha control</t>
  </si>
  <si>
    <t>Material promocional</t>
  </si>
  <si>
    <t>Revisión &lt;= aviso</t>
  </si>
  <si>
    <t>Riesgo alto</t>
  </si>
  <si>
    <t>Docs no completos</t>
  </si>
  <si>
    <t>Ranking</t>
  </si>
  <si>
    <t>Proveedor</t>
  </si>
  <si>
    <t>Score</t>
  </si>
  <si>
    <t>Maestro de proveedores</t>
  </si>
  <si>
    <t>Rellena contexto y documentación; los indicadores se calculan desde la hoja 'Evaluaciones'.</t>
  </si>
  <si>
    <t>Leyenda: azul = editable | negro = cálculo | naranja/rojo = revisión</t>
  </si>
  <si>
    <t>ID proveedor</t>
  </si>
  <si>
    <t>Tipo compra</t>
  </si>
  <si>
    <t>País</t>
  </si>
  <si>
    <t>Contacto principal</t>
  </si>
  <si>
    <t>Email</t>
  </si>
  <si>
    <t>Teléfono</t>
  </si>
  <si>
    <t>Moneda</t>
  </si>
  <si>
    <t>Condición pago</t>
  </si>
  <si>
    <t>Estado documental</t>
  </si>
  <si>
    <t>Últ. revisión</t>
  </si>
  <si>
    <t>Próx. revisión</t>
  </si>
  <si>
    <t>Lead time prom. (días)</t>
  </si>
  <si>
    <t>OTIF prom.</t>
  </si>
  <si>
    <t>Calidad prom.</t>
  </si>
  <si>
    <t>Servicio prom.</t>
  </si>
  <si>
    <t>Precio prom.</t>
  </si>
  <si>
    <t>Riesgo prom.</t>
  </si>
  <si>
    <t>Score global</t>
  </si>
  <si>
    <t>Preferente</t>
  </si>
  <si>
    <t>Responsable interno</t>
  </si>
  <si>
    <t>Observaciones</t>
  </si>
  <si>
    <t>Duplicado potencial</t>
  </si>
  <si>
    <t>PRV-001</t>
  </si>
  <si>
    <t>Bruma Lúcida</t>
  </si>
  <si>
    <t>Materia prima</t>
  </si>
  <si>
    <t>España</t>
  </si>
  <si>
    <t>Alicia Mena</t>
  </si>
  <si>
    <t>alicia@brumalucida.example</t>
  </si>
  <si>
    <t>+34 910 115 201</t>
  </si>
  <si>
    <t>EUR</t>
  </si>
  <si>
    <t>30 días</t>
  </si>
  <si>
    <t>Completa</t>
  </si>
  <si>
    <t>Ana Beltrán</t>
  </si>
  <si>
    <t>Proveedor base para aceites de jojoba y almendra.</t>
  </si>
  <si>
    <t>PRV-002</t>
  </si>
  <si>
    <t>Vidria Norte</t>
  </si>
  <si>
    <t>Packaging</t>
  </si>
  <si>
    <t>Portugal</t>
  </si>
  <si>
    <t>Bruno Seixas</t>
  </si>
  <si>
    <t>bruno@vidrianorte.example</t>
  </si>
  <si>
    <t>+351 211 450 320</t>
  </si>
  <si>
    <t>45 días</t>
  </si>
  <si>
    <t>Diego Llorente</t>
  </si>
  <si>
    <t>Buen desempeño en botellas ámbar de 30 y 50 ml.</t>
  </si>
  <si>
    <t>PRV-003</t>
  </si>
  <si>
    <t>Sello Índigo</t>
  </si>
  <si>
    <t>Clara Vives</t>
  </si>
  <si>
    <t>clara@selloindigo.example</t>
  </si>
  <si>
    <t>+34 932 004 188</t>
  </si>
  <si>
    <t>Pendiente</t>
  </si>
  <si>
    <t>Paula Serra</t>
  </si>
  <si>
    <t>Pendiente actualización de ficha técnica de adhesivos.</t>
  </si>
  <si>
    <t>PRV-004</t>
  </si>
  <si>
    <t>Cartón Nido</t>
  </si>
  <si>
    <t>Nora Sáez</t>
  </si>
  <si>
    <t>nora@cartonnido.example</t>
  </si>
  <si>
    <t>+34 945 622 731</t>
  </si>
  <si>
    <t>60 días</t>
  </si>
  <si>
    <t>Irene Valdés</t>
  </si>
  <si>
    <t>Especialista en microcanal y tintas al agua.</t>
  </si>
  <si>
    <t>PRV-005</t>
  </si>
  <si>
    <t>Ruta Serena Fulfillment</t>
  </si>
  <si>
    <t>Servicio operativo</t>
  </si>
  <si>
    <t>Tomás Segura</t>
  </si>
  <si>
    <t>tomas@rutaserena.example</t>
  </si>
  <si>
    <t>+34 960 550 912</t>
  </si>
  <si>
    <t>Mauro Pineda</t>
  </si>
  <si>
    <t>Cumple bien en campañas pico pero requiere seguimiento de incidencias.</t>
  </si>
  <si>
    <t>PRV-006</t>
  </si>
  <si>
    <t>LotoLab Micro</t>
  </si>
  <si>
    <t>Servicio crítico</t>
  </si>
  <si>
    <t>Mireia Costa</t>
  </si>
  <si>
    <t>mireia@lotolab.example</t>
  </si>
  <si>
    <t>+34 931 775 044</t>
  </si>
  <si>
    <t>15 días</t>
  </si>
  <si>
    <t>Analítica microbiológica y estabilidad.</t>
  </si>
  <si>
    <t>PRV-007</t>
  </si>
  <si>
    <t>Nebula Caps</t>
  </si>
  <si>
    <t>Italia</t>
  </si>
  <si>
    <t>Enzo Riva</t>
  </si>
  <si>
    <t>enzo@nebulacaps.example</t>
  </si>
  <si>
    <t>+39 02 4412 908</t>
  </si>
  <si>
    <t>Riesgo moderado por plazos variables en importación.</t>
  </si>
  <si>
    <t>PRV-008</t>
  </si>
  <si>
    <t>Bosque Tinta</t>
  </si>
  <si>
    <t>Helena Pardo</t>
  </si>
  <si>
    <t>helena@bosquetinta.example</t>
  </si>
  <si>
    <t>+34 981 740 225</t>
  </si>
  <si>
    <t>Muy flexible para tiradas cortas.</t>
  </si>
  <si>
    <t>PRV-009</t>
  </si>
  <si>
    <t>Clarea RegLab</t>
  </si>
  <si>
    <t>Soporte regulatorio</t>
  </si>
  <si>
    <t>Francia</t>
  </si>
  <si>
    <t>Julien Morel</t>
  </si>
  <si>
    <t>julien@clareareglab.example</t>
  </si>
  <si>
    <t>+33 1 84 220 663</t>
  </si>
  <si>
    <t>Apoya dosieres PIF y claims.</t>
  </si>
  <si>
    <t>PRV-010</t>
  </si>
  <si>
    <t>Aura Fibra</t>
  </si>
  <si>
    <t>Lia Martins</t>
  </si>
  <si>
    <t>lia@aurafibra.example</t>
  </si>
  <si>
    <t>+351 214 900 718</t>
  </si>
  <si>
    <t>Caducada</t>
  </si>
  <si>
    <t>Se usa solo para campañas estacionales.</t>
  </si>
  <si>
    <t>PRV-011</t>
  </si>
  <si>
    <t>Mar Serena Glass</t>
  </si>
  <si>
    <t>Élodie Garnier</t>
  </si>
  <si>
    <t>elodie@marserena.example</t>
  </si>
  <si>
    <t>+33 4 91 300 512</t>
  </si>
  <si>
    <t>Alternativa premium para frascos de edición limitada.</t>
  </si>
  <si>
    <t>PRV-012</t>
  </si>
  <si>
    <t>Verde Trama</t>
  </si>
  <si>
    <t>Ricardo Senovilla</t>
  </si>
  <si>
    <t>ricardo@verdetrama.example</t>
  </si>
  <si>
    <t>+34 924 380 117</t>
  </si>
  <si>
    <t>Muy competitivo en precio, revisar mermas de impresión.</t>
  </si>
  <si>
    <t>Registro de evaluaciones</t>
  </si>
  <si>
    <t>Cada fila representa una revisión. La puntuación combina servicio, precio, riesgo y desempeño logístico.</t>
  </si>
  <si>
    <t>Escalas: OTIF/Calidad en % | Precio/Respuesta/Contrato/Riesgo en 1-5</t>
  </si>
  <si>
    <t>Fecha revisión</t>
  </si>
  <si>
    <t>Revisor</t>
  </si>
  <si>
    <t>OTIF</t>
  </si>
  <si>
    <t>Calidad</t>
  </si>
  <si>
    <t>Precio (1-5)</t>
  </si>
  <si>
    <t>Respuesta (1-5)</t>
  </si>
  <si>
    <t>Contrato (1-5)</t>
  </si>
  <si>
    <t>Riesgo (1-5)</t>
  </si>
  <si>
    <t>Lead time real</t>
  </si>
  <si>
    <t>Incidencias</t>
  </si>
  <si>
    <t>Score revisión</t>
  </si>
  <si>
    <t>Semáforo</t>
  </si>
  <si>
    <t>Comentarios</t>
  </si>
  <si>
    <t>Compras</t>
  </si>
  <si>
    <t>Seguimiento 1 del trimestre.</t>
  </si>
  <si>
    <t>Seguimiento 2 del trimestre.</t>
  </si>
  <si>
    <t>Operaciones</t>
  </si>
  <si>
    <t>Seguimiento 3 del trimestre.</t>
  </si>
  <si>
    <t>Categorias</t>
  </si>
  <si>
    <t>TipoCompra</t>
  </si>
  <si>
    <t>Paises</t>
  </si>
  <si>
    <t>Monedas</t>
  </si>
  <si>
    <t>Pago</t>
  </si>
  <si>
    <t>Docs</t>
  </si>
  <si>
    <t>Responsables</t>
  </si>
  <si>
    <t>Revisores</t>
  </si>
  <si>
    <t>Parametro</t>
  </si>
  <si>
    <t>Valor</t>
  </si>
  <si>
    <t>USD</t>
  </si>
  <si>
    <t>Finanzas</t>
  </si>
  <si>
    <t>Prepago parcial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</si>
</sst>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14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sz val="11"/>
      <color rgb="FF666666"/>
      <name val="Calibri"/>
    </font>
    <font>
      <sz val="11"/>
      <color rgb="FF0000FF"/>
      <name val="Calibri"/>
    </font>
    <font>
      <sz val="10"/>
      <color rgb="FF1F4E78"/>
      <name val="Calibri"/>
    </font>
    <font>
      <b/>
      <sz val="12"/>
      <color rgb="FFFFFFFF"/>
      <name val="Calibri"/>
    </font>
    <font>
      <b/>
      <sz val="24"/>
      <color rgb="FF1F4E78"/>
      <name val="Calibri"/>
    </font>
    <font>
      <b/>
      <sz val="15"/>
      <color rgb="FFFFFFFF"/>
      <name val="Calibri"/>
    </font>
    <font>
      <b/>
      <sz val="10"/>
      <color rgb="FFFFFFFF"/>
      <name val="Calibri"/>
    </font>
    <font>
      <sz val="10"/>
      <color rgb="FF0000FF"/>
      <name val="Calibri"/>
    </font>
    <font>
      <sz val="10"/>
      <color rgb="FF000000"/>
      <name val="Calibri"/>
    </font>
    <font>
      <sz val="11"/>
      <color theme="1"/>
      <name val="Calibri"/>
      <family val="2"/>
      <scheme val="minor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D9EAF7"/>
      </patternFill>
    </fill>
    <fill>
      <patternFill patternType="solid">
        <fgColor rgb="FFF3F6F9"/>
      </patternFill>
    </fill>
    <fill>
      <patternFill patternType="solid">
        <fgColor rgb="FFFFFFFF"/>
      </patternFill>
    </fill>
    <fill>
      <patternFill patternType="solid">
        <fgColor rgb="FF0F7B83"/>
      </patternFill>
    </fill>
    <fill>
      <patternFill patternType="solid">
        <fgColor rgb="FF70AD47"/>
      </patternFill>
    </fill>
    <fill>
      <patternFill patternType="solid">
        <fgColor rgb="FF8064A2"/>
      </patternFill>
    </fill>
    <fill>
      <patternFill patternType="solid">
        <fgColor rgb="FFF4B183"/>
      </patternFill>
    </fill>
    <fill>
      <patternFill patternType="solid">
        <fgColor rgb="FFC0504D"/>
      </patternFill>
    </fill>
    <fill>
      <patternFill patternType="solid">
        <fgColor rgb="FFFFF2CC"/>
      </patternFill>
    </fill>
  </fills>
  <borders count="11">
    <border>
      <left/>
      <right/>
      <top/>
      <bottom/>
      <diagonal/>
    </border>
    <border>
      <left style="thin">
        <color rgb="FFD0D7DE"/>
      </left>
      <right style="thin">
        <color rgb="FFD0D7DE"/>
      </right>
      <top style="thin">
        <color rgb="FFD0D7DE"/>
      </top>
      <bottom style="thin">
        <color rgb="FFD0D7DE"/>
      </bottom>
      <diagonal/>
    </border>
    <border>
      <left/>
      <right/>
      <top style="thin">
        <color rgb="FFD0D7DE"/>
      </top>
      <bottom/>
      <diagonal/>
    </border>
    <border>
      <left/>
      <right style="thin">
        <color rgb="FFD0D7DE"/>
      </right>
      <top style="thin">
        <color rgb="FFD0D7DE"/>
      </top>
      <bottom/>
      <diagonal/>
    </border>
    <border>
      <left/>
      <right/>
      <top style="thin">
        <color rgb="FFD0D7DE"/>
      </top>
      <bottom style="thin">
        <color rgb="FFD0D7DE"/>
      </bottom>
      <diagonal/>
    </border>
    <border>
      <left/>
      <right style="thin">
        <color rgb="FFD0D7DE"/>
      </right>
      <top style="thin">
        <color rgb="FFD0D7DE"/>
      </top>
      <bottom style="thin">
        <color rgb="FFD0D7DE"/>
      </bottom>
      <diagonal/>
    </border>
    <border>
      <left style="thin">
        <color rgb="FFD0D7DE"/>
      </left>
      <right/>
      <top/>
      <bottom/>
      <diagonal/>
    </border>
    <border>
      <left/>
      <right style="thin">
        <color rgb="FFD0D7DE"/>
      </right>
      <top/>
      <bottom/>
      <diagonal/>
    </border>
    <border>
      <left style="thin">
        <color rgb="FFD0D7DE"/>
      </left>
      <right/>
      <top/>
      <bottom style="thin">
        <color rgb="FFD0D7DE"/>
      </bottom>
      <diagonal/>
    </border>
    <border>
      <left/>
      <right/>
      <top/>
      <bottom style="thin">
        <color rgb="FFD0D7DE"/>
      </bottom>
      <diagonal/>
    </border>
    <border>
      <left/>
      <right style="thin">
        <color rgb="FFD0D7DE"/>
      </right>
      <top/>
      <bottom style="thin">
        <color rgb="FFD0D7DE"/>
      </bottom>
      <diagonal/>
    </border>
  </borders>
  <cellStyleXfs count="2">
    <xf numFmtId="0" fontId="0" fillId="0" borderId="0"/>
    <xf numFmtId="0" fontId="11" fillId="0" borderId="0"/>
  </cellStyleXfs>
  <cellXfs count="45">
    <xf numFmtId="0" fontId="0" fillId="0" borderId="0" xfId="0"/>
    <xf numFmtId="0" fontId="1" fillId="2" borderId="0" xfId="1" applyFont="1" applyFill="1" applyAlignment="1">
      <alignment horizontal="left" vertical="center"/>
    </xf>
    <xf numFmtId="0" fontId="2" fillId="4" borderId="1" xfId="1" applyFont="1" applyFill="1" applyBorder="1" applyAlignment="1">
      <alignment horizontal="left" vertical="center"/>
    </xf>
    <xf numFmtId="9" fontId="3" fillId="5" borderId="1" xfId="1" applyNumberFormat="1" applyFont="1" applyFill="1" applyBorder="1" applyAlignment="1">
      <alignment horizontal="center" vertical="center"/>
    </xf>
    <xf numFmtId="1" fontId="3" fillId="5" borderId="1" xfId="1" applyNumberFormat="1" applyFont="1" applyFill="1" applyBorder="1" applyAlignment="1">
      <alignment horizontal="center" vertical="center"/>
    </xf>
    <xf numFmtId="14" fontId="3" fillId="5" borderId="1" xfId="1" applyNumberFormat="1" applyFont="1" applyFill="1" applyBorder="1" applyAlignment="1">
      <alignment horizontal="center" vertical="center"/>
    </xf>
    <xf numFmtId="164" fontId="0" fillId="0" borderId="0" xfId="1" applyNumberFormat="1" applyFont="1"/>
    <xf numFmtId="0" fontId="8" fillId="2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left" vertical="center"/>
    </xf>
    <xf numFmtId="14" fontId="10" fillId="5" borderId="1" xfId="1" applyNumberFormat="1" applyFont="1" applyFill="1" applyBorder="1" applyAlignment="1">
      <alignment horizontal="left" vertical="center"/>
    </xf>
    <xf numFmtId="0" fontId="10" fillId="5" borderId="1" xfId="1" applyFont="1" applyFill="1" applyBorder="1" applyAlignment="1">
      <alignment horizontal="left" vertical="center"/>
    </xf>
    <xf numFmtId="165" fontId="10" fillId="5" borderId="1" xfId="1" applyNumberFormat="1" applyFont="1" applyFill="1" applyBorder="1" applyAlignment="1">
      <alignment horizontal="left" vertical="center"/>
    </xf>
    <xf numFmtId="164" fontId="10" fillId="5" borderId="1" xfId="1" applyNumberFormat="1" applyFont="1" applyFill="1" applyBorder="1" applyAlignment="1">
      <alignment horizontal="left" vertical="center"/>
    </xf>
    <xf numFmtId="0" fontId="9" fillId="5" borderId="1" xfId="1" applyFont="1" applyFill="1" applyBorder="1" applyAlignment="1">
      <alignment horizontal="left" vertical="center" wrapText="1"/>
    </xf>
    <xf numFmtId="14" fontId="9" fillId="5" borderId="1" xfId="1" applyNumberFormat="1" applyFont="1" applyFill="1" applyBorder="1" applyAlignment="1">
      <alignment horizontal="left" vertical="center"/>
    </xf>
    <xf numFmtId="165" fontId="9" fillId="5" borderId="1" xfId="1" applyNumberFormat="1" applyFont="1" applyFill="1" applyBorder="1" applyAlignment="1">
      <alignment horizontal="left" vertical="center"/>
    </xf>
    <xf numFmtId="0" fontId="1" fillId="2" borderId="0" xfId="1" applyFont="1" applyFill="1" applyAlignment="1">
      <alignment horizontal="center" vertical="center"/>
    </xf>
    <xf numFmtId="0" fontId="2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14" fontId="3" fillId="0" borderId="0" xfId="1" applyNumberFormat="1" applyFont="1" applyAlignment="1">
      <alignment horizontal="left" vertical="center"/>
    </xf>
    <xf numFmtId="0" fontId="1" fillId="7" borderId="1" xfId="1" applyFont="1" applyFill="1" applyBorder="1" applyAlignment="1">
      <alignment horizontal="center" vertical="center"/>
    </xf>
    <xf numFmtId="0" fontId="0" fillId="0" borderId="4" xfId="1" applyFont="1" applyBorder="1"/>
    <xf numFmtId="0" fontId="0" fillId="0" borderId="5" xfId="1" applyFont="1" applyBorder="1"/>
    <xf numFmtId="1" fontId="6" fillId="5" borderId="1" xfId="1" applyNumberFormat="1" applyFont="1" applyFill="1" applyBorder="1" applyAlignment="1">
      <alignment horizontal="center" vertical="center"/>
    </xf>
    <xf numFmtId="0" fontId="0" fillId="0" borderId="2" xfId="1" applyFont="1" applyBorder="1"/>
    <xf numFmtId="0" fontId="0" fillId="0" borderId="3" xfId="1" applyFont="1" applyBorder="1"/>
    <xf numFmtId="0" fontId="0" fillId="0" borderId="6" xfId="1" applyFont="1" applyBorder="1"/>
    <xf numFmtId="0" fontId="0" fillId="0" borderId="0" xfId="0"/>
    <xf numFmtId="0" fontId="0" fillId="0" borderId="7" xfId="1" applyFont="1" applyBorder="1"/>
    <xf numFmtId="0" fontId="0" fillId="0" borderId="8" xfId="1" applyFont="1" applyBorder="1"/>
    <xf numFmtId="0" fontId="0" fillId="0" borderId="9" xfId="1" applyFont="1" applyBorder="1"/>
    <xf numFmtId="0" fontId="0" fillId="0" borderId="10" xfId="1" applyFont="1" applyBorder="1"/>
    <xf numFmtId="0" fontId="1" fillId="6" borderId="1" xfId="1" applyFont="1" applyFill="1" applyBorder="1" applyAlignment="1">
      <alignment horizontal="center" vertical="center"/>
    </xf>
    <xf numFmtId="0" fontId="4" fillId="4" borderId="1" xfId="1" applyFont="1" applyFill="1" applyBorder="1" applyAlignment="1">
      <alignment horizontal="left" vertical="center"/>
    </xf>
    <xf numFmtId="164" fontId="6" fillId="5" borderId="1" xfId="1" applyNumberFormat="1" applyFont="1" applyFill="1" applyBorder="1" applyAlignment="1">
      <alignment horizontal="center" vertical="center"/>
    </xf>
    <xf numFmtId="0" fontId="5" fillId="2" borderId="0" xfId="1" applyFont="1" applyFill="1" applyAlignment="1">
      <alignment horizontal="center" vertical="center"/>
    </xf>
    <xf numFmtId="0" fontId="1" fillId="9" borderId="1" xfId="1" applyFont="1" applyFill="1" applyBorder="1" applyAlignment="1">
      <alignment horizontal="center" vertical="center"/>
    </xf>
    <xf numFmtId="0" fontId="1" fillId="11" borderId="1" xfId="1" applyFont="1" applyFill="1" applyBorder="1" applyAlignment="1">
      <alignment horizontal="center" vertical="center"/>
    </xf>
    <xf numFmtId="0" fontId="1" fillId="8" borderId="1" xfId="1" applyFont="1" applyFill="1" applyBorder="1" applyAlignment="1">
      <alignment horizontal="center" vertical="center"/>
    </xf>
    <xf numFmtId="0" fontId="4" fillId="3" borderId="0" xfId="1" applyFont="1" applyFill="1" applyAlignment="1">
      <alignment horizontal="left" vertical="center"/>
    </xf>
    <xf numFmtId="0" fontId="1" fillId="10" borderId="1" xfId="1" applyFont="1" applyFill="1" applyBorder="1" applyAlignment="1">
      <alignment horizontal="center" vertical="center"/>
    </xf>
    <xf numFmtId="0" fontId="4" fillId="4" borderId="0" xfId="1" applyFont="1" applyFill="1" applyAlignment="1">
      <alignment horizontal="left" vertical="center"/>
    </xf>
    <xf numFmtId="0" fontId="7" fillId="2" borderId="0" xfId="1" applyFont="1" applyFill="1" applyAlignment="1">
      <alignment horizontal="center" vertical="center"/>
    </xf>
    <xf numFmtId="0" fontId="12" fillId="2" borderId="0" xfId="1" applyFont="1" applyFill="1" applyAlignment="1">
      <alignment horizontal="center" vertical="center"/>
    </xf>
    <xf numFmtId="0" fontId="13" fillId="0" borderId="0" xfId="0" applyFont="1"/>
  </cellXfs>
  <cellStyles count="2">
    <cellStyle name="Normal" xfId="1" xr:uid="{00000000-0005-0000-0000-000000000000}"/>
    <cellStyle name="Standard" xfId="0" builtinId="0"/>
  </cellStyles>
  <dxfs count="16">
    <dxf>
      <fill>
        <patternFill>
          <bgColor rgb="FFE2F0D9"/>
        </patternFill>
      </fill>
    </dxf>
    <dxf>
      <fill>
        <patternFill>
          <bgColor rgb="FFF4CCCC"/>
        </patternFill>
      </fill>
    </dxf>
    <dxf>
      <fill>
        <patternFill>
          <bgColor rgb="FFF4CCCC"/>
        </patternFill>
      </fill>
    </dxf>
    <dxf>
      <fill>
        <patternFill>
          <bgColor rgb="FFE2F0D9"/>
        </patternFill>
      </fill>
    </dxf>
    <dxf>
      <fill>
        <patternFill>
          <bgColor rgb="FFFFF2CC"/>
        </patternFill>
      </fill>
    </dxf>
    <dxf>
      <fill>
        <patternFill>
          <bgColor rgb="FFF4CCCC"/>
        </patternFill>
      </fill>
    </dxf>
    <dxf>
      <fill>
        <patternFill>
          <bgColor rgb="FFE2F0D9"/>
        </patternFill>
      </fill>
    </dxf>
    <dxf>
      <fill>
        <patternFill>
          <bgColor rgb="FFFFF2CC"/>
        </patternFill>
      </fill>
    </dxf>
    <dxf>
      <fill>
        <patternFill>
          <bgColor rgb="FFF4CCCC"/>
        </patternFill>
      </fill>
    </dxf>
    <dxf>
      <fill>
        <patternFill>
          <bgColor rgb="FFE2F0D9"/>
        </patternFill>
      </fill>
    </dxf>
    <dxf>
      <fill>
        <patternFill>
          <bgColor rgb="FFFFF2CC"/>
        </patternFill>
      </fill>
    </dxf>
    <dxf>
      <fill>
        <patternFill>
          <bgColor rgb="FFF4CCCC"/>
        </patternFill>
      </fill>
    </dxf>
    <dxf>
      <fill>
        <patternFill>
          <bgColor rgb="FFE2F0D9"/>
        </patternFill>
      </fill>
    </dxf>
    <dxf>
      <fill>
        <patternFill>
          <bgColor rgb="FFFFF2CC"/>
        </patternFill>
      </fill>
    </dxf>
    <dxf>
      <fill>
        <patternFill>
          <bgColor rgb="FFF4CCCC"/>
        </patternFill>
      </fill>
    </dxf>
    <dxf>
      <fill>
        <patternFill>
          <bgColor rgb="FFFFF2CC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r>
              <a:rPr lang="de-DE"/>
              <a:t>Proveedores por categoría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tx>
            <c:strRef>
              <c:f>Panel!$V$2</c:f>
              <c:strCache>
                <c:ptCount val="1"/>
                <c:pt idx="0">
                  <c:v>Total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Panel!$U$3:$U$12</c:f>
              <c:strCache>
                <c:ptCount val="10"/>
                <c:pt idx="0">
                  <c:v>Aceites botánicos</c:v>
                </c:pt>
                <c:pt idx="1">
                  <c:v>Envases de vidrio</c:v>
                </c:pt>
                <c:pt idx="2">
                  <c:v>Etiquetas premium</c:v>
                </c:pt>
                <c:pt idx="3">
                  <c:v>Estuches reciclados</c:v>
                </c:pt>
                <c:pt idx="4">
                  <c:v>Logística e-commerce</c:v>
                </c:pt>
                <c:pt idx="5">
                  <c:v>Laboratorio y control</c:v>
                </c:pt>
                <c:pt idx="6">
                  <c:v>Tapones y dosificadores</c:v>
                </c:pt>
                <c:pt idx="7">
                  <c:v>Impresión de packs</c:v>
                </c:pt>
                <c:pt idx="8">
                  <c:v>Consultoría regulatoria</c:v>
                </c:pt>
                <c:pt idx="9">
                  <c:v>Material promocional</c:v>
                </c:pt>
              </c:strCache>
            </c:strRef>
          </c:cat>
          <c:val>
            <c:numRef>
              <c:f>Panel!$V$3:$V$12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1</c:v>
                </c:pt>
                <c:pt idx="3">
                  <c:v>2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D0-4E41-BEC6-43A20B6BB1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rgbClr val="FFFFCC"/>
        </a:solidFill>
      </c:spPr>
    </c:plotArea>
    <c:legend>
      <c:legendPos val="r"/>
      <c:overlay val="1"/>
    </c:legend>
    <c:plotVisOnly val="1"/>
    <c:dispBlanksAs val="gap"/>
    <c:showDLblsOverMax val="1"/>
  </c:chart>
  <c:spPr>
    <a:solidFill>
      <a:srgbClr val="FFFFCC"/>
    </a:solidFill>
  </c:sp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r>
              <a:rPr lang="de-DE"/>
              <a:t>Estado global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Panel!$Y$2</c:f>
              <c:strCache>
                <c:ptCount val="1"/>
                <c:pt idx="0">
                  <c:v>Total</c:v>
                </c:pt>
              </c:strCache>
            </c:strRef>
          </c:tx>
          <c:spPr>
            <a:ln>
              <a:prstDash val="solid"/>
            </a:ln>
          </c:spPr>
          <c:cat>
            <c:strRef>
              <c:f>Panel!$X$3:$X$5</c:f>
              <c:strCache>
                <c:ptCount val="3"/>
                <c:pt idx="0">
                  <c:v>Aprobado</c:v>
                </c:pt>
                <c:pt idx="1">
                  <c:v>En observación</c:v>
                </c:pt>
                <c:pt idx="2">
                  <c:v>Crítico</c:v>
                </c:pt>
              </c:strCache>
            </c:strRef>
          </c:cat>
          <c:val>
            <c:numRef>
              <c:f>Panel!$Y$3:$Y$5</c:f>
              <c:numCache>
                <c:formatCode>General</c:formatCode>
                <c:ptCount val="3"/>
                <c:pt idx="0">
                  <c:v>6</c:v>
                </c:pt>
                <c:pt idx="1">
                  <c:v>5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235-4438-B455-8D6C25308D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spPr>
    <a:solidFill>
      <a:srgbClr val="FFFFCC"/>
    </a:solidFill>
  </c:sp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r>
              <a:rPr lang="de-DE"/>
              <a:t>Top 5 por score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tx>
            <c:strRef>
              <c:f>Panel!$W$16</c:f>
              <c:strCache>
                <c:ptCount val="1"/>
                <c:pt idx="0">
                  <c:v>Score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Panel!$V$17:$V$21</c:f>
              <c:strCache>
                <c:ptCount val="5"/>
                <c:pt idx="0">
                  <c:v>Bruma Lúcida</c:v>
                </c:pt>
                <c:pt idx="1">
                  <c:v>LotoLab Micro</c:v>
                </c:pt>
                <c:pt idx="2">
                  <c:v>Vidria Norte</c:v>
                </c:pt>
                <c:pt idx="3">
                  <c:v>Vidria Norte</c:v>
                </c:pt>
                <c:pt idx="4">
                  <c:v>Cartón Nido</c:v>
                </c:pt>
              </c:strCache>
            </c:strRef>
          </c:cat>
          <c:val>
            <c:numRef>
              <c:f>Panel!$W$17:$W$21</c:f>
              <c:numCache>
                <c:formatCode>0.0</c:formatCode>
                <c:ptCount val="5"/>
                <c:pt idx="0">
                  <c:v>93.7</c:v>
                </c:pt>
                <c:pt idx="1">
                  <c:v>93.3</c:v>
                </c:pt>
                <c:pt idx="2">
                  <c:v>88.3</c:v>
                </c:pt>
                <c:pt idx="3">
                  <c:v>88.3</c:v>
                </c:pt>
                <c:pt idx="4">
                  <c:v>87.1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4E-411A-BBA1-C3EB58B43E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b"/>
        <c:numFmt formatCode="0.0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rgbClr val="FFFFCC"/>
        </a:solidFill>
      </c:spPr>
    </c:plotArea>
    <c:legend>
      <c:legendPos val="r"/>
      <c:overlay val="1"/>
    </c:legend>
    <c:plotVisOnly val="1"/>
    <c:dispBlanksAs val="gap"/>
    <c:showDLblsOverMax val="1"/>
  </c:chart>
  <c:spPr>
    <a:solidFill>
      <a:srgbClr val="FFFFCC"/>
    </a:solidFill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133350</xdr:rowOff>
    </xdr:from>
    <xdr:to>
      <xdr:col>7</xdr:col>
      <xdr:colOff>76200</xdr:colOff>
      <xdr:row>35</xdr:row>
      <xdr:rowOff>161925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190499</xdr:colOff>
      <xdr:row>18</xdr:row>
      <xdr:rowOff>99060</xdr:rowOff>
    </xdr:from>
    <xdr:to>
      <xdr:col>12</xdr:col>
      <xdr:colOff>748664</xdr:colOff>
      <xdr:row>36</xdr:row>
      <xdr:rowOff>9525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904875</xdr:colOff>
      <xdr:row>18</xdr:row>
      <xdr:rowOff>72389</xdr:rowOff>
    </xdr:from>
    <xdr:to>
      <xdr:col>20</xdr:col>
      <xdr:colOff>150495</xdr:colOff>
      <xdr:row>36</xdr:row>
      <xdr:rowOff>38100</xdr:rowOff>
    </xdr:to>
    <xdr:graphicFrame macro="">
      <xdr:nvGraphicFramePr>
        <xdr:cNvPr id="4" name="Chart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Proveedores" displayName="TablaProveedores" ref="A6:Y66">
  <autoFilter ref="A6:Y66" xr:uid="{00000000-0009-0000-0100-000001000000}"/>
  <tableColumns count="25">
    <tableColumn id="1" xr3:uid="{00000000-0010-0000-0000-000001000000}" name="ID proveedor"/>
    <tableColumn id="2" xr3:uid="{00000000-0010-0000-0000-000002000000}" name="Proveedor"/>
    <tableColumn id="3" xr3:uid="{00000000-0010-0000-0000-000003000000}" name="Categoría"/>
    <tableColumn id="4" xr3:uid="{00000000-0010-0000-0000-000004000000}" name="Tipo compra"/>
    <tableColumn id="5" xr3:uid="{00000000-0010-0000-0000-000005000000}" name="País"/>
    <tableColumn id="6" xr3:uid="{00000000-0010-0000-0000-000006000000}" name="Contacto principal"/>
    <tableColumn id="7" xr3:uid="{00000000-0010-0000-0000-000007000000}" name="Email"/>
    <tableColumn id="8" xr3:uid="{00000000-0010-0000-0000-000008000000}" name="Teléfono"/>
    <tableColumn id="9" xr3:uid="{00000000-0010-0000-0000-000009000000}" name="Moneda"/>
    <tableColumn id="10" xr3:uid="{00000000-0010-0000-0000-00000A000000}" name="Condición pago"/>
    <tableColumn id="11" xr3:uid="{00000000-0010-0000-0000-00000B000000}" name="Estado documental"/>
    <tableColumn id="12" xr3:uid="{00000000-0010-0000-0000-00000C000000}" name="Últ. revisión"/>
    <tableColumn id="13" xr3:uid="{00000000-0010-0000-0000-00000D000000}" name="Próx. revisión"/>
    <tableColumn id="14" xr3:uid="{00000000-0010-0000-0000-00000E000000}" name="Lead time prom. (días)"/>
    <tableColumn id="15" xr3:uid="{00000000-0010-0000-0000-00000F000000}" name="OTIF prom."/>
    <tableColumn id="16" xr3:uid="{00000000-0010-0000-0000-000010000000}" name="Calidad prom."/>
    <tableColumn id="17" xr3:uid="{00000000-0010-0000-0000-000011000000}" name="Servicio prom."/>
    <tableColumn id="18" xr3:uid="{00000000-0010-0000-0000-000012000000}" name="Precio prom."/>
    <tableColumn id="19" xr3:uid="{00000000-0010-0000-0000-000013000000}" name="Riesgo prom."/>
    <tableColumn id="20" xr3:uid="{00000000-0010-0000-0000-000014000000}" name="Score global"/>
    <tableColumn id="21" xr3:uid="{00000000-0010-0000-0000-000015000000}" name="Estado"/>
    <tableColumn id="22" xr3:uid="{00000000-0010-0000-0000-000016000000}" name="Preferente"/>
    <tableColumn id="23" xr3:uid="{00000000-0010-0000-0000-000017000000}" name="Responsable interno"/>
    <tableColumn id="24" xr3:uid="{00000000-0010-0000-0000-000018000000}" name="Observaciones"/>
    <tableColumn id="25" xr3:uid="{00000000-0010-0000-0000-000019000000}" name="Duplicado potencial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aEvaluaciones" displayName="TablaEvaluaciones" ref="A6:O126">
  <autoFilter ref="A6:O126" xr:uid="{00000000-0009-0000-0100-000002000000}"/>
  <tableColumns count="15">
    <tableColumn id="1" xr3:uid="{00000000-0010-0000-0100-000001000000}" name="ID proveedor"/>
    <tableColumn id="2" xr3:uid="{00000000-0010-0000-0100-000002000000}" name="Fecha revisión"/>
    <tableColumn id="3" xr3:uid="{00000000-0010-0000-0100-000003000000}" name="Revisor"/>
    <tableColumn id="4" xr3:uid="{00000000-0010-0000-0100-000004000000}" name="OTIF"/>
    <tableColumn id="5" xr3:uid="{00000000-0010-0000-0100-000005000000}" name="Calidad"/>
    <tableColumn id="6" xr3:uid="{00000000-0010-0000-0100-000006000000}" name="Precio (1-5)"/>
    <tableColumn id="7" xr3:uid="{00000000-0010-0000-0100-000007000000}" name="Respuesta (1-5)"/>
    <tableColumn id="8" xr3:uid="{00000000-0010-0000-0100-000008000000}" name="Contrato (1-5)"/>
    <tableColumn id="9" xr3:uid="{00000000-0010-0000-0100-000009000000}" name="Riesgo (1-5)"/>
    <tableColumn id="10" xr3:uid="{00000000-0010-0000-0100-00000A000000}" name="Lead time real"/>
    <tableColumn id="11" xr3:uid="{00000000-0010-0000-0100-00000B000000}" name="Incidencias"/>
    <tableColumn id="12" xr3:uid="{00000000-0010-0000-0100-00000C000000}" name="Servicio prom."/>
    <tableColumn id="13" xr3:uid="{00000000-0010-0000-0100-00000D000000}" name="Score revisión"/>
    <tableColumn id="14" xr3:uid="{00000000-0010-0000-0100-00000E000000}" name="Semáforo"/>
    <tableColumn id="15" xr3:uid="{00000000-0010-0000-0100-00000F000000}" name="Comentario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1"/>
  <sheetViews>
    <sheetView showGridLines="0" tabSelected="1" zoomScale="80" zoomScaleNormal="80" workbookViewId="0">
      <selection activeCell="P43" sqref="P43"/>
    </sheetView>
  </sheetViews>
  <sheetFormatPr baseColWidth="10" defaultColWidth="8.88671875" defaultRowHeight="14.4" x14ac:dyDescent="0.3"/>
  <cols>
    <col min="1" max="4" width="14" customWidth="1"/>
    <col min="5" max="5" width="3" customWidth="1"/>
    <col min="6" max="9" width="14" customWidth="1"/>
    <col min="10" max="10" width="3" customWidth="1"/>
    <col min="11" max="14" width="14" customWidth="1"/>
    <col min="15" max="15" width="3" customWidth="1"/>
    <col min="16" max="16" width="22" customWidth="1"/>
    <col min="17" max="20" width="14" customWidth="1"/>
    <col min="21" max="21" width="16" customWidth="1"/>
    <col min="22" max="25" width="14" customWidth="1"/>
  </cols>
  <sheetData>
    <row r="1" spans="1:25" ht="32.4" x14ac:dyDescent="0.6">
      <c r="A1" s="43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</row>
    <row r="2" spans="1:25" ht="15.6" x14ac:dyDescent="0.3">
      <c r="A2" s="39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P2" s="35" t="s">
        <v>2</v>
      </c>
      <c r="Q2" s="27"/>
      <c r="U2" s="1" t="s">
        <v>3</v>
      </c>
      <c r="V2" s="1" t="s">
        <v>4</v>
      </c>
      <c r="X2" s="1" t="s">
        <v>5</v>
      </c>
      <c r="Y2" s="1" t="s">
        <v>4</v>
      </c>
    </row>
    <row r="3" spans="1:25" x14ac:dyDescent="0.3">
      <c r="P3" s="2" t="s">
        <v>6</v>
      </c>
      <c r="Q3" s="3">
        <v>0.3</v>
      </c>
      <c r="U3" t="s">
        <v>7</v>
      </c>
      <c r="V3">
        <f>COUNTIF(Proveedores!$C$7:$C$66,U3)</f>
        <v>1</v>
      </c>
      <c r="X3" t="s">
        <v>8</v>
      </c>
      <c r="Y3">
        <f>COUNTIF(Proveedores!$U$7:$U$66,X3)</f>
        <v>6</v>
      </c>
    </row>
    <row r="4" spans="1:25" ht="15.6" x14ac:dyDescent="0.3">
      <c r="A4" s="35" t="s">
        <v>9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P4" s="2" t="s">
        <v>10</v>
      </c>
      <c r="Q4" s="3">
        <v>0.25</v>
      </c>
      <c r="U4" t="s">
        <v>11</v>
      </c>
      <c r="V4">
        <f>COUNTIF(Proveedores!$C$7:$C$66,U4)</f>
        <v>2</v>
      </c>
      <c r="X4" t="s">
        <v>12</v>
      </c>
      <c r="Y4">
        <f>COUNTIF(Proveedores!$U$7:$U$66,X4)</f>
        <v>5</v>
      </c>
    </row>
    <row r="5" spans="1:25" x14ac:dyDescent="0.3">
      <c r="A5" s="33" t="s">
        <v>13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2"/>
      <c r="P5" s="2" t="s">
        <v>14</v>
      </c>
      <c r="Q5" s="3">
        <v>0.2</v>
      </c>
      <c r="U5" t="s">
        <v>15</v>
      </c>
      <c r="V5">
        <f>COUNTIF(Proveedores!$C$7:$C$66,U5)</f>
        <v>1</v>
      </c>
      <c r="X5" t="s">
        <v>16</v>
      </c>
      <c r="Y5">
        <f>COUNTIF(Proveedores!$U$7:$U$66,X5)</f>
        <v>1</v>
      </c>
    </row>
    <row r="6" spans="1:25" x14ac:dyDescent="0.3">
      <c r="A6" s="33" t="s">
        <v>17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2"/>
      <c r="P6" s="2" t="s">
        <v>18</v>
      </c>
      <c r="Q6" s="3">
        <v>0.15</v>
      </c>
      <c r="U6" t="s">
        <v>19</v>
      </c>
      <c r="V6">
        <f>COUNTIF(Proveedores!$C$7:$C$66,U6)</f>
        <v>2</v>
      </c>
    </row>
    <row r="7" spans="1:25" x14ac:dyDescent="0.3">
      <c r="A7" s="33" t="s">
        <v>20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2"/>
      <c r="P7" s="2" t="s">
        <v>21</v>
      </c>
      <c r="Q7" s="3">
        <v>0.1</v>
      </c>
      <c r="U7" t="s">
        <v>22</v>
      </c>
      <c r="V7">
        <f>COUNTIF(Proveedores!$C$7:$C$66,U7)</f>
        <v>1</v>
      </c>
    </row>
    <row r="8" spans="1:25" x14ac:dyDescent="0.3">
      <c r="P8" s="2" t="s">
        <v>23</v>
      </c>
      <c r="Q8" s="4">
        <v>85</v>
      </c>
      <c r="U8" t="s">
        <v>24</v>
      </c>
      <c r="V8">
        <f>COUNTIF(Proveedores!$C$7:$C$66,U8)</f>
        <v>1</v>
      </c>
    </row>
    <row r="9" spans="1:25" x14ac:dyDescent="0.3">
      <c r="A9" s="32" t="s">
        <v>25</v>
      </c>
      <c r="B9" s="21"/>
      <c r="C9" s="21"/>
      <c r="D9" s="22"/>
      <c r="F9" s="20" t="s">
        <v>26</v>
      </c>
      <c r="G9" s="21"/>
      <c r="H9" s="21"/>
      <c r="I9" s="22"/>
      <c r="K9" s="38" t="s">
        <v>27</v>
      </c>
      <c r="L9" s="21"/>
      <c r="M9" s="21"/>
      <c r="N9" s="22"/>
      <c r="P9" s="2" t="s">
        <v>28</v>
      </c>
      <c r="Q9" s="4">
        <v>70</v>
      </c>
      <c r="U9" t="s">
        <v>29</v>
      </c>
      <c r="V9">
        <f>COUNTIF(Proveedores!$C$7:$C$66,U9)</f>
        <v>1</v>
      </c>
    </row>
    <row r="10" spans="1:25" x14ac:dyDescent="0.3">
      <c r="A10" s="23">
        <f>COUNTA(Proveedores!$B$7:$B$66)</f>
        <v>12</v>
      </c>
      <c r="B10" s="24"/>
      <c r="C10" s="24"/>
      <c r="D10" s="25"/>
      <c r="F10" s="34">
        <f>IFERROR(AVERAGE(Proveedores!$T$7:$T$66),0)</f>
        <v>83.716666666666654</v>
      </c>
      <c r="G10" s="24"/>
      <c r="H10" s="24"/>
      <c r="I10" s="25"/>
      <c r="K10" s="23">
        <f>COUNTIF(Proveedores!$V$7:$V$66,"Sí")</f>
        <v>6</v>
      </c>
      <c r="L10" s="24"/>
      <c r="M10" s="24"/>
      <c r="N10" s="25"/>
      <c r="P10" s="2" t="s">
        <v>30</v>
      </c>
      <c r="Q10" s="4">
        <v>30</v>
      </c>
      <c r="U10" t="s">
        <v>31</v>
      </c>
      <c r="V10">
        <f>COUNTIF(Proveedores!$C$7:$C$66,U10)</f>
        <v>1</v>
      </c>
    </row>
    <row r="11" spans="1:25" x14ac:dyDescent="0.3">
      <c r="A11" s="26"/>
      <c r="B11" s="27"/>
      <c r="C11" s="27"/>
      <c r="D11" s="28"/>
      <c r="F11" s="26"/>
      <c r="G11" s="27"/>
      <c r="H11" s="27"/>
      <c r="I11" s="28"/>
      <c r="K11" s="26"/>
      <c r="L11" s="27"/>
      <c r="M11" s="27"/>
      <c r="N11" s="28"/>
      <c r="P11" s="2" t="s">
        <v>32</v>
      </c>
      <c r="Q11" s="4">
        <v>90</v>
      </c>
      <c r="U11" t="s">
        <v>33</v>
      </c>
      <c r="V11">
        <f>COUNTIF(Proveedores!$C$7:$C$66,U11)</f>
        <v>1</v>
      </c>
    </row>
    <row r="12" spans="1:25" x14ac:dyDescent="0.3">
      <c r="A12" s="29"/>
      <c r="B12" s="30"/>
      <c r="C12" s="30"/>
      <c r="D12" s="31"/>
      <c r="F12" s="29"/>
      <c r="G12" s="30"/>
      <c r="H12" s="30"/>
      <c r="I12" s="31"/>
      <c r="K12" s="29"/>
      <c r="L12" s="30"/>
      <c r="M12" s="30"/>
      <c r="N12" s="31"/>
      <c r="P12" s="2" t="s">
        <v>34</v>
      </c>
      <c r="Q12" s="5">
        <v>46126</v>
      </c>
      <c r="U12" t="s">
        <v>35</v>
      </c>
      <c r="V12">
        <f>COUNTIF(Proveedores!$C$7:$C$66,U12)</f>
        <v>1</v>
      </c>
    </row>
    <row r="15" spans="1:25" x14ac:dyDescent="0.3">
      <c r="A15" s="36" t="s">
        <v>36</v>
      </c>
      <c r="B15" s="21"/>
      <c r="C15" s="21"/>
      <c r="D15" s="22"/>
      <c r="F15" s="40" t="s">
        <v>37</v>
      </c>
      <c r="G15" s="21"/>
      <c r="H15" s="21"/>
      <c r="I15" s="22"/>
      <c r="K15" s="37" t="s">
        <v>38</v>
      </c>
      <c r="L15" s="21"/>
      <c r="M15" s="21"/>
      <c r="N15" s="22"/>
    </row>
    <row r="16" spans="1:25" x14ac:dyDescent="0.3">
      <c r="A16" s="23">
        <f ca="1">COUNTIFS(Proveedores!$M$7:$M$66,"&gt;="&amp;$Q$12,Proveedores!$M$7:$M$66,"&lt;="&amp;$Q$12+$Q$10)</f>
        <v>0</v>
      </c>
      <c r="B16" s="24"/>
      <c r="C16" s="24"/>
      <c r="D16" s="25"/>
      <c r="F16" s="23">
        <f>COUNTIF(Proveedores!$S$7:$S$66,"&gt;=4")</f>
        <v>1</v>
      </c>
      <c r="G16" s="24"/>
      <c r="H16" s="24"/>
      <c r="I16" s="25"/>
      <c r="K16" s="23">
        <f>COUNTIFS(Proveedores!$B$7:$B$66,"&lt;&gt;",Proveedores!$K$7:$K$66,"&lt;&gt;Completa")</f>
        <v>3</v>
      </c>
      <c r="L16" s="24"/>
      <c r="M16" s="24"/>
      <c r="N16" s="25"/>
      <c r="U16" s="1" t="s">
        <v>39</v>
      </c>
      <c r="V16" s="1" t="s">
        <v>40</v>
      </c>
      <c r="W16" s="1" t="s">
        <v>41</v>
      </c>
    </row>
    <row r="17" spans="1:23" x14ac:dyDescent="0.3">
      <c r="A17" s="26"/>
      <c r="B17" s="27"/>
      <c r="C17" s="27"/>
      <c r="D17" s="28"/>
      <c r="F17" s="26"/>
      <c r="G17" s="27"/>
      <c r="H17" s="27"/>
      <c r="I17" s="28"/>
      <c r="K17" s="26"/>
      <c r="L17" s="27"/>
      <c r="M17" s="27"/>
      <c r="N17" s="28"/>
      <c r="U17">
        <v>1</v>
      </c>
      <c r="V17" t="str">
        <f>IFERROR(INDEX(Proveedores!$B$7:$B$66,MATCH(W17,Proveedores!$T$7:$T$66,0)),"")</f>
        <v>Bruma Lúcida</v>
      </c>
      <c r="W17" s="6">
        <f>LARGE(Proveedores!$T$7:$T$66,1)</f>
        <v>93.7</v>
      </c>
    </row>
    <row r="18" spans="1:23" x14ac:dyDescent="0.3">
      <c r="A18" s="29"/>
      <c r="B18" s="30"/>
      <c r="C18" s="30"/>
      <c r="D18" s="31"/>
      <c r="F18" s="29"/>
      <c r="G18" s="30"/>
      <c r="H18" s="30"/>
      <c r="I18" s="31"/>
      <c r="K18" s="29"/>
      <c r="L18" s="30"/>
      <c r="M18" s="30"/>
      <c r="N18" s="31"/>
      <c r="U18">
        <v>2</v>
      </c>
      <c r="V18" t="str">
        <f>IFERROR(INDEX(Proveedores!$B$7:$B$66,MATCH(W18,Proveedores!$T$7:$T$66,0)),"")</f>
        <v>LotoLab Micro</v>
      </c>
      <c r="W18" s="6">
        <f>LARGE(Proveedores!$T$7:$T$66,2)</f>
        <v>93.3</v>
      </c>
    </row>
    <row r="19" spans="1:23" x14ac:dyDescent="0.3">
      <c r="U19">
        <v>3</v>
      </c>
      <c r="V19" t="str">
        <f>IFERROR(INDEX(Proveedores!$B$7:$B$66,MATCH(W19,Proveedores!$T$7:$T$66,0)),"")</f>
        <v>Vidria Norte</v>
      </c>
      <c r="W19" s="6">
        <f>LARGE(Proveedores!$T$7:$T$66,3)</f>
        <v>88.3</v>
      </c>
    </row>
    <row r="20" spans="1:23" x14ac:dyDescent="0.3">
      <c r="U20">
        <v>4</v>
      </c>
      <c r="V20" t="str">
        <f>IFERROR(INDEX(Proveedores!$B$7:$B$66,MATCH(W20,Proveedores!$T$7:$T$66,0)),"")</f>
        <v>Vidria Norte</v>
      </c>
      <c r="W20" s="6">
        <f>LARGE(Proveedores!$T$7:$T$66,4)</f>
        <v>88.3</v>
      </c>
    </row>
    <row r="21" spans="1:23" x14ac:dyDescent="0.3">
      <c r="U21">
        <v>5</v>
      </c>
      <c r="V21" t="str">
        <f>IFERROR(INDEX(Proveedores!$B$7:$B$66,MATCH(W21,Proveedores!$T$7:$T$66,0)),"")</f>
        <v>Cartón Nido</v>
      </c>
      <c r="W21" s="6">
        <f>LARGE(Proveedores!$T$7:$T$66,5)</f>
        <v>87.1</v>
      </c>
    </row>
  </sheetData>
  <mergeCells count="19">
    <mergeCell ref="P2:Q2"/>
    <mergeCell ref="A10:D12"/>
    <mergeCell ref="A15:D15"/>
    <mergeCell ref="K16:N18"/>
    <mergeCell ref="K15:N15"/>
    <mergeCell ref="K9:N9"/>
    <mergeCell ref="A2:N2"/>
    <mergeCell ref="F16:I18"/>
    <mergeCell ref="F15:I15"/>
    <mergeCell ref="A5:N5"/>
    <mergeCell ref="A4:N4"/>
    <mergeCell ref="A16:D18"/>
    <mergeCell ref="F9:I9"/>
    <mergeCell ref="K10:N12"/>
    <mergeCell ref="A1:N1"/>
    <mergeCell ref="A9:D9"/>
    <mergeCell ref="A6:N6"/>
    <mergeCell ref="F10:I12"/>
    <mergeCell ref="A7:N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66"/>
  <sheetViews>
    <sheetView showGridLines="0" workbookViewId="0">
      <selection sqref="A1:Y1"/>
    </sheetView>
  </sheetViews>
  <sheetFormatPr baseColWidth="10" defaultColWidth="8.88671875" defaultRowHeight="14.4" x14ac:dyDescent="0.3"/>
  <cols>
    <col min="1" max="1" width="12" customWidth="1"/>
    <col min="2" max="2" width="22" customWidth="1"/>
    <col min="3" max="3" width="20" customWidth="1"/>
    <col min="4" max="4" width="18" customWidth="1"/>
    <col min="5" max="5" width="12" customWidth="1"/>
    <col min="6" max="6" width="18" customWidth="1"/>
    <col min="7" max="7" width="27" customWidth="1"/>
    <col min="8" max="8" width="16" customWidth="1"/>
    <col min="9" max="9" width="10" customWidth="1"/>
    <col min="10" max="10" width="15" customWidth="1"/>
    <col min="11" max="11" width="14" customWidth="1"/>
    <col min="12" max="13" width="13" customWidth="1"/>
    <col min="14" max="14" width="12" customWidth="1"/>
    <col min="15" max="20" width="11" customWidth="1"/>
    <col min="21" max="21" width="15" customWidth="1"/>
    <col min="22" max="22" width="12" customWidth="1"/>
    <col min="23" max="23" width="16" customWidth="1"/>
    <col min="24" max="24" width="30" customWidth="1"/>
    <col min="25" max="25" width="14" customWidth="1"/>
  </cols>
  <sheetData>
    <row r="1" spans="1:25" ht="19.8" x14ac:dyDescent="0.3">
      <c r="A1" s="42" t="s">
        <v>42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</row>
    <row r="2" spans="1:25" x14ac:dyDescent="0.3">
      <c r="A2" s="39" t="s">
        <v>43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4" spans="1:25" x14ac:dyDescent="0.3">
      <c r="A4" s="41" t="s">
        <v>44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</row>
    <row r="6" spans="1:25" ht="27.6" x14ac:dyDescent="0.3">
      <c r="A6" s="7" t="s">
        <v>45</v>
      </c>
      <c r="B6" s="7" t="s">
        <v>40</v>
      </c>
      <c r="C6" s="7" t="s">
        <v>3</v>
      </c>
      <c r="D6" s="7" t="s">
        <v>46</v>
      </c>
      <c r="E6" s="7" t="s">
        <v>47</v>
      </c>
      <c r="F6" s="7" t="s">
        <v>48</v>
      </c>
      <c r="G6" s="7" t="s">
        <v>49</v>
      </c>
      <c r="H6" s="7" t="s">
        <v>50</v>
      </c>
      <c r="I6" s="7" t="s">
        <v>51</v>
      </c>
      <c r="J6" s="7" t="s">
        <v>52</v>
      </c>
      <c r="K6" s="7" t="s">
        <v>53</v>
      </c>
      <c r="L6" s="7" t="s">
        <v>54</v>
      </c>
      <c r="M6" s="7" t="s">
        <v>55</v>
      </c>
      <c r="N6" s="7" t="s">
        <v>56</v>
      </c>
      <c r="O6" s="7" t="s">
        <v>57</v>
      </c>
      <c r="P6" s="7" t="s">
        <v>58</v>
      </c>
      <c r="Q6" s="7" t="s">
        <v>59</v>
      </c>
      <c r="R6" s="7" t="s">
        <v>60</v>
      </c>
      <c r="S6" s="7" t="s">
        <v>61</v>
      </c>
      <c r="T6" s="7" t="s">
        <v>62</v>
      </c>
      <c r="U6" s="7" t="s">
        <v>5</v>
      </c>
      <c r="V6" s="7" t="s">
        <v>63</v>
      </c>
      <c r="W6" s="7" t="s">
        <v>64</v>
      </c>
      <c r="X6" s="7" t="s">
        <v>65</v>
      </c>
      <c r="Y6" s="7" t="s">
        <v>66</v>
      </c>
    </row>
    <row r="7" spans="1:25" ht="27.6" x14ac:dyDescent="0.3">
      <c r="A7" s="8" t="s">
        <v>67</v>
      </c>
      <c r="B7" s="8" t="s">
        <v>68</v>
      </c>
      <c r="C7" s="8" t="s">
        <v>7</v>
      </c>
      <c r="D7" s="8" t="s">
        <v>69</v>
      </c>
      <c r="E7" s="8" t="s">
        <v>70</v>
      </c>
      <c r="F7" s="8" t="s">
        <v>71</v>
      </c>
      <c r="G7" s="8" t="s">
        <v>72</v>
      </c>
      <c r="H7" s="8" t="s">
        <v>73</v>
      </c>
      <c r="I7" s="8" t="s">
        <v>74</v>
      </c>
      <c r="J7" s="8" t="s">
        <v>75</v>
      </c>
      <c r="K7" s="8" t="s">
        <v>76</v>
      </c>
      <c r="L7" s="9" t="e">
        <f ca="1">IF($A7="","",_xludf.MAXIFS(Evaluaciones!$B$7:$B$126,Evaluaciones!$A$7:$A$126,$A7))</f>
        <v>#NAME?</v>
      </c>
      <c r="M7" s="9" t="e">
        <f ca="1">IF(L7="","",L7+Panel!$Q$11)</f>
        <v>#NAME?</v>
      </c>
      <c r="N7" s="10">
        <f>IF($A7="","",ROUND(SUMIF(Evaluaciones!$A$7:$A$126,$A7,Evaluaciones!$J$7:$J$126)/COUNTIF(Evaluaciones!$A$7:$A$126,$A7),0))</f>
        <v>12</v>
      </c>
      <c r="O7" s="11">
        <f>IF($A7="","",SUMIF(Evaluaciones!$A$7:$A$126,$A7,Evaluaciones!$D$7:$D$126)/COUNTIF(Evaluaciones!$A$7:$A$126,$A7))</f>
        <v>0.95000000000000007</v>
      </c>
      <c r="P7" s="11">
        <f>IF($A7="","",SUMIF(Evaluaciones!$A$7:$A$126,$A7,Evaluaciones!$E$7:$E$126)/COUNTIF(Evaluaciones!$A$7:$A$126,$A7))</f>
        <v>0.96666666666666667</v>
      </c>
      <c r="Q7" s="12">
        <f>IF($A7="","",SUMIF(Evaluaciones!$A$7:$A$126,$A7,Evaluaciones!$L$7:$L$126)/COUNTIF(Evaluaciones!$A$7:$A$126,$A7))</f>
        <v>4.6333333333333337</v>
      </c>
      <c r="R7" s="12">
        <f>IF($A7="","",SUMIF(Evaluaciones!$A$7:$A$126,$A7,Evaluaciones!$F$7:$F$126)/COUNTIF(Evaluaciones!$A$7:$A$126,$A7))</f>
        <v>4.5000000000000009</v>
      </c>
      <c r="S7" s="12">
        <f>IF($A7="","",SUMIF(Evaluaciones!$A$7:$A$126,$A7,Evaluaciones!$I$7:$I$126)/COUNTIF(Evaluaciones!$A$7:$A$126,$A7))</f>
        <v>1.5</v>
      </c>
      <c r="T7" s="12">
        <f>IF($A7="","",ROUND(SUMIF(Evaluaciones!$A$7:$A$126,$A7,Evaluaciones!$M$7:$M$126)/COUNTIF(Evaluaciones!$A$7:$A$126,$A7),1))</f>
        <v>93.7</v>
      </c>
      <c r="U7" s="10" t="str">
        <f>IF($A7="","",IF(OR($K7="Caducada",$S7&gt;=4,$T7&lt;Panel!$Q$9),"Crítico",IF($T7&gt;=Panel!$Q$8,"Aprobado","En observación")))</f>
        <v>Aprobado</v>
      </c>
      <c r="V7" s="10" t="str">
        <f t="shared" ref="V7:V38" si="0">IF($A7="","",IF(AND($U7="Aprobado",$K7="Completa",$S7&lt;=2.5),"Sí","No"))</f>
        <v>Sí</v>
      </c>
      <c r="W7" s="8" t="s">
        <v>77</v>
      </c>
      <c r="X7" s="13" t="s">
        <v>78</v>
      </c>
      <c r="Y7" s="10" t="str">
        <f t="shared" ref="Y7:Y38" si="1">IF($A7="","",IF(COUNTIF($B$7:$B$66,$B7)&gt;1,"Revisar",""))</f>
        <v/>
      </c>
    </row>
    <row r="8" spans="1:25" ht="27.6" x14ac:dyDescent="0.3">
      <c r="A8" s="8" t="s">
        <v>79</v>
      </c>
      <c r="B8" s="8" t="s">
        <v>80</v>
      </c>
      <c r="C8" s="8" t="s">
        <v>11</v>
      </c>
      <c r="D8" s="8" t="s">
        <v>81</v>
      </c>
      <c r="E8" s="8" t="s">
        <v>82</v>
      </c>
      <c r="F8" s="8" t="s">
        <v>83</v>
      </c>
      <c r="G8" s="8" t="s">
        <v>84</v>
      </c>
      <c r="H8" s="8" t="s">
        <v>85</v>
      </c>
      <c r="I8" s="8" t="s">
        <v>74</v>
      </c>
      <c r="J8" s="8" t="s">
        <v>86</v>
      </c>
      <c r="K8" s="8" t="s">
        <v>76</v>
      </c>
      <c r="L8" s="9" t="e">
        <f ca="1">IF($A8="","",_xludf.MAXIFS(Evaluaciones!$B$7:$B$126,Evaluaciones!$A$7:$A$126,$A8))</f>
        <v>#NAME?</v>
      </c>
      <c r="M8" s="9" t="e">
        <f ca="1">IF(L8="","",L8+Panel!$Q$11)</f>
        <v>#NAME?</v>
      </c>
      <c r="N8" s="10">
        <f>IF($A8="","",ROUND(SUMIF(Evaluaciones!$A$7:$A$126,$A8,Evaluaciones!$J$7:$J$126)/COUNTIF(Evaluaciones!$A$7:$A$126,$A8),0))</f>
        <v>17</v>
      </c>
      <c r="O8" s="11">
        <f>IF($A8="","",SUMIF(Evaluaciones!$A$7:$A$126,$A8,Evaluaciones!$D$7:$D$126)/COUNTIF(Evaluaciones!$A$7:$A$126,$A8))</f>
        <v>0.91999999999999993</v>
      </c>
      <c r="P8" s="11">
        <f>IF($A8="","",SUMIF(Evaluaciones!$A$7:$A$126,$A8,Evaluaciones!$E$7:$E$126)/COUNTIF(Evaluaciones!$A$7:$A$126,$A8))</f>
        <v>0.94999999999999984</v>
      </c>
      <c r="Q8" s="12">
        <f>IF($A8="","",SUMIF(Evaluaciones!$A$7:$A$126,$A8,Evaluaciones!$L$7:$L$126)/COUNTIF(Evaluaciones!$A$7:$A$126,$A8))</f>
        <v>4.2333333333333334</v>
      </c>
      <c r="R8" s="12">
        <f>IF($A8="","",SUMIF(Evaluaciones!$A$7:$A$126,$A8,Evaluaciones!$F$7:$F$126)/COUNTIF(Evaluaciones!$A$7:$A$126,$A8))</f>
        <v>4</v>
      </c>
      <c r="S8" s="12">
        <f>IF($A8="","",SUMIF(Evaluaciones!$A$7:$A$126,$A8,Evaluaciones!$I$7:$I$126)/COUNTIF(Evaluaciones!$A$7:$A$126,$A8))</f>
        <v>2</v>
      </c>
      <c r="T8" s="12">
        <f>IF($A8="","",ROUND(SUMIF(Evaluaciones!$A$7:$A$126,$A8,Evaluaciones!$M$7:$M$126)/COUNTIF(Evaluaciones!$A$7:$A$126,$A8),1))</f>
        <v>88.3</v>
      </c>
      <c r="U8" s="10" t="str">
        <f>IF($A8="","",IF(OR($K8="Caducada",$S8&gt;=4,$T8&lt;Panel!$Q$9),"Crítico",IF($T8&gt;=Panel!$Q$8,"Aprobado","En observación")))</f>
        <v>Aprobado</v>
      </c>
      <c r="V8" s="10" t="str">
        <f t="shared" si="0"/>
        <v>Sí</v>
      </c>
      <c r="W8" s="8" t="s">
        <v>87</v>
      </c>
      <c r="X8" s="13" t="s">
        <v>88</v>
      </c>
      <c r="Y8" s="10" t="str">
        <f t="shared" si="1"/>
        <v/>
      </c>
    </row>
    <row r="9" spans="1:25" ht="27.6" x14ac:dyDescent="0.3">
      <c r="A9" s="8" t="s">
        <v>89</v>
      </c>
      <c r="B9" s="8" t="s">
        <v>90</v>
      </c>
      <c r="C9" s="8" t="s">
        <v>15</v>
      </c>
      <c r="D9" s="8" t="s">
        <v>81</v>
      </c>
      <c r="E9" s="8" t="s">
        <v>70</v>
      </c>
      <c r="F9" s="8" t="s">
        <v>91</v>
      </c>
      <c r="G9" s="8" t="s">
        <v>92</v>
      </c>
      <c r="H9" s="8" t="s">
        <v>93</v>
      </c>
      <c r="I9" s="8" t="s">
        <v>74</v>
      </c>
      <c r="J9" s="8" t="s">
        <v>75</v>
      </c>
      <c r="K9" s="8" t="s">
        <v>94</v>
      </c>
      <c r="L9" s="9" t="e">
        <f ca="1">IF($A9="","",_xludf.MAXIFS(Evaluaciones!$B$7:$B$126,Evaluaciones!$A$7:$A$126,$A9))</f>
        <v>#NAME?</v>
      </c>
      <c r="M9" s="9" t="e">
        <f ca="1">IF(L9="","",L9+Panel!$Q$11)</f>
        <v>#NAME?</v>
      </c>
      <c r="N9" s="10">
        <f>IF($A9="","",ROUND(SUMIF(Evaluaciones!$A$7:$A$126,$A9,Evaluaciones!$J$7:$J$126)/COUNTIF(Evaluaciones!$A$7:$A$126,$A9),0))</f>
        <v>8</v>
      </c>
      <c r="O9" s="11">
        <f>IF($A9="","",SUMIF(Evaluaciones!$A$7:$A$126,$A9,Evaluaciones!$D$7:$D$126)/COUNTIF(Evaluaciones!$A$7:$A$126,$A9))</f>
        <v>0.84333333333333327</v>
      </c>
      <c r="P9" s="11">
        <f>IF($A9="","",SUMIF(Evaluaciones!$A$7:$A$126,$A9,Evaluaciones!$E$7:$E$126)/COUNTIF(Evaluaciones!$A$7:$A$126,$A9))</f>
        <v>0.9</v>
      </c>
      <c r="Q9" s="12">
        <f>IF($A9="","",SUMIF(Evaluaciones!$A$7:$A$126,$A9,Evaluaciones!$L$7:$L$126)/COUNTIF(Evaluaciones!$A$7:$A$126,$A9))</f>
        <v>3.4333333333333336</v>
      </c>
      <c r="R9" s="12">
        <f>IF($A9="","",SUMIF(Evaluaciones!$A$7:$A$126,$A9,Evaluaciones!$F$7:$F$126)/COUNTIF(Evaluaciones!$A$7:$A$126,$A9))</f>
        <v>3.7999999999999994</v>
      </c>
      <c r="S9" s="12">
        <f>IF($A9="","",SUMIF(Evaluaciones!$A$7:$A$126,$A9,Evaluaciones!$I$7:$I$126)/COUNTIF(Evaluaciones!$A$7:$A$126,$A9))</f>
        <v>2.8000000000000003</v>
      </c>
      <c r="T9" s="12">
        <f>IF($A9="","",ROUND(SUMIF(Evaluaciones!$A$7:$A$126,$A9,Evaluaciones!$M$7:$M$126)/COUNTIF(Evaluaciones!$A$7:$A$126,$A9),1))</f>
        <v>79.3</v>
      </c>
      <c r="U9" s="10" t="str">
        <f>IF($A9="","",IF(OR($K9="Caducada",$S9&gt;=4,$T9&lt;Panel!$Q$9),"Crítico",IF($T9&gt;=Panel!$Q$8,"Aprobado","En observación")))</f>
        <v>En observación</v>
      </c>
      <c r="V9" s="10" t="str">
        <f t="shared" si="0"/>
        <v>No</v>
      </c>
      <c r="W9" s="8" t="s">
        <v>95</v>
      </c>
      <c r="X9" s="13" t="s">
        <v>96</v>
      </c>
      <c r="Y9" s="10" t="str">
        <f t="shared" si="1"/>
        <v/>
      </c>
    </row>
    <row r="10" spans="1:25" ht="27.6" x14ac:dyDescent="0.3">
      <c r="A10" s="8" t="s">
        <v>97</v>
      </c>
      <c r="B10" s="8" t="s">
        <v>98</v>
      </c>
      <c r="C10" s="8" t="s">
        <v>19</v>
      </c>
      <c r="D10" s="8" t="s">
        <v>81</v>
      </c>
      <c r="E10" s="8" t="s">
        <v>70</v>
      </c>
      <c r="F10" s="8" t="s">
        <v>99</v>
      </c>
      <c r="G10" s="8" t="s">
        <v>100</v>
      </c>
      <c r="H10" s="8" t="s">
        <v>101</v>
      </c>
      <c r="I10" s="8" t="s">
        <v>74</v>
      </c>
      <c r="J10" s="8" t="s">
        <v>102</v>
      </c>
      <c r="K10" s="8" t="s">
        <v>76</v>
      </c>
      <c r="L10" s="9" t="e">
        <f ca="1">IF($A10="","",_xludf.MAXIFS(Evaluaciones!$B$7:$B$126,Evaluaciones!$A$7:$A$126,$A10))</f>
        <v>#NAME?</v>
      </c>
      <c r="M10" s="9" t="e">
        <f ca="1">IF(L10="","",L10+Panel!$Q$11)</f>
        <v>#NAME?</v>
      </c>
      <c r="N10" s="10">
        <f>IF($A10="","",ROUND(SUMIF(Evaluaciones!$A$7:$A$126,$A10,Evaluaciones!$J$7:$J$126)/COUNTIF(Evaluaciones!$A$7:$A$126,$A10),0))</f>
        <v>17</v>
      </c>
      <c r="O10" s="11">
        <f>IF($A10="","",SUMIF(Evaluaciones!$A$7:$A$126,$A10,Evaluaciones!$D$7:$D$126)/COUNTIF(Evaluaciones!$A$7:$A$126,$A10))</f>
        <v>0.92666666666666675</v>
      </c>
      <c r="P10" s="11">
        <f>IF($A10="","",SUMIF(Evaluaciones!$A$7:$A$126,$A10,Evaluaciones!$E$7:$E$126)/COUNTIF(Evaluaciones!$A$7:$A$126,$A10))</f>
        <v>0.93</v>
      </c>
      <c r="Q10" s="12">
        <f>IF($A10="","",SUMIF(Evaluaciones!$A$7:$A$126,$A10,Evaluaciones!$L$7:$L$126)/COUNTIF(Evaluaciones!$A$7:$A$126,$A10))</f>
        <v>4.0333333333333332</v>
      </c>
      <c r="R10" s="12">
        <f>IF($A10="","",SUMIF(Evaluaciones!$A$7:$A$126,$A10,Evaluaciones!$F$7:$F$126)/COUNTIF(Evaluaciones!$A$7:$A$126,$A10))</f>
        <v>4.1000000000000005</v>
      </c>
      <c r="S10" s="12">
        <f>IF($A10="","",SUMIF(Evaluaciones!$A$7:$A$126,$A10,Evaluaciones!$I$7:$I$126)/COUNTIF(Evaluaciones!$A$7:$A$126,$A10))</f>
        <v>2.2000000000000002</v>
      </c>
      <c r="T10" s="12">
        <f>IF($A10="","",ROUND(SUMIF(Evaluaciones!$A$7:$A$126,$A10,Evaluaciones!$M$7:$M$126)/COUNTIF(Evaluaciones!$A$7:$A$126,$A10),1))</f>
        <v>87.1</v>
      </c>
      <c r="U10" s="10" t="str">
        <f>IF($A10="","",IF(OR($K10="Caducada",$S10&gt;=4,$T10&lt;Panel!$Q$9),"Crítico",IF($T10&gt;=Panel!$Q$8,"Aprobado","En observación")))</f>
        <v>Aprobado</v>
      </c>
      <c r="V10" s="10" t="str">
        <f t="shared" si="0"/>
        <v>Sí</v>
      </c>
      <c r="W10" s="8" t="s">
        <v>103</v>
      </c>
      <c r="X10" s="13" t="s">
        <v>104</v>
      </c>
      <c r="Y10" s="10" t="str">
        <f t="shared" si="1"/>
        <v/>
      </c>
    </row>
    <row r="11" spans="1:25" ht="27.6" x14ac:dyDescent="0.3">
      <c r="A11" s="8" t="s">
        <v>105</v>
      </c>
      <c r="B11" s="8" t="s">
        <v>106</v>
      </c>
      <c r="C11" s="8" t="s">
        <v>22</v>
      </c>
      <c r="D11" s="8" t="s">
        <v>107</v>
      </c>
      <c r="E11" s="8" t="s">
        <v>70</v>
      </c>
      <c r="F11" s="8" t="s">
        <v>108</v>
      </c>
      <c r="G11" s="8" t="s">
        <v>109</v>
      </c>
      <c r="H11" s="8" t="s">
        <v>110</v>
      </c>
      <c r="I11" s="8" t="s">
        <v>74</v>
      </c>
      <c r="J11" s="8" t="s">
        <v>75</v>
      </c>
      <c r="K11" s="8" t="s">
        <v>76</v>
      </c>
      <c r="L11" s="9" t="e">
        <f ca="1">IF($A11="","",_xludf.MAXIFS(Evaluaciones!$B$7:$B$126,Evaluaciones!$A$7:$A$126,$A11))</f>
        <v>#NAME?</v>
      </c>
      <c r="M11" s="9" t="e">
        <f ca="1">IF(L11="","",L11+Panel!$Q$11)</f>
        <v>#NAME?</v>
      </c>
      <c r="N11" s="10">
        <f>IF($A11="","",ROUND(SUMIF(Evaluaciones!$A$7:$A$126,$A11,Evaluaciones!$J$7:$J$126)/COUNTIF(Evaluaciones!$A$7:$A$126,$A11),0))</f>
        <v>5</v>
      </c>
      <c r="O11" s="11">
        <f>IF($A11="","",SUMIF(Evaluaciones!$A$7:$A$126,$A11,Evaluaciones!$D$7:$D$126)/COUNTIF(Evaluaciones!$A$7:$A$126,$A11))</f>
        <v>0.81</v>
      </c>
      <c r="P11" s="11">
        <f>IF($A11="","",SUMIF(Evaluaciones!$A$7:$A$126,$A11,Evaluaciones!$E$7:$E$126)/COUNTIF(Evaluaciones!$A$7:$A$126,$A11))</f>
        <v>0.8833333333333333</v>
      </c>
      <c r="Q11" s="12">
        <f>IF($A11="","",SUMIF(Evaluaciones!$A$7:$A$126,$A11,Evaluaciones!$L$7:$L$126)/COUNTIF(Evaluaciones!$A$7:$A$126,$A11))</f>
        <v>3.7333333333333329</v>
      </c>
      <c r="R11" s="12">
        <f>IF($A11="","",SUMIF(Evaluaciones!$A$7:$A$126,$A11,Evaluaciones!$F$7:$F$126)/COUNTIF(Evaluaciones!$A$7:$A$126,$A11))</f>
        <v>3.6</v>
      </c>
      <c r="S11" s="12">
        <f>IF($A11="","",SUMIF(Evaluaciones!$A$7:$A$126,$A11,Evaluaciones!$I$7:$I$126)/COUNTIF(Evaluaciones!$A$7:$A$126,$A11))</f>
        <v>3.5</v>
      </c>
      <c r="T11" s="12">
        <f>IF($A11="","",ROUND(SUMIF(Evaluaciones!$A$7:$A$126,$A11,Evaluaciones!$M$7:$M$126)/COUNTIF(Evaluaciones!$A$7:$A$126,$A11),1))</f>
        <v>77.099999999999994</v>
      </c>
      <c r="U11" s="10" t="str">
        <f>IF($A11="","",IF(OR($K11="Caducada",$S11&gt;=4,$T11&lt;Panel!$Q$9),"Crítico",IF($T11&gt;=Panel!$Q$8,"Aprobado","En observación")))</f>
        <v>En observación</v>
      </c>
      <c r="V11" s="10" t="str">
        <f t="shared" si="0"/>
        <v>No</v>
      </c>
      <c r="W11" s="8" t="s">
        <v>111</v>
      </c>
      <c r="X11" s="13" t="s">
        <v>112</v>
      </c>
      <c r="Y11" s="10" t="str">
        <f t="shared" si="1"/>
        <v/>
      </c>
    </row>
    <row r="12" spans="1:25" ht="27.6" x14ac:dyDescent="0.3">
      <c r="A12" s="8" t="s">
        <v>113</v>
      </c>
      <c r="B12" s="8" t="s">
        <v>114</v>
      </c>
      <c r="C12" s="8" t="s">
        <v>24</v>
      </c>
      <c r="D12" s="8" t="s">
        <v>115</v>
      </c>
      <c r="E12" s="8" t="s">
        <v>70</v>
      </c>
      <c r="F12" s="8" t="s">
        <v>116</v>
      </c>
      <c r="G12" s="8" t="s">
        <v>117</v>
      </c>
      <c r="H12" s="8" t="s">
        <v>118</v>
      </c>
      <c r="I12" s="8" t="s">
        <v>74</v>
      </c>
      <c r="J12" s="8" t="s">
        <v>119</v>
      </c>
      <c r="K12" s="8" t="s">
        <v>76</v>
      </c>
      <c r="L12" s="9" t="e">
        <f ca="1">IF($A12="","",_xludf.MAXIFS(Evaluaciones!$B$7:$B$126,Evaluaciones!$A$7:$A$126,$A12))</f>
        <v>#NAME?</v>
      </c>
      <c r="M12" s="9" t="e">
        <f ca="1">IF(L12="","",L12+Panel!$Q$11)</f>
        <v>#NAME?</v>
      </c>
      <c r="N12" s="10">
        <f>IF($A12="","",ROUND(SUMIF(Evaluaciones!$A$7:$A$126,$A12,Evaluaciones!$J$7:$J$126)/COUNTIF(Evaluaciones!$A$7:$A$126,$A12),0))</f>
        <v>6</v>
      </c>
      <c r="O12" s="11">
        <f>IF($A12="","",SUMIF(Evaluaciones!$A$7:$A$126,$A12,Evaluaciones!$D$7:$D$126)/COUNTIF(Evaluaciones!$A$7:$A$126,$A12))</f>
        <v>0.96</v>
      </c>
      <c r="P12" s="11">
        <f>IF($A12="","",SUMIF(Evaluaciones!$A$7:$A$126,$A12,Evaluaciones!$E$7:$E$126)/COUNTIF(Evaluaciones!$A$7:$A$126,$A12))</f>
        <v>0.98666666666666669</v>
      </c>
      <c r="Q12" s="12">
        <f>IF($A12="","",SUMIF(Evaluaciones!$A$7:$A$126,$A12,Evaluaciones!$L$7:$L$126)/COUNTIF(Evaluaciones!$A$7:$A$126,$A12))</f>
        <v>4.8</v>
      </c>
      <c r="R12" s="12">
        <f>IF($A12="","",SUMIF(Evaluaciones!$A$7:$A$126,$A12,Evaluaciones!$F$7:$F$126)/COUNTIF(Evaluaciones!$A$7:$A$126,$A12))</f>
        <v>3.7999999999999994</v>
      </c>
      <c r="S12" s="12">
        <f>IF($A12="","",SUMIF(Evaluaciones!$A$7:$A$126,$A12,Evaluaciones!$I$7:$I$126)/COUNTIF(Evaluaciones!$A$7:$A$126,$A12))</f>
        <v>1.3999999999999997</v>
      </c>
      <c r="T12" s="12">
        <f>IF($A12="","",ROUND(SUMIF(Evaluaciones!$A$7:$A$126,$A12,Evaluaciones!$M$7:$M$126)/COUNTIF(Evaluaciones!$A$7:$A$126,$A12),1))</f>
        <v>93.3</v>
      </c>
      <c r="U12" s="10" t="str">
        <f>IF($A12="","",IF(OR($K12="Caducada",$S12&gt;=4,$T12&lt;Panel!$Q$9),"Crítico",IF($T12&gt;=Panel!$Q$8,"Aprobado","En observación")))</f>
        <v>Aprobado</v>
      </c>
      <c r="V12" s="10" t="str">
        <f t="shared" si="0"/>
        <v>Sí</v>
      </c>
      <c r="W12" s="8" t="s">
        <v>103</v>
      </c>
      <c r="X12" s="13" t="s">
        <v>120</v>
      </c>
      <c r="Y12" s="10" t="str">
        <f t="shared" si="1"/>
        <v/>
      </c>
    </row>
    <row r="13" spans="1:25" ht="27.6" x14ac:dyDescent="0.3">
      <c r="A13" s="8" t="s">
        <v>121</v>
      </c>
      <c r="B13" s="8" t="s">
        <v>122</v>
      </c>
      <c r="C13" s="8" t="s">
        <v>29</v>
      </c>
      <c r="D13" s="8" t="s">
        <v>81</v>
      </c>
      <c r="E13" s="8" t="s">
        <v>123</v>
      </c>
      <c r="F13" s="8" t="s">
        <v>124</v>
      </c>
      <c r="G13" s="8" t="s">
        <v>125</v>
      </c>
      <c r="H13" s="8" t="s">
        <v>126</v>
      </c>
      <c r="I13" s="8" t="s">
        <v>74</v>
      </c>
      <c r="J13" s="8" t="s">
        <v>86</v>
      </c>
      <c r="K13" s="8" t="s">
        <v>94</v>
      </c>
      <c r="L13" s="9" t="e">
        <f ca="1">IF($A13="","",_xludf.MAXIFS(Evaluaciones!$B$7:$B$126,Evaluaciones!$A$7:$A$126,$A13))</f>
        <v>#NAME?</v>
      </c>
      <c r="M13" s="9" t="e">
        <f ca="1">IF(L13="","",L13+Panel!$Q$11)</f>
        <v>#NAME?</v>
      </c>
      <c r="N13" s="10">
        <f>IF($A13="","",ROUND(SUMIF(Evaluaciones!$A$7:$A$126,$A13,Evaluaciones!$J$7:$J$126)/COUNTIF(Evaluaciones!$A$7:$A$126,$A13),0))</f>
        <v>27</v>
      </c>
      <c r="O13" s="11">
        <f>IF($A13="","",SUMIF(Evaluaciones!$A$7:$A$126,$A13,Evaluaciones!$D$7:$D$126)/COUNTIF(Evaluaciones!$A$7:$A$126,$A13))</f>
        <v>0.79999999999999993</v>
      </c>
      <c r="P13" s="11">
        <f>IF($A13="","",SUMIF(Evaluaciones!$A$7:$A$126,$A13,Evaluaciones!$E$7:$E$126)/COUNTIF(Evaluaciones!$A$7:$A$126,$A13))</f>
        <v>0.85</v>
      </c>
      <c r="Q13" s="12">
        <f>IF($A13="","",SUMIF(Evaluaciones!$A$7:$A$126,$A13,Evaluaciones!$L$7:$L$126)/COUNTIF(Evaluaciones!$A$7:$A$126,$A13))</f>
        <v>3.5333333333333332</v>
      </c>
      <c r="R13" s="12">
        <f>IF($A13="","",SUMIF(Evaluaciones!$A$7:$A$126,$A13,Evaluaciones!$F$7:$F$126)/COUNTIF(Evaluaciones!$A$7:$A$126,$A13))</f>
        <v>3.9</v>
      </c>
      <c r="S13" s="12">
        <f>IF($A13="","",SUMIF(Evaluaciones!$A$7:$A$126,$A13,Evaluaciones!$I$7:$I$126)/COUNTIF(Evaluaciones!$A$7:$A$126,$A13))</f>
        <v>3.7999999999999994</v>
      </c>
      <c r="T13" s="12">
        <f>IF($A13="","",ROUND(SUMIF(Evaluaciones!$A$7:$A$126,$A13,Evaluaciones!$M$7:$M$126)/COUNTIF(Evaluaciones!$A$7:$A$126,$A13),1))</f>
        <v>75.5</v>
      </c>
      <c r="U13" s="10" t="str">
        <f>IF($A13="","",IF(OR($K13="Caducada",$S13&gt;=4,$T13&lt;Panel!$Q$9),"Crítico",IF($T13&gt;=Panel!$Q$8,"Aprobado","En observación")))</f>
        <v>En observación</v>
      </c>
      <c r="V13" s="10" t="str">
        <f t="shared" si="0"/>
        <v>No</v>
      </c>
      <c r="W13" s="8" t="s">
        <v>87</v>
      </c>
      <c r="X13" s="13" t="s">
        <v>127</v>
      </c>
      <c r="Y13" s="10" t="str">
        <f t="shared" si="1"/>
        <v/>
      </c>
    </row>
    <row r="14" spans="1:25" x14ac:dyDescent="0.3">
      <c r="A14" s="8" t="s">
        <v>128</v>
      </c>
      <c r="B14" s="8" t="s">
        <v>129</v>
      </c>
      <c r="C14" s="8" t="s">
        <v>31</v>
      </c>
      <c r="D14" s="8" t="s">
        <v>81</v>
      </c>
      <c r="E14" s="8" t="s">
        <v>70</v>
      </c>
      <c r="F14" s="8" t="s">
        <v>130</v>
      </c>
      <c r="G14" s="8" t="s">
        <v>131</v>
      </c>
      <c r="H14" s="8" t="s">
        <v>132</v>
      </c>
      <c r="I14" s="8" t="s">
        <v>74</v>
      </c>
      <c r="J14" s="8" t="s">
        <v>75</v>
      </c>
      <c r="K14" s="8" t="s">
        <v>76</v>
      </c>
      <c r="L14" s="9" t="e">
        <f ca="1">IF($A14="","",_xludf.MAXIFS(Evaluaciones!$B$7:$B$126,Evaluaciones!$A$7:$A$126,$A14))</f>
        <v>#NAME?</v>
      </c>
      <c r="M14" s="9" t="e">
        <f ca="1">IF(L14="","",L14+Panel!$Q$11)</f>
        <v>#NAME?</v>
      </c>
      <c r="N14" s="10">
        <f>IF($A14="","",ROUND(SUMIF(Evaluaciones!$A$7:$A$126,$A14,Evaluaciones!$J$7:$J$126)/COUNTIF(Evaluaciones!$A$7:$A$126,$A14),0))</f>
        <v>10</v>
      </c>
      <c r="O14" s="11">
        <f>IF($A14="","",SUMIF(Evaluaciones!$A$7:$A$126,$A14,Evaluaciones!$D$7:$D$126)/COUNTIF(Evaluaciones!$A$7:$A$126,$A14))</f>
        <v>0.90333333333333332</v>
      </c>
      <c r="P14" s="11">
        <f>IF($A14="","",SUMIF(Evaluaciones!$A$7:$A$126,$A14,Evaluaciones!$E$7:$E$126)/COUNTIF(Evaluaciones!$A$7:$A$126,$A14))</f>
        <v>0.94</v>
      </c>
      <c r="Q14" s="12">
        <f>IF($A14="","",SUMIF(Evaluaciones!$A$7:$A$126,$A14,Evaluaciones!$L$7:$L$126)/COUNTIF(Evaluaciones!$A$7:$A$126,$A14))</f>
        <v>4.1333333333333337</v>
      </c>
      <c r="R14" s="12">
        <f>IF($A14="","",SUMIF(Evaluaciones!$A$7:$A$126,$A14,Evaluaciones!$F$7:$F$126)/COUNTIF(Evaluaciones!$A$7:$A$126,$A14))</f>
        <v>4.3999999999999995</v>
      </c>
      <c r="S14" s="12">
        <f>IF($A14="","",SUMIF(Evaluaciones!$A$7:$A$126,$A14,Evaluaciones!$I$7:$I$126)/COUNTIF(Evaluaciones!$A$7:$A$126,$A14))</f>
        <v>2</v>
      </c>
      <c r="T14" s="12">
        <f>IF($A14="","",ROUND(SUMIF(Evaluaciones!$A$7:$A$126,$A14,Evaluaciones!$M$7:$M$126)/COUNTIF(Evaluaciones!$A$7:$A$126,$A14),1))</f>
        <v>88.3</v>
      </c>
      <c r="U14" s="10" t="str">
        <f>IF($A14="","",IF(OR($K14="Caducada",$S14&gt;=4,$T14&lt;Panel!$Q$9),"Crítico",IF($T14&gt;=Panel!$Q$8,"Aprobado","En observación")))</f>
        <v>Aprobado</v>
      </c>
      <c r="V14" s="10" t="str">
        <f t="shared" si="0"/>
        <v>Sí</v>
      </c>
      <c r="W14" s="8" t="s">
        <v>95</v>
      </c>
      <c r="X14" s="13" t="s">
        <v>133</v>
      </c>
      <c r="Y14" s="10" t="str">
        <f t="shared" si="1"/>
        <v/>
      </c>
    </row>
    <row r="15" spans="1:25" x14ac:dyDescent="0.3">
      <c r="A15" s="8" t="s">
        <v>134</v>
      </c>
      <c r="B15" s="8" t="s">
        <v>135</v>
      </c>
      <c r="C15" s="8" t="s">
        <v>33</v>
      </c>
      <c r="D15" s="8" t="s">
        <v>136</v>
      </c>
      <c r="E15" s="8" t="s">
        <v>137</v>
      </c>
      <c r="F15" s="8" t="s">
        <v>138</v>
      </c>
      <c r="G15" s="8" t="s">
        <v>139</v>
      </c>
      <c r="H15" s="8" t="s">
        <v>140</v>
      </c>
      <c r="I15" s="8" t="s">
        <v>74</v>
      </c>
      <c r="J15" s="8" t="s">
        <v>75</v>
      </c>
      <c r="K15" s="8" t="s">
        <v>76</v>
      </c>
      <c r="L15" s="9" t="e">
        <f ca="1">IF($A15="","",_xludf.MAXIFS(Evaluaciones!$B$7:$B$126,Evaluaciones!$A$7:$A$126,$A15))</f>
        <v>#NAME?</v>
      </c>
      <c r="M15" s="9" t="e">
        <f ca="1">IF(L15="","",L15+Panel!$Q$11)</f>
        <v>#NAME?</v>
      </c>
      <c r="N15" s="10">
        <f>IF($A15="","",ROUND(SUMIF(Evaluaciones!$A$7:$A$126,$A15,Evaluaciones!$J$7:$J$126)/COUNTIF(Evaluaciones!$A$7:$A$126,$A15),0))</f>
        <v>8</v>
      </c>
      <c r="O15" s="11">
        <f>IF($A15="","",SUMIF(Evaluaciones!$A$7:$A$126,$A15,Evaluaciones!$D$7:$D$126)/COUNTIF(Evaluaciones!$A$7:$A$126,$A15))</f>
        <v>0.87666666666666659</v>
      </c>
      <c r="P15" s="11">
        <f>IF($A15="","",SUMIF(Evaluaciones!$A$7:$A$126,$A15,Evaluaciones!$E$7:$E$126)/COUNTIF(Evaluaciones!$A$7:$A$126,$A15))</f>
        <v>0.96</v>
      </c>
      <c r="Q15" s="12">
        <f>IF($A15="","",SUMIF(Evaluaciones!$A$7:$A$126,$A15,Evaluaciones!$L$7:$L$126)/COUNTIF(Evaluaciones!$A$7:$A$126,$A15))</f>
        <v>4.6333333333333337</v>
      </c>
      <c r="R15" s="12">
        <f>IF($A15="","",SUMIF(Evaluaciones!$A$7:$A$126,$A15,Evaluaciones!$F$7:$F$126)/COUNTIF(Evaluaciones!$A$7:$A$126,$A15))</f>
        <v>3.1999999999999997</v>
      </c>
      <c r="S15" s="12">
        <f>IF($A15="","",SUMIF(Evaluaciones!$A$7:$A$126,$A15,Evaluaciones!$I$7:$I$126)/COUNTIF(Evaluaciones!$A$7:$A$126,$A15))</f>
        <v>1.8</v>
      </c>
      <c r="T15" s="12">
        <f>IF($A15="","",ROUND(SUMIF(Evaluaciones!$A$7:$A$126,$A15,Evaluaciones!$M$7:$M$126)/COUNTIF(Evaluaciones!$A$7:$A$126,$A15),1))</f>
        <v>86.8</v>
      </c>
      <c r="U15" s="10" t="str">
        <f>IF($A15="","",IF(OR($K15="Caducada",$S15&gt;=4,$T15&lt;Panel!$Q$9),"Crítico",IF($T15&gt;=Panel!$Q$8,"Aprobado","En observación")))</f>
        <v>Aprobado</v>
      </c>
      <c r="V15" s="10" t="str">
        <f t="shared" si="0"/>
        <v>Sí</v>
      </c>
      <c r="W15" s="8" t="s">
        <v>77</v>
      </c>
      <c r="X15" s="13" t="s">
        <v>141</v>
      </c>
      <c r="Y15" s="10" t="str">
        <f t="shared" si="1"/>
        <v/>
      </c>
    </row>
    <row r="16" spans="1:25" ht="27.6" x14ac:dyDescent="0.3">
      <c r="A16" s="8" t="s">
        <v>142</v>
      </c>
      <c r="B16" s="8" t="s">
        <v>143</v>
      </c>
      <c r="C16" s="8" t="s">
        <v>35</v>
      </c>
      <c r="D16" s="8" t="s">
        <v>107</v>
      </c>
      <c r="E16" s="8" t="s">
        <v>82</v>
      </c>
      <c r="F16" s="8" t="s">
        <v>144</v>
      </c>
      <c r="G16" s="8" t="s">
        <v>145</v>
      </c>
      <c r="H16" s="8" t="s">
        <v>146</v>
      </c>
      <c r="I16" s="8" t="s">
        <v>74</v>
      </c>
      <c r="J16" s="8" t="s">
        <v>86</v>
      </c>
      <c r="K16" s="8" t="s">
        <v>147</v>
      </c>
      <c r="L16" s="9" t="e">
        <f ca="1">IF($A16="","",_xludf.MAXIFS(Evaluaciones!$B$7:$B$126,Evaluaciones!$A$7:$A$126,$A16))</f>
        <v>#NAME?</v>
      </c>
      <c r="M16" s="9" t="e">
        <f ca="1">IF(L16="","",L16+Panel!$Q$11)</f>
        <v>#NAME?</v>
      </c>
      <c r="N16" s="10">
        <f>IF($A16="","",ROUND(SUMIF(Evaluaciones!$A$7:$A$126,$A16,Evaluaciones!$J$7:$J$126)/COUNTIF(Evaluaciones!$A$7:$A$126,$A16),0))</f>
        <v>14</v>
      </c>
      <c r="O16" s="11">
        <f>IF($A16="","",SUMIF(Evaluaciones!$A$7:$A$126,$A16,Evaluaciones!$D$7:$D$126)/COUNTIF(Evaluaciones!$A$7:$A$126,$A16))</f>
        <v>0.73999999999999988</v>
      </c>
      <c r="P16" s="11">
        <f>IF($A16="","",SUMIF(Evaluaciones!$A$7:$A$126,$A16,Evaluaciones!$E$7:$E$126)/COUNTIF(Evaluaciones!$A$7:$A$126,$A16))</f>
        <v>0.82666666666666666</v>
      </c>
      <c r="Q16" s="12">
        <f>IF($A16="","",SUMIF(Evaluaciones!$A$7:$A$126,$A16,Evaluaciones!$L$7:$L$126)/COUNTIF(Evaluaciones!$A$7:$A$126,$A16))</f>
        <v>3.2333333333333329</v>
      </c>
      <c r="R16" s="12">
        <f>IF($A16="","",SUMIF(Evaluaciones!$A$7:$A$126,$A16,Evaluaciones!$F$7:$F$126)/COUNTIF(Evaluaciones!$A$7:$A$126,$A16))</f>
        <v>3.3000000000000003</v>
      </c>
      <c r="S16" s="12">
        <f>IF($A16="","",SUMIF(Evaluaciones!$A$7:$A$126,$A16,Evaluaciones!$I$7:$I$126)/COUNTIF(Evaluaciones!$A$7:$A$126,$A16))</f>
        <v>4.2</v>
      </c>
      <c r="T16" s="12">
        <f>IF($A16="","",ROUND(SUMIF(Evaluaciones!$A$7:$A$126,$A16,Evaluaciones!$M$7:$M$126)/COUNTIF(Evaluaciones!$A$7:$A$126,$A16),1))</f>
        <v>69.3</v>
      </c>
      <c r="U16" s="10" t="str">
        <f>IF($A16="","",IF(OR($K16="Caducada",$S16&gt;=4,$T16&lt;Panel!$Q$9),"Crítico",IF($T16&gt;=Panel!$Q$8,"Aprobado","En observación")))</f>
        <v>Crítico</v>
      </c>
      <c r="V16" s="10" t="str">
        <f t="shared" si="0"/>
        <v>No</v>
      </c>
      <c r="W16" s="8" t="s">
        <v>95</v>
      </c>
      <c r="X16" s="13" t="s">
        <v>148</v>
      </c>
      <c r="Y16" s="10" t="str">
        <f t="shared" si="1"/>
        <v/>
      </c>
    </row>
    <row r="17" spans="1:25" ht="27.6" x14ac:dyDescent="0.3">
      <c r="A17" s="8" t="s">
        <v>149</v>
      </c>
      <c r="B17" s="8" t="s">
        <v>150</v>
      </c>
      <c r="C17" s="8" t="s">
        <v>11</v>
      </c>
      <c r="D17" s="8" t="s">
        <v>81</v>
      </c>
      <c r="E17" s="8" t="s">
        <v>137</v>
      </c>
      <c r="F17" s="8" t="s">
        <v>151</v>
      </c>
      <c r="G17" s="8" t="s">
        <v>152</v>
      </c>
      <c r="H17" s="8" t="s">
        <v>153</v>
      </c>
      <c r="I17" s="8" t="s">
        <v>74</v>
      </c>
      <c r="J17" s="8" t="s">
        <v>102</v>
      </c>
      <c r="K17" s="8" t="s">
        <v>76</v>
      </c>
      <c r="L17" s="9" t="e">
        <f ca="1">IF($A17="","",_xludf.MAXIFS(Evaluaciones!$B$7:$B$126,Evaluaciones!$A$7:$A$126,$A17))</f>
        <v>#NAME?</v>
      </c>
      <c r="M17" s="9" t="e">
        <f ca="1">IF(L17="","",L17+Panel!$Q$11)</f>
        <v>#NAME?</v>
      </c>
      <c r="N17" s="10">
        <f>IF($A17="","",ROUND(SUMIF(Evaluaciones!$A$7:$A$126,$A17,Evaluaciones!$J$7:$J$126)/COUNTIF(Evaluaciones!$A$7:$A$126,$A17),0))</f>
        <v>20</v>
      </c>
      <c r="O17" s="11">
        <f>IF($A17="","",SUMIF(Evaluaciones!$A$7:$A$126,$A17,Evaluaciones!$D$7:$D$126)/COUNTIF(Evaluaciones!$A$7:$A$126,$A17))</f>
        <v>0.9</v>
      </c>
      <c r="P17" s="11">
        <f>IF($A17="","",SUMIF(Evaluaciones!$A$7:$A$126,$A17,Evaluaciones!$E$7:$E$126)/COUNTIF(Evaluaciones!$A$7:$A$126,$A17))</f>
        <v>0.96</v>
      </c>
      <c r="Q17" s="12">
        <f>IF($A17="","",SUMIF(Evaluaciones!$A$7:$A$126,$A17,Evaluaciones!$L$7:$L$126)/COUNTIF(Evaluaciones!$A$7:$A$126,$A17))</f>
        <v>4.0333333333333341</v>
      </c>
      <c r="R17" s="12">
        <f>IF($A17="","",SUMIF(Evaluaciones!$A$7:$A$126,$A17,Evaluaciones!$F$7:$F$126)/COUNTIF(Evaluaciones!$A$7:$A$126,$A17))</f>
        <v>3.4</v>
      </c>
      <c r="S17" s="12">
        <f>IF($A17="","",SUMIF(Evaluaciones!$A$7:$A$126,$A17,Evaluaciones!$I$7:$I$126)/COUNTIF(Evaluaciones!$A$7:$A$126,$A17))</f>
        <v>2.6</v>
      </c>
      <c r="T17" s="12">
        <f>IF($A17="","",ROUND(SUMIF(Evaluaciones!$A$7:$A$126,$A17,Evaluaciones!$M$7:$M$126)/COUNTIF(Evaluaciones!$A$7:$A$126,$A17),1))</f>
        <v>84.1</v>
      </c>
      <c r="U17" s="10" t="str">
        <f>IF($A17="","",IF(OR($K17="Caducada",$S17&gt;=4,$T17&lt;Panel!$Q$9),"Crítico",IF($T17&gt;=Panel!$Q$8,"Aprobado","En observación")))</f>
        <v>En observación</v>
      </c>
      <c r="V17" s="10" t="str">
        <f t="shared" si="0"/>
        <v>No</v>
      </c>
      <c r="W17" s="8" t="s">
        <v>87</v>
      </c>
      <c r="X17" s="13" t="s">
        <v>154</v>
      </c>
      <c r="Y17" s="10" t="str">
        <f t="shared" si="1"/>
        <v/>
      </c>
    </row>
    <row r="18" spans="1:25" ht="27.6" x14ac:dyDescent="0.3">
      <c r="A18" s="8" t="s">
        <v>155</v>
      </c>
      <c r="B18" s="8" t="s">
        <v>156</v>
      </c>
      <c r="C18" s="8" t="s">
        <v>19</v>
      </c>
      <c r="D18" s="8" t="s">
        <v>81</v>
      </c>
      <c r="E18" s="8" t="s">
        <v>70</v>
      </c>
      <c r="F18" s="8" t="s">
        <v>157</v>
      </c>
      <c r="G18" s="8" t="s">
        <v>158</v>
      </c>
      <c r="H18" s="8" t="s">
        <v>159</v>
      </c>
      <c r="I18" s="8" t="s">
        <v>74</v>
      </c>
      <c r="J18" s="8" t="s">
        <v>75</v>
      </c>
      <c r="K18" s="8" t="s">
        <v>76</v>
      </c>
      <c r="L18" s="9" t="e">
        <f ca="1">IF($A18="","",_xludf.MAXIFS(Evaluaciones!$B$7:$B$126,Evaluaciones!$A$7:$A$126,$A18))</f>
        <v>#NAME?</v>
      </c>
      <c r="M18" s="9" t="e">
        <f ca="1">IF(L18="","",L18+Panel!$Q$11)</f>
        <v>#NAME?</v>
      </c>
      <c r="N18" s="10">
        <f>IF($A18="","",ROUND(SUMIF(Evaluaciones!$A$7:$A$126,$A18,Evaluaciones!$J$7:$J$126)/COUNTIF(Evaluaciones!$A$7:$A$126,$A18),0))</f>
        <v>15</v>
      </c>
      <c r="O18" s="11">
        <f>IF($A18="","",SUMIF(Evaluaciones!$A$7:$A$126,$A18,Evaluaciones!$D$7:$D$126)/COUNTIF(Evaluaciones!$A$7:$A$126,$A18))</f>
        <v>0.86333333333333329</v>
      </c>
      <c r="P18" s="11">
        <f>IF($A18="","",SUMIF(Evaluaciones!$A$7:$A$126,$A18,Evaluaciones!$E$7:$E$126)/COUNTIF(Evaluaciones!$A$7:$A$126,$A18))</f>
        <v>0.87</v>
      </c>
      <c r="Q18" s="12">
        <f>IF($A18="","",SUMIF(Evaluaciones!$A$7:$A$126,$A18,Evaluaciones!$L$7:$L$126)/COUNTIF(Evaluaciones!$A$7:$A$126,$A18))</f>
        <v>3.6333333333333333</v>
      </c>
      <c r="R18" s="12">
        <f>IF($A18="","",SUMIF(Evaluaciones!$A$7:$A$126,$A18,Evaluaciones!$F$7:$F$126)/COUNTIF(Evaluaciones!$A$7:$A$126,$A18))</f>
        <v>4.5999999999999996</v>
      </c>
      <c r="S18" s="12">
        <f>IF($A18="","",SUMIF(Evaluaciones!$A$7:$A$126,$A18,Evaluaciones!$I$7:$I$126)/COUNTIF(Evaluaciones!$A$7:$A$126,$A18))</f>
        <v>3.1</v>
      </c>
      <c r="T18" s="12">
        <f>IF($A18="","",ROUND(SUMIF(Evaluaciones!$A$7:$A$126,$A18,Evaluaciones!$M$7:$M$126)/COUNTIF(Evaluaciones!$A$7:$A$126,$A18),1))</f>
        <v>81.8</v>
      </c>
      <c r="U18" s="10" t="str">
        <f>IF($A18="","",IF(OR($K18="Caducada",$S18&gt;=4,$T18&lt;Panel!$Q$9),"Crítico",IF($T18&gt;=Panel!$Q$8,"Aprobado","En observación")))</f>
        <v>En observación</v>
      </c>
      <c r="V18" s="10" t="str">
        <f t="shared" si="0"/>
        <v>No</v>
      </c>
      <c r="W18" s="8" t="s">
        <v>111</v>
      </c>
      <c r="X18" s="13" t="s">
        <v>160</v>
      </c>
      <c r="Y18" s="10" t="str">
        <f t="shared" si="1"/>
        <v/>
      </c>
    </row>
    <row r="19" spans="1:25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9" t="str">
        <f>IF($A19="","",_xludf.MAXIFS(Evaluaciones!$B$7:$B$126,Evaluaciones!$A$7:$A$126,$A19))</f>
        <v/>
      </c>
      <c r="M19" s="9" t="str">
        <f>IF(L19="","",L19+Panel!$Q$11)</f>
        <v/>
      </c>
      <c r="N19" s="10" t="str">
        <f>IF($A19="","",ROUND(SUMIF(Evaluaciones!$A$7:$A$126,$A19,Evaluaciones!$J$7:$J$126)/COUNTIF(Evaluaciones!$A$7:$A$126,$A19),0))</f>
        <v/>
      </c>
      <c r="O19" s="11" t="str">
        <f>IF($A19="","",SUMIF(Evaluaciones!$A$7:$A$126,$A19,Evaluaciones!$D$7:$D$126)/COUNTIF(Evaluaciones!$A$7:$A$126,$A19))</f>
        <v/>
      </c>
      <c r="P19" s="11" t="str">
        <f>IF($A19="","",SUMIF(Evaluaciones!$A$7:$A$126,$A19,Evaluaciones!$E$7:$E$126)/COUNTIF(Evaluaciones!$A$7:$A$126,$A19))</f>
        <v/>
      </c>
      <c r="Q19" s="12" t="str">
        <f>IF($A19="","",SUMIF(Evaluaciones!$A$7:$A$126,$A19,Evaluaciones!$L$7:$L$126)/COUNTIF(Evaluaciones!$A$7:$A$126,$A19))</f>
        <v/>
      </c>
      <c r="R19" s="12" t="str">
        <f>IF($A19="","",SUMIF(Evaluaciones!$A$7:$A$126,$A19,Evaluaciones!$F$7:$F$126)/COUNTIF(Evaluaciones!$A$7:$A$126,$A19))</f>
        <v/>
      </c>
      <c r="S19" s="12" t="str">
        <f>IF($A19="","",SUMIF(Evaluaciones!$A$7:$A$126,$A19,Evaluaciones!$I$7:$I$126)/COUNTIF(Evaluaciones!$A$7:$A$126,$A19))</f>
        <v/>
      </c>
      <c r="T19" s="12" t="str">
        <f>IF($A19="","",ROUND(SUMIF(Evaluaciones!$A$7:$A$126,$A19,Evaluaciones!$M$7:$M$126)/COUNTIF(Evaluaciones!$A$7:$A$126,$A19),1))</f>
        <v/>
      </c>
      <c r="U19" s="10" t="str">
        <f>IF($A19="","",IF(OR($K19="Caducada",$S19&gt;=4,$T19&lt;Panel!$Q$9),"Crítico",IF($T19&gt;=Panel!$Q$8,"Aprobado","En observación")))</f>
        <v/>
      </c>
      <c r="V19" s="10" t="str">
        <f t="shared" si="0"/>
        <v/>
      </c>
      <c r="W19" s="8"/>
      <c r="X19" s="13"/>
      <c r="Y19" s="10" t="str">
        <f t="shared" si="1"/>
        <v/>
      </c>
    </row>
    <row r="20" spans="1:25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9" t="str">
        <f>IF($A20="","",_xludf.MAXIFS(Evaluaciones!$B$7:$B$126,Evaluaciones!$A$7:$A$126,$A20))</f>
        <v/>
      </c>
      <c r="M20" s="9" t="str">
        <f>IF(L20="","",L20+Panel!$Q$11)</f>
        <v/>
      </c>
      <c r="N20" s="10" t="str">
        <f>IF($A20="","",ROUND(SUMIF(Evaluaciones!$A$7:$A$126,$A20,Evaluaciones!$J$7:$J$126)/COUNTIF(Evaluaciones!$A$7:$A$126,$A20),0))</f>
        <v/>
      </c>
      <c r="O20" s="11" t="str">
        <f>IF($A20="","",SUMIF(Evaluaciones!$A$7:$A$126,$A20,Evaluaciones!$D$7:$D$126)/COUNTIF(Evaluaciones!$A$7:$A$126,$A20))</f>
        <v/>
      </c>
      <c r="P20" s="11" t="str">
        <f>IF($A20="","",SUMIF(Evaluaciones!$A$7:$A$126,$A20,Evaluaciones!$E$7:$E$126)/COUNTIF(Evaluaciones!$A$7:$A$126,$A20))</f>
        <v/>
      </c>
      <c r="Q20" s="12" t="str">
        <f>IF($A20="","",SUMIF(Evaluaciones!$A$7:$A$126,$A20,Evaluaciones!$L$7:$L$126)/COUNTIF(Evaluaciones!$A$7:$A$126,$A20))</f>
        <v/>
      </c>
      <c r="R20" s="12" t="str">
        <f>IF($A20="","",SUMIF(Evaluaciones!$A$7:$A$126,$A20,Evaluaciones!$F$7:$F$126)/COUNTIF(Evaluaciones!$A$7:$A$126,$A20))</f>
        <v/>
      </c>
      <c r="S20" s="12" t="str">
        <f>IF($A20="","",SUMIF(Evaluaciones!$A$7:$A$126,$A20,Evaluaciones!$I$7:$I$126)/COUNTIF(Evaluaciones!$A$7:$A$126,$A20))</f>
        <v/>
      </c>
      <c r="T20" s="12" t="str">
        <f>IF($A20="","",ROUND(SUMIF(Evaluaciones!$A$7:$A$126,$A20,Evaluaciones!$M$7:$M$126)/COUNTIF(Evaluaciones!$A$7:$A$126,$A20),1))</f>
        <v/>
      </c>
      <c r="U20" s="10" t="str">
        <f>IF($A20="","",IF(OR($K20="Caducada",$S20&gt;=4,$T20&lt;Panel!$Q$9),"Crítico",IF($T20&gt;=Panel!$Q$8,"Aprobado","En observación")))</f>
        <v/>
      </c>
      <c r="V20" s="10" t="str">
        <f t="shared" si="0"/>
        <v/>
      </c>
      <c r="W20" s="8"/>
      <c r="X20" s="13"/>
      <c r="Y20" s="10" t="str">
        <f t="shared" si="1"/>
        <v/>
      </c>
    </row>
    <row r="21" spans="1:25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9" t="str">
        <f>IF($A21="","",_xludf.MAXIFS(Evaluaciones!$B$7:$B$126,Evaluaciones!$A$7:$A$126,$A21))</f>
        <v/>
      </c>
      <c r="M21" s="9" t="str">
        <f>IF(L21="","",L21+Panel!$Q$11)</f>
        <v/>
      </c>
      <c r="N21" s="10" t="str">
        <f>IF($A21="","",ROUND(SUMIF(Evaluaciones!$A$7:$A$126,$A21,Evaluaciones!$J$7:$J$126)/COUNTIF(Evaluaciones!$A$7:$A$126,$A21),0))</f>
        <v/>
      </c>
      <c r="O21" s="11" t="str">
        <f>IF($A21="","",SUMIF(Evaluaciones!$A$7:$A$126,$A21,Evaluaciones!$D$7:$D$126)/COUNTIF(Evaluaciones!$A$7:$A$126,$A21))</f>
        <v/>
      </c>
      <c r="P21" s="11" t="str">
        <f>IF($A21="","",SUMIF(Evaluaciones!$A$7:$A$126,$A21,Evaluaciones!$E$7:$E$126)/COUNTIF(Evaluaciones!$A$7:$A$126,$A21))</f>
        <v/>
      </c>
      <c r="Q21" s="12" t="str">
        <f>IF($A21="","",SUMIF(Evaluaciones!$A$7:$A$126,$A21,Evaluaciones!$L$7:$L$126)/COUNTIF(Evaluaciones!$A$7:$A$126,$A21))</f>
        <v/>
      </c>
      <c r="R21" s="12" t="str">
        <f>IF($A21="","",SUMIF(Evaluaciones!$A$7:$A$126,$A21,Evaluaciones!$F$7:$F$126)/COUNTIF(Evaluaciones!$A$7:$A$126,$A21))</f>
        <v/>
      </c>
      <c r="S21" s="12" t="str">
        <f>IF($A21="","",SUMIF(Evaluaciones!$A$7:$A$126,$A21,Evaluaciones!$I$7:$I$126)/COUNTIF(Evaluaciones!$A$7:$A$126,$A21))</f>
        <v/>
      </c>
      <c r="T21" s="12" t="str">
        <f>IF($A21="","",ROUND(SUMIF(Evaluaciones!$A$7:$A$126,$A21,Evaluaciones!$M$7:$M$126)/COUNTIF(Evaluaciones!$A$7:$A$126,$A21),1))</f>
        <v/>
      </c>
      <c r="U21" s="10" t="str">
        <f>IF($A21="","",IF(OR($K21="Caducada",$S21&gt;=4,$T21&lt;Panel!$Q$9),"Crítico",IF($T21&gt;=Panel!$Q$8,"Aprobado","En observación")))</f>
        <v/>
      </c>
      <c r="V21" s="10" t="str">
        <f t="shared" si="0"/>
        <v/>
      </c>
      <c r="W21" s="8"/>
      <c r="X21" s="13"/>
      <c r="Y21" s="10" t="str">
        <f t="shared" si="1"/>
        <v/>
      </c>
    </row>
    <row r="22" spans="1:25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9" t="str">
        <f>IF($A22="","",_xludf.MAXIFS(Evaluaciones!$B$7:$B$126,Evaluaciones!$A$7:$A$126,$A22))</f>
        <v/>
      </c>
      <c r="M22" s="9" t="str">
        <f>IF(L22="","",L22+Panel!$Q$11)</f>
        <v/>
      </c>
      <c r="N22" s="10" t="str">
        <f>IF($A22="","",ROUND(SUMIF(Evaluaciones!$A$7:$A$126,$A22,Evaluaciones!$J$7:$J$126)/COUNTIF(Evaluaciones!$A$7:$A$126,$A22),0))</f>
        <v/>
      </c>
      <c r="O22" s="11" t="str">
        <f>IF($A22="","",SUMIF(Evaluaciones!$A$7:$A$126,$A22,Evaluaciones!$D$7:$D$126)/COUNTIF(Evaluaciones!$A$7:$A$126,$A22))</f>
        <v/>
      </c>
      <c r="P22" s="11" t="str">
        <f>IF($A22="","",SUMIF(Evaluaciones!$A$7:$A$126,$A22,Evaluaciones!$E$7:$E$126)/COUNTIF(Evaluaciones!$A$7:$A$126,$A22))</f>
        <v/>
      </c>
      <c r="Q22" s="12" t="str">
        <f>IF($A22="","",SUMIF(Evaluaciones!$A$7:$A$126,$A22,Evaluaciones!$L$7:$L$126)/COUNTIF(Evaluaciones!$A$7:$A$126,$A22))</f>
        <v/>
      </c>
      <c r="R22" s="12" t="str">
        <f>IF($A22="","",SUMIF(Evaluaciones!$A$7:$A$126,$A22,Evaluaciones!$F$7:$F$126)/COUNTIF(Evaluaciones!$A$7:$A$126,$A22))</f>
        <v/>
      </c>
      <c r="S22" s="12" t="str">
        <f>IF($A22="","",SUMIF(Evaluaciones!$A$7:$A$126,$A22,Evaluaciones!$I$7:$I$126)/COUNTIF(Evaluaciones!$A$7:$A$126,$A22))</f>
        <v/>
      </c>
      <c r="T22" s="12" t="str">
        <f>IF($A22="","",ROUND(SUMIF(Evaluaciones!$A$7:$A$126,$A22,Evaluaciones!$M$7:$M$126)/COUNTIF(Evaluaciones!$A$7:$A$126,$A22),1))</f>
        <v/>
      </c>
      <c r="U22" s="10" t="str">
        <f>IF($A22="","",IF(OR($K22="Caducada",$S22&gt;=4,$T22&lt;Panel!$Q$9),"Crítico",IF($T22&gt;=Panel!$Q$8,"Aprobado","En observación")))</f>
        <v/>
      </c>
      <c r="V22" s="10" t="str">
        <f t="shared" si="0"/>
        <v/>
      </c>
      <c r="W22" s="8"/>
      <c r="X22" s="13"/>
      <c r="Y22" s="10" t="str">
        <f t="shared" si="1"/>
        <v/>
      </c>
    </row>
    <row r="23" spans="1:25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9" t="str">
        <f>IF($A23="","",_xludf.MAXIFS(Evaluaciones!$B$7:$B$126,Evaluaciones!$A$7:$A$126,$A23))</f>
        <v/>
      </c>
      <c r="M23" s="9" t="str">
        <f>IF(L23="","",L23+Panel!$Q$11)</f>
        <v/>
      </c>
      <c r="N23" s="10" t="str">
        <f>IF($A23="","",ROUND(SUMIF(Evaluaciones!$A$7:$A$126,$A23,Evaluaciones!$J$7:$J$126)/COUNTIF(Evaluaciones!$A$7:$A$126,$A23),0))</f>
        <v/>
      </c>
      <c r="O23" s="11" t="str">
        <f>IF($A23="","",SUMIF(Evaluaciones!$A$7:$A$126,$A23,Evaluaciones!$D$7:$D$126)/COUNTIF(Evaluaciones!$A$7:$A$126,$A23))</f>
        <v/>
      </c>
      <c r="P23" s="11" t="str">
        <f>IF($A23="","",SUMIF(Evaluaciones!$A$7:$A$126,$A23,Evaluaciones!$E$7:$E$126)/COUNTIF(Evaluaciones!$A$7:$A$126,$A23))</f>
        <v/>
      </c>
      <c r="Q23" s="12" t="str">
        <f>IF($A23="","",SUMIF(Evaluaciones!$A$7:$A$126,$A23,Evaluaciones!$L$7:$L$126)/COUNTIF(Evaluaciones!$A$7:$A$126,$A23))</f>
        <v/>
      </c>
      <c r="R23" s="12" t="str">
        <f>IF($A23="","",SUMIF(Evaluaciones!$A$7:$A$126,$A23,Evaluaciones!$F$7:$F$126)/COUNTIF(Evaluaciones!$A$7:$A$126,$A23))</f>
        <v/>
      </c>
      <c r="S23" s="12" t="str">
        <f>IF($A23="","",SUMIF(Evaluaciones!$A$7:$A$126,$A23,Evaluaciones!$I$7:$I$126)/COUNTIF(Evaluaciones!$A$7:$A$126,$A23))</f>
        <v/>
      </c>
      <c r="T23" s="12" t="str">
        <f>IF($A23="","",ROUND(SUMIF(Evaluaciones!$A$7:$A$126,$A23,Evaluaciones!$M$7:$M$126)/COUNTIF(Evaluaciones!$A$7:$A$126,$A23),1))</f>
        <v/>
      </c>
      <c r="U23" s="10" t="str">
        <f>IF($A23="","",IF(OR($K23="Caducada",$S23&gt;=4,$T23&lt;Panel!$Q$9),"Crítico",IF($T23&gt;=Panel!$Q$8,"Aprobado","En observación")))</f>
        <v/>
      </c>
      <c r="V23" s="10" t="str">
        <f t="shared" si="0"/>
        <v/>
      </c>
      <c r="W23" s="8"/>
      <c r="X23" s="13"/>
      <c r="Y23" s="10" t="str">
        <f t="shared" si="1"/>
        <v/>
      </c>
    </row>
    <row r="24" spans="1:25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9" t="str">
        <f>IF($A24="","",_xludf.MAXIFS(Evaluaciones!$B$7:$B$126,Evaluaciones!$A$7:$A$126,$A24))</f>
        <v/>
      </c>
      <c r="M24" s="9" t="str">
        <f>IF(L24="","",L24+Panel!$Q$11)</f>
        <v/>
      </c>
      <c r="N24" s="10" t="str">
        <f>IF($A24="","",ROUND(SUMIF(Evaluaciones!$A$7:$A$126,$A24,Evaluaciones!$J$7:$J$126)/COUNTIF(Evaluaciones!$A$7:$A$126,$A24),0))</f>
        <v/>
      </c>
      <c r="O24" s="11" t="str">
        <f>IF($A24="","",SUMIF(Evaluaciones!$A$7:$A$126,$A24,Evaluaciones!$D$7:$D$126)/COUNTIF(Evaluaciones!$A$7:$A$126,$A24))</f>
        <v/>
      </c>
      <c r="P24" s="11" t="str">
        <f>IF($A24="","",SUMIF(Evaluaciones!$A$7:$A$126,$A24,Evaluaciones!$E$7:$E$126)/COUNTIF(Evaluaciones!$A$7:$A$126,$A24))</f>
        <v/>
      </c>
      <c r="Q24" s="12" t="str">
        <f>IF($A24="","",SUMIF(Evaluaciones!$A$7:$A$126,$A24,Evaluaciones!$L$7:$L$126)/COUNTIF(Evaluaciones!$A$7:$A$126,$A24))</f>
        <v/>
      </c>
      <c r="R24" s="12" t="str">
        <f>IF($A24="","",SUMIF(Evaluaciones!$A$7:$A$126,$A24,Evaluaciones!$F$7:$F$126)/COUNTIF(Evaluaciones!$A$7:$A$126,$A24))</f>
        <v/>
      </c>
      <c r="S24" s="12" t="str">
        <f>IF($A24="","",SUMIF(Evaluaciones!$A$7:$A$126,$A24,Evaluaciones!$I$7:$I$126)/COUNTIF(Evaluaciones!$A$7:$A$126,$A24))</f>
        <v/>
      </c>
      <c r="T24" s="12" t="str">
        <f>IF($A24="","",ROUND(SUMIF(Evaluaciones!$A$7:$A$126,$A24,Evaluaciones!$M$7:$M$126)/COUNTIF(Evaluaciones!$A$7:$A$126,$A24),1))</f>
        <v/>
      </c>
      <c r="U24" s="10" t="str">
        <f>IF($A24="","",IF(OR($K24="Caducada",$S24&gt;=4,$T24&lt;Panel!$Q$9),"Crítico",IF($T24&gt;=Panel!$Q$8,"Aprobado","En observación")))</f>
        <v/>
      </c>
      <c r="V24" s="10" t="str">
        <f t="shared" si="0"/>
        <v/>
      </c>
      <c r="W24" s="8"/>
      <c r="X24" s="13"/>
      <c r="Y24" s="10" t="str">
        <f t="shared" si="1"/>
        <v/>
      </c>
    </row>
    <row r="25" spans="1:25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9" t="str">
        <f>IF($A25="","",_xludf.MAXIFS(Evaluaciones!$B$7:$B$126,Evaluaciones!$A$7:$A$126,$A25))</f>
        <v/>
      </c>
      <c r="M25" s="9" t="str">
        <f>IF(L25="","",L25+Panel!$Q$11)</f>
        <v/>
      </c>
      <c r="N25" s="10" t="str">
        <f>IF($A25="","",ROUND(SUMIF(Evaluaciones!$A$7:$A$126,$A25,Evaluaciones!$J$7:$J$126)/COUNTIF(Evaluaciones!$A$7:$A$126,$A25),0))</f>
        <v/>
      </c>
      <c r="O25" s="11" t="str">
        <f>IF($A25="","",SUMIF(Evaluaciones!$A$7:$A$126,$A25,Evaluaciones!$D$7:$D$126)/COUNTIF(Evaluaciones!$A$7:$A$126,$A25))</f>
        <v/>
      </c>
      <c r="P25" s="11" t="str">
        <f>IF($A25="","",SUMIF(Evaluaciones!$A$7:$A$126,$A25,Evaluaciones!$E$7:$E$126)/COUNTIF(Evaluaciones!$A$7:$A$126,$A25))</f>
        <v/>
      </c>
      <c r="Q25" s="12" t="str">
        <f>IF($A25="","",SUMIF(Evaluaciones!$A$7:$A$126,$A25,Evaluaciones!$L$7:$L$126)/COUNTIF(Evaluaciones!$A$7:$A$126,$A25))</f>
        <v/>
      </c>
      <c r="R25" s="12" t="str">
        <f>IF($A25="","",SUMIF(Evaluaciones!$A$7:$A$126,$A25,Evaluaciones!$F$7:$F$126)/COUNTIF(Evaluaciones!$A$7:$A$126,$A25))</f>
        <v/>
      </c>
      <c r="S25" s="12" t="str">
        <f>IF($A25="","",SUMIF(Evaluaciones!$A$7:$A$126,$A25,Evaluaciones!$I$7:$I$126)/COUNTIF(Evaluaciones!$A$7:$A$126,$A25))</f>
        <v/>
      </c>
      <c r="T25" s="12" t="str">
        <f>IF($A25="","",ROUND(SUMIF(Evaluaciones!$A$7:$A$126,$A25,Evaluaciones!$M$7:$M$126)/COUNTIF(Evaluaciones!$A$7:$A$126,$A25),1))</f>
        <v/>
      </c>
      <c r="U25" s="10" t="str">
        <f>IF($A25="","",IF(OR($K25="Caducada",$S25&gt;=4,$T25&lt;Panel!$Q$9),"Crítico",IF($T25&gt;=Panel!$Q$8,"Aprobado","En observación")))</f>
        <v/>
      </c>
      <c r="V25" s="10" t="str">
        <f t="shared" si="0"/>
        <v/>
      </c>
      <c r="W25" s="8"/>
      <c r="X25" s="13"/>
      <c r="Y25" s="10" t="str">
        <f t="shared" si="1"/>
        <v/>
      </c>
    </row>
    <row r="26" spans="1:25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9" t="str">
        <f>IF($A26="","",_xludf.MAXIFS(Evaluaciones!$B$7:$B$126,Evaluaciones!$A$7:$A$126,$A26))</f>
        <v/>
      </c>
      <c r="M26" s="9" t="str">
        <f>IF(L26="","",L26+Panel!$Q$11)</f>
        <v/>
      </c>
      <c r="N26" s="10" t="str">
        <f>IF($A26="","",ROUND(SUMIF(Evaluaciones!$A$7:$A$126,$A26,Evaluaciones!$J$7:$J$126)/COUNTIF(Evaluaciones!$A$7:$A$126,$A26),0))</f>
        <v/>
      </c>
      <c r="O26" s="11" t="str">
        <f>IF($A26="","",SUMIF(Evaluaciones!$A$7:$A$126,$A26,Evaluaciones!$D$7:$D$126)/COUNTIF(Evaluaciones!$A$7:$A$126,$A26))</f>
        <v/>
      </c>
      <c r="P26" s="11" t="str">
        <f>IF($A26="","",SUMIF(Evaluaciones!$A$7:$A$126,$A26,Evaluaciones!$E$7:$E$126)/COUNTIF(Evaluaciones!$A$7:$A$126,$A26))</f>
        <v/>
      </c>
      <c r="Q26" s="12" t="str">
        <f>IF($A26="","",SUMIF(Evaluaciones!$A$7:$A$126,$A26,Evaluaciones!$L$7:$L$126)/COUNTIF(Evaluaciones!$A$7:$A$126,$A26))</f>
        <v/>
      </c>
      <c r="R26" s="12" t="str">
        <f>IF($A26="","",SUMIF(Evaluaciones!$A$7:$A$126,$A26,Evaluaciones!$F$7:$F$126)/COUNTIF(Evaluaciones!$A$7:$A$126,$A26))</f>
        <v/>
      </c>
      <c r="S26" s="12" t="str">
        <f>IF($A26="","",SUMIF(Evaluaciones!$A$7:$A$126,$A26,Evaluaciones!$I$7:$I$126)/COUNTIF(Evaluaciones!$A$7:$A$126,$A26))</f>
        <v/>
      </c>
      <c r="T26" s="12" t="str">
        <f>IF($A26="","",ROUND(SUMIF(Evaluaciones!$A$7:$A$126,$A26,Evaluaciones!$M$7:$M$126)/COUNTIF(Evaluaciones!$A$7:$A$126,$A26),1))</f>
        <v/>
      </c>
      <c r="U26" s="10" t="str">
        <f>IF($A26="","",IF(OR($K26="Caducada",$S26&gt;=4,$T26&lt;Panel!$Q$9),"Crítico",IF($T26&gt;=Panel!$Q$8,"Aprobado","En observación")))</f>
        <v/>
      </c>
      <c r="V26" s="10" t="str">
        <f t="shared" si="0"/>
        <v/>
      </c>
      <c r="W26" s="8"/>
      <c r="X26" s="13"/>
      <c r="Y26" s="10" t="str">
        <f t="shared" si="1"/>
        <v/>
      </c>
    </row>
    <row r="27" spans="1:25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9" t="str">
        <f>IF($A27="","",_xludf.MAXIFS(Evaluaciones!$B$7:$B$126,Evaluaciones!$A$7:$A$126,$A27))</f>
        <v/>
      </c>
      <c r="M27" s="9" t="str">
        <f>IF(L27="","",L27+Panel!$Q$11)</f>
        <v/>
      </c>
      <c r="N27" s="10" t="str">
        <f>IF($A27="","",ROUND(SUMIF(Evaluaciones!$A$7:$A$126,$A27,Evaluaciones!$J$7:$J$126)/COUNTIF(Evaluaciones!$A$7:$A$126,$A27),0))</f>
        <v/>
      </c>
      <c r="O27" s="11" t="str">
        <f>IF($A27="","",SUMIF(Evaluaciones!$A$7:$A$126,$A27,Evaluaciones!$D$7:$D$126)/COUNTIF(Evaluaciones!$A$7:$A$126,$A27))</f>
        <v/>
      </c>
      <c r="P27" s="11" t="str">
        <f>IF($A27="","",SUMIF(Evaluaciones!$A$7:$A$126,$A27,Evaluaciones!$E$7:$E$126)/COUNTIF(Evaluaciones!$A$7:$A$126,$A27))</f>
        <v/>
      </c>
      <c r="Q27" s="12" t="str">
        <f>IF($A27="","",SUMIF(Evaluaciones!$A$7:$A$126,$A27,Evaluaciones!$L$7:$L$126)/COUNTIF(Evaluaciones!$A$7:$A$126,$A27))</f>
        <v/>
      </c>
      <c r="R27" s="12" t="str">
        <f>IF($A27="","",SUMIF(Evaluaciones!$A$7:$A$126,$A27,Evaluaciones!$F$7:$F$126)/COUNTIF(Evaluaciones!$A$7:$A$126,$A27))</f>
        <v/>
      </c>
      <c r="S27" s="12" t="str">
        <f>IF($A27="","",SUMIF(Evaluaciones!$A$7:$A$126,$A27,Evaluaciones!$I$7:$I$126)/COUNTIF(Evaluaciones!$A$7:$A$126,$A27))</f>
        <v/>
      </c>
      <c r="T27" s="12" t="str">
        <f>IF($A27="","",ROUND(SUMIF(Evaluaciones!$A$7:$A$126,$A27,Evaluaciones!$M$7:$M$126)/COUNTIF(Evaluaciones!$A$7:$A$126,$A27),1))</f>
        <v/>
      </c>
      <c r="U27" s="10" t="str">
        <f>IF($A27="","",IF(OR($K27="Caducada",$S27&gt;=4,$T27&lt;Panel!$Q$9),"Crítico",IF($T27&gt;=Panel!$Q$8,"Aprobado","En observación")))</f>
        <v/>
      </c>
      <c r="V27" s="10" t="str">
        <f t="shared" si="0"/>
        <v/>
      </c>
      <c r="W27" s="8"/>
      <c r="X27" s="13"/>
      <c r="Y27" s="10" t="str">
        <f t="shared" si="1"/>
        <v/>
      </c>
    </row>
    <row r="28" spans="1:25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9" t="str">
        <f>IF($A28="","",_xludf.MAXIFS(Evaluaciones!$B$7:$B$126,Evaluaciones!$A$7:$A$126,$A28))</f>
        <v/>
      </c>
      <c r="M28" s="9" t="str">
        <f>IF(L28="","",L28+Panel!$Q$11)</f>
        <v/>
      </c>
      <c r="N28" s="10" t="str">
        <f>IF($A28="","",ROUND(SUMIF(Evaluaciones!$A$7:$A$126,$A28,Evaluaciones!$J$7:$J$126)/COUNTIF(Evaluaciones!$A$7:$A$126,$A28),0))</f>
        <v/>
      </c>
      <c r="O28" s="11" t="str">
        <f>IF($A28="","",SUMIF(Evaluaciones!$A$7:$A$126,$A28,Evaluaciones!$D$7:$D$126)/COUNTIF(Evaluaciones!$A$7:$A$126,$A28))</f>
        <v/>
      </c>
      <c r="P28" s="11" t="str">
        <f>IF($A28="","",SUMIF(Evaluaciones!$A$7:$A$126,$A28,Evaluaciones!$E$7:$E$126)/COUNTIF(Evaluaciones!$A$7:$A$126,$A28))</f>
        <v/>
      </c>
      <c r="Q28" s="12" t="str">
        <f>IF($A28="","",SUMIF(Evaluaciones!$A$7:$A$126,$A28,Evaluaciones!$L$7:$L$126)/COUNTIF(Evaluaciones!$A$7:$A$126,$A28))</f>
        <v/>
      </c>
      <c r="R28" s="12" t="str">
        <f>IF($A28="","",SUMIF(Evaluaciones!$A$7:$A$126,$A28,Evaluaciones!$F$7:$F$126)/COUNTIF(Evaluaciones!$A$7:$A$126,$A28))</f>
        <v/>
      </c>
      <c r="S28" s="12" t="str">
        <f>IF($A28="","",SUMIF(Evaluaciones!$A$7:$A$126,$A28,Evaluaciones!$I$7:$I$126)/COUNTIF(Evaluaciones!$A$7:$A$126,$A28))</f>
        <v/>
      </c>
      <c r="T28" s="12" t="str">
        <f>IF($A28="","",ROUND(SUMIF(Evaluaciones!$A$7:$A$126,$A28,Evaluaciones!$M$7:$M$126)/COUNTIF(Evaluaciones!$A$7:$A$126,$A28),1))</f>
        <v/>
      </c>
      <c r="U28" s="10" t="str">
        <f>IF($A28="","",IF(OR($K28="Caducada",$S28&gt;=4,$T28&lt;Panel!$Q$9),"Crítico",IF($T28&gt;=Panel!$Q$8,"Aprobado","En observación")))</f>
        <v/>
      </c>
      <c r="V28" s="10" t="str">
        <f t="shared" si="0"/>
        <v/>
      </c>
      <c r="W28" s="8"/>
      <c r="X28" s="13"/>
      <c r="Y28" s="10" t="str">
        <f t="shared" si="1"/>
        <v/>
      </c>
    </row>
    <row r="29" spans="1:25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9" t="str">
        <f>IF($A29="","",_xludf.MAXIFS(Evaluaciones!$B$7:$B$126,Evaluaciones!$A$7:$A$126,$A29))</f>
        <v/>
      </c>
      <c r="M29" s="9" t="str">
        <f>IF(L29="","",L29+Panel!$Q$11)</f>
        <v/>
      </c>
      <c r="N29" s="10" t="str">
        <f>IF($A29="","",ROUND(SUMIF(Evaluaciones!$A$7:$A$126,$A29,Evaluaciones!$J$7:$J$126)/COUNTIF(Evaluaciones!$A$7:$A$126,$A29),0))</f>
        <v/>
      </c>
      <c r="O29" s="11" t="str">
        <f>IF($A29="","",SUMIF(Evaluaciones!$A$7:$A$126,$A29,Evaluaciones!$D$7:$D$126)/COUNTIF(Evaluaciones!$A$7:$A$126,$A29))</f>
        <v/>
      </c>
      <c r="P29" s="11" t="str">
        <f>IF($A29="","",SUMIF(Evaluaciones!$A$7:$A$126,$A29,Evaluaciones!$E$7:$E$126)/COUNTIF(Evaluaciones!$A$7:$A$126,$A29))</f>
        <v/>
      </c>
      <c r="Q29" s="12" t="str">
        <f>IF($A29="","",SUMIF(Evaluaciones!$A$7:$A$126,$A29,Evaluaciones!$L$7:$L$126)/COUNTIF(Evaluaciones!$A$7:$A$126,$A29))</f>
        <v/>
      </c>
      <c r="R29" s="12" t="str">
        <f>IF($A29="","",SUMIF(Evaluaciones!$A$7:$A$126,$A29,Evaluaciones!$F$7:$F$126)/COUNTIF(Evaluaciones!$A$7:$A$126,$A29))</f>
        <v/>
      </c>
      <c r="S29" s="12" t="str">
        <f>IF($A29="","",SUMIF(Evaluaciones!$A$7:$A$126,$A29,Evaluaciones!$I$7:$I$126)/COUNTIF(Evaluaciones!$A$7:$A$126,$A29))</f>
        <v/>
      </c>
      <c r="T29" s="12" t="str">
        <f>IF($A29="","",ROUND(SUMIF(Evaluaciones!$A$7:$A$126,$A29,Evaluaciones!$M$7:$M$126)/COUNTIF(Evaluaciones!$A$7:$A$126,$A29),1))</f>
        <v/>
      </c>
      <c r="U29" s="10" t="str">
        <f>IF($A29="","",IF(OR($K29="Caducada",$S29&gt;=4,$T29&lt;Panel!$Q$9),"Crítico",IF($T29&gt;=Panel!$Q$8,"Aprobado","En observación")))</f>
        <v/>
      </c>
      <c r="V29" s="10" t="str">
        <f t="shared" si="0"/>
        <v/>
      </c>
      <c r="W29" s="8"/>
      <c r="X29" s="13"/>
      <c r="Y29" s="10" t="str">
        <f t="shared" si="1"/>
        <v/>
      </c>
    </row>
    <row r="30" spans="1:25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9" t="str">
        <f>IF($A30="","",_xludf.MAXIFS(Evaluaciones!$B$7:$B$126,Evaluaciones!$A$7:$A$126,$A30))</f>
        <v/>
      </c>
      <c r="M30" s="9" t="str">
        <f>IF(L30="","",L30+Panel!$Q$11)</f>
        <v/>
      </c>
      <c r="N30" s="10" t="str">
        <f>IF($A30="","",ROUND(SUMIF(Evaluaciones!$A$7:$A$126,$A30,Evaluaciones!$J$7:$J$126)/COUNTIF(Evaluaciones!$A$7:$A$126,$A30),0))</f>
        <v/>
      </c>
      <c r="O30" s="11" t="str">
        <f>IF($A30="","",SUMIF(Evaluaciones!$A$7:$A$126,$A30,Evaluaciones!$D$7:$D$126)/COUNTIF(Evaluaciones!$A$7:$A$126,$A30))</f>
        <v/>
      </c>
      <c r="P30" s="11" t="str">
        <f>IF($A30="","",SUMIF(Evaluaciones!$A$7:$A$126,$A30,Evaluaciones!$E$7:$E$126)/COUNTIF(Evaluaciones!$A$7:$A$126,$A30))</f>
        <v/>
      </c>
      <c r="Q30" s="12" t="str">
        <f>IF($A30="","",SUMIF(Evaluaciones!$A$7:$A$126,$A30,Evaluaciones!$L$7:$L$126)/COUNTIF(Evaluaciones!$A$7:$A$126,$A30))</f>
        <v/>
      </c>
      <c r="R30" s="12" t="str">
        <f>IF($A30="","",SUMIF(Evaluaciones!$A$7:$A$126,$A30,Evaluaciones!$F$7:$F$126)/COUNTIF(Evaluaciones!$A$7:$A$126,$A30))</f>
        <v/>
      </c>
      <c r="S30" s="12" t="str">
        <f>IF($A30="","",SUMIF(Evaluaciones!$A$7:$A$126,$A30,Evaluaciones!$I$7:$I$126)/COUNTIF(Evaluaciones!$A$7:$A$126,$A30))</f>
        <v/>
      </c>
      <c r="T30" s="12" t="str">
        <f>IF($A30="","",ROUND(SUMIF(Evaluaciones!$A$7:$A$126,$A30,Evaluaciones!$M$7:$M$126)/COUNTIF(Evaluaciones!$A$7:$A$126,$A30),1))</f>
        <v/>
      </c>
      <c r="U30" s="10" t="str">
        <f>IF($A30="","",IF(OR($K30="Caducada",$S30&gt;=4,$T30&lt;Panel!$Q$9),"Crítico",IF($T30&gt;=Panel!$Q$8,"Aprobado","En observación")))</f>
        <v/>
      </c>
      <c r="V30" s="10" t="str">
        <f t="shared" si="0"/>
        <v/>
      </c>
      <c r="W30" s="8"/>
      <c r="X30" s="13"/>
      <c r="Y30" s="10" t="str">
        <f t="shared" si="1"/>
        <v/>
      </c>
    </row>
    <row r="31" spans="1:25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9" t="str">
        <f>IF($A31="","",_xludf.MAXIFS(Evaluaciones!$B$7:$B$126,Evaluaciones!$A$7:$A$126,$A31))</f>
        <v/>
      </c>
      <c r="M31" s="9" t="str">
        <f>IF(L31="","",L31+Panel!$Q$11)</f>
        <v/>
      </c>
      <c r="N31" s="10" t="str">
        <f>IF($A31="","",ROUND(SUMIF(Evaluaciones!$A$7:$A$126,$A31,Evaluaciones!$J$7:$J$126)/COUNTIF(Evaluaciones!$A$7:$A$126,$A31),0))</f>
        <v/>
      </c>
      <c r="O31" s="11" t="str">
        <f>IF($A31="","",SUMIF(Evaluaciones!$A$7:$A$126,$A31,Evaluaciones!$D$7:$D$126)/COUNTIF(Evaluaciones!$A$7:$A$126,$A31))</f>
        <v/>
      </c>
      <c r="P31" s="11" t="str">
        <f>IF($A31="","",SUMIF(Evaluaciones!$A$7:$A$126,$A31,Evaluaciones!$E$7:$E$126)/COUNTIF(Evaluaciones!$A$7:$A$126,$A31))</f>
        <v/>
      </c>
      <c r="Q31" s="12" t="str">
        <f>IF($A31="","",SUMIF(Evaluaciones!$A$7:$A$126,$A31,Evaluaciones!$L$7:$L$126)/COUNTIF(Evaluaciones!$A$7:$A$126,$A31))</f>
        <v/>
      </c>
      <c r="R31" s="12" t="str">
        <f>IF($A31="","",SUMIF(Evaluaciones!$A$7:$A$126,$A31,Evaluaciones!$F$7:$F$126)/COUNTIF(Evaluaciones!$A$7:$A$126,$A31))</f>
        <v/>
      </c>
      <c r="S31" s="12" t="str">
        <f>IF($A31="","",SUMIF(Evaluaciones!$A$7:$A$126,$A31,Evaluaciones!$I$7:$I$126)/COUNTIF(Evaluaciones!$A$7:$A$126,$A31))</f>
        <v/>
      </c>
      <c r="T31" s="12" t="str">
        <f>IF($A31="","",ROUND(SUMIF(Evaluaciones!$A$7:$A$126,$A31,Evaluaciones!$M$7:$M$126)/COUNTIF(Evaluaciones!$A$7:$A$126,$A31),1))</f>
        <v/>
      </c>
      <c r="U31" s="10" t="str">
        <f>IF($A31="","",IF(OR($K31="Caducada",$S31&gt;=4,$T31&lt;Panel!$Q$9),"Crítico",IF($T31&gt;=Panel!$Q$8,"Aprobado","En observación")))</f>
        <v/>
      </c>
      <c r="V31" s="10" t="str">
        <f t="shared" si="0"/>
        <v/>
      </c>
      <c r="W31" s="8"/>
      <c r="X31" s="13"/>
      <c r="Y31" s="10" t="str">
        <f t="shared" si="1"/>
        <v/>
      </c>
    </row>
    <row r="32" spans="1:25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9" t="str">
        <f>IF($A32="","",_xludf.MAXIFS(Evaluaciones!$B$7:$B$126,Evaluaciones!$A$7:$A$126,$A32))</f>
        <v/>
      </c>
      <c r="M32" s="9" t="str">
        <f>IF(L32="","",L32+Panel!$Q$11)</f>
        <v/>
      </c>
      <c r="N32" s="10" t="str">
        <f>IF($A32="","",ROUND(SUMIF(Evaluaciones!$A$7:$A$126,$A32,Evaluaciones!$J$7:$J$126)/COUNTIF(Evaluaciones!$A$7:$A$126,$A32),0))</f>
        <v/>
      </c>
      <c r="O32" s="11" t="str">
        <f>IF($A32="","",SUMIF(Evaluaciones!$A$7:$A$126,$A32,Evaluaciones!$D$7:$D$126)/COUNTIF(Evaluaciones!$A$7:$A$126,$A32))</f>
        <v/>
      </c>
      <c r="P32" s="11" t="str">
        <f>IF($A32="","",SUMIF(Evaluaciones!$A$7:$A$126,$A32,Evaluaciones!$E$7:$E$126)/COUNTIF(Evaluaciones!$A$7:$A$126,$A32))</f>
        <v/>
      </c>
      <c r="Q32" s="12" t="str">
        <f>IF($A32="","",SUMIF(Evaluaciones!$A$7:$A$126,$A32,Evaluaciones!$L$7:$L$126)/COUNTIF(Evaluaciones!$A$7:$A$126,$A32))</f>
        <v/>
      </c>
      <c r="R32" s="12" t="str">
        <f>IF($A32="","",SUMIF(Evaluaciones!$A$7:$A$126,$A32,Evaluaciones!$F$7:$F$126)/COUNTIF(Evaluaciones!$A$7:$A$126,$A32))</f>
        <v/>
      </c>
      <c r="S32" s="12" t="str">
        <f>IF($A32="","",SUMIF(Evaluaciones!$A$7:$A$126,$A32,Evaluaciones!$I$7:$I$126)/COUNTIF(Evaluaciones!$A$7:$A$126,$A32))</f>
        <v/>
      </c>
      <c r="T32" s="12" t="str">
        <f>IF($A32="","",ROUND(SUMIF(Evaluaciones!$A$7:$A$126,$A32,Evaluaciones!$M$7:$M$126)/COUNTIF(Evaluaciones!$A$7:$A$126,$A32),1))</f>
        <v/>
      </c>
      <c r="U32" s="10" t="str">
        <f>IF($A32="","",IF(OR($K32="Caducada",$S32&gt;=4,$T32&lt;Panel!$Q$9),"Crítico",IF($T32&gt;=Panel!$Q$8,"Aprobado","En observación")))</f>
        <v/>
      </c>
      <c r="V32" s="10" t="str">
        <f t="shared" si="0"/>
        <v/>
      </c>
      <c r="W32" s="8"/>
      <c r="X32" s="13"/>
      <c r="Y32" s="10" t="str">
        <f t="shared" si="1"/>
        <v/>
      </c>
    </row>
    <row r="33" spans="1:25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9" t="str">
        <f>IF($A33="","",_xludf.MAXIFS(Evaluaciones!$B$7:$B$126,Evaluaciones!$A$7:$A$126,$A33))</f>
        <v/>
      </c>
      <c r="M33" s="9" t="str">
        <f>IF(L33="","",L33+Panel!$Q$11)</f>
        <v/>
      </c>
      <c r="N33" s="10" t="str">
        <f>IF($A33="","",ROUND(SUMIF(Evaluaciones!$A$7:$A$126,$A33,Evaluaciones!$J$7:$J$126)/COUNTIF(Evaluaciones!$A$7:$A$126,$A33),0))</f>
        <v/>
      </c>
      <c r="O33" s="11" t="str">
        <f>IF($A33="","",SUMIF(Evaluaciones!$A$7:$A$126,$A33,Evaluaciones!$D$7:$D$126)/COUNTIF(Evaluaciones!$A$7:$A$126,$A33))</f>
        <v/>
      </c>
      <c r="P33" s="11" t="str">
        <f>IF($A33="","",SUMIF(Evaluaciones!$A$7:$A$126,$A33,Evaluaciones!$E$7:$E$126)/COUNTIF(Evaluaciones!$A$7:$A$126,$A33))</f>
        <v/>
      </c>
      <c r="Q33" s="12" t="str">
        <f>IF($A33="","",SUMIF(Evaluaciones!$A$7:$A$126,$A33,Evaluaciones!$L$7:$L$126)/COUNTIF(Evaluaciones!$A$7:$A$126,$A33))</f>
        <v/>
      </c>
      <c r="R33" s="12" t="str">
        <f>IF($A33="","",SUMIF(Evaluaciones!$A$7:$A$126,$A33,Evaluaciones!$F$7:$F$126)/COUNTIF(Evaluaciones!$A$7:$A$126,$A33))</f>
        <v/>
      </c>
      <c r="S33" s="12" t="str">
        <f>IF($A33="","",SUMIF(Evaluaciones!$A$7:$A$126,$A33,Evaluaciones!$I$7:$I$126)/COUNTIF(Evaluaciones!$A$7:$A$126,$A33))</f>
        <v/>
      </c>
      <c r="T33" s="12" t="str">
        <f>IF($A33="","",ROUND(SUMIF(Evaluaciones!$A$7:$A$126,$A33,Evaluaciones!$M$7:$M$126)/COUNTIF(Evaluaciones!$A$7:$A$126,$A33),1))</f>
        <v/>
      </c>
      <c r="U33" s="10" t="str">
        <f>IF($A33="","",IF(OR($K33="Caducada",$S33&gt;=4,$T33&lt;Panel!$Q$9),"Crítico",IF($T33&gt;=Panel!$Q$8,"Aprobado","En observación")))</f>
        <v/>
      </c>
      <c r="V33" s="10" t="str">
        <f t="shared" si="0"/>
        <v/>
      </c>
      <c r="W33" s="8"/>
      <c r="X33" s="13"/>
      <c r="Y33" s="10" t="str">
        <f t="shared" si="1"/>
        <v/>
      </c>
    </row>
    <row r="34" spans="1:25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9" t="str">
        <f>IF($A34="","",_xludf.MAXIFS(Evaluaciones!$B$7:$B$126,Evaluaciones!$A$7:$A$126,$A34))</f>
        <v/>
      </c>
      <c r="M34" s="9" t="str">
        <f>IF(L34="","",L34+Panel!$Q$11)</f>
        <v/>
      </c>
      <c r="N34" s="10" t="str">
        <f>IF($A34="","",ROUND(SUMIF(Evaluaciones!$A$7:$A$126,$A34,Evaluaciones!$J$7:$J$126)/COUNTIF(Evaluaciones!$A$7:$A$126,$A34),0))</f>
        <v/>
      </c>
      <c r="O34" s="11" t="str">
        <f>IF($A34="","",SUMIF(Evaluaciones!$A$7:$A$126,$A34,Evaluaciones!$D$7:$D$126)/COUNTIF(Evaluaciones!$A$7:$A$126,$A34))</f>
        <v/>
      </c>
      <c r="P34" s="11" t="str">
        <f>IF($A34="","",SUMIF(Evaluaciones!$A$7:$A$126,$A34,Evaluaciones!$E$7:$E$126)/COUNTIF(Evaluaciones!$A$7:$A$126,$A34))</f>
        <v/>
      </c>
      <c r="Q34" s="12" t="str">
        <f>IF($A34="","",SUMIF(Evaluaciones!$A$7:$A$126,$A34,Evaluaciones!$L$7:$L$126)/COUNTIF(Evaluaciones!$A$7:$A$126,$A34))</f>
        <v/>
      </c>
      <c r="R34" s="12" t="str">
        <f>IF($A34="","",SUMIF(Evaluaciones!$A$7:$A$126,$A34,Evaluaciones!$F$7:$F$126)/COUNTIF(Evaluaciones!$A$7:$A$126,$A34))</f>
        <v/>
      </c>
      <c r="S34" s="12" t="str">
        <f>IF($A34="","",SUMIF(Evaluaciones!$A$7:$A$126,$A34,Evaluaciones!$I$7:$I$126)/COUNTIF(Evaluaciones!$A$7:$A$126,$A34))</f>
        <v/>
      </c>
      <c r="T34" s="12" t="str">
        <f>IF($A34="","",ROUND(SUMIF(Evaluaciones!$A$7:$A$126,$A34,Evaluaciones!$M$7:$M$126)/COUNTIF(Evaluaciones!$A$7:$A$126,$A34),1))</f>
        <v/>
      </c>
      <c r="U34" s="10" t="str">
        <f>IF($A34="","",IF(OR($K34="Caducada",$S34&gt;=4,$T34&lt;Panel!$Q$9),"Crítico",IF($T34&gt;=Panel!$Q$8,"Aprobado","En observación")))</f>
        <v/>
      </c>
      <c r="V34" s="10" t="str">
        <f t="shared" si="0"/>
        <v/>
      </c>
      <c r="W34" s="8"/>
      <c r="X34" s="13"/>
      <c r="Y34" s="10" t="str">
        <f t="shared" si="1"/>
        <v/>
      </c>
    </row>
    <row r="35" spans="1:25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9" t="str">
        <f>IF($A35="","",_xludf.MAXIFS(Evaluaciones!$B$7:$B$126,Evaluaciones!$A$7:$A$126,$A35))</f>
        <v/>
      </c>
      <c r="M35" s="9" t="str">
        <f>IF(L35="","",L35+Panel!$Q$11)</f>
        <v/>
      </c>
      <c r="N35" s="10" t="str">
        <f>IF($A35="","",ROUND(SUMIF(Evaluaciones!$A$7:$A$126,$A35,Evaluaciones!$J$7:$J$126)/COUNTIF(Evaluaciones!$A$7:$A$126,$A35),0))</f>
        <v/>
      </c>
      <c r="O35" s="11" t="str">
        <f>IF($A35="","",SUMIF(Evaluaciones!$A$7:$A$126,$A35,Evaluaciones!$D$7:$D$126)/COUNTIF(Evaluaciones!$A$7:$A$126,$A35))</f>
        <v/>
      </c>
      <c r="P35" s="11" t="str">
        <f>IF($A35="","",SUMIF(Evaluaciones!$A$7:$A$126,$A35,Evaluaciones!$E$7:$E$126)/COUNTIF(Evaluaciones!$A$7:$A$126,$A35))</f>
        <v/>
      </c>
      <c r="Q35" s="12" t="str">
        <f>IF($A35="","",SUMIF(Evaluaciones!$A$7:$A$126,$A35,Evaluaciones!$L$7:$L$126)/COUNTIF(Evaluaciones!$A$7:$A$126,$A35))</f>
        <v/>
      </c>
      <c r="R35" s="12" t="str">
        <f>IF($A35="","",SUMIF(Evaluaciones!$A$7:$A$126,$A35,Evaluaciones!$F$7:$F$126)/COUNTIF(Evaluaciones!$A$7:$A$126,$A35))</f>
        <v/>
      </c>
      <c r="S35" s="12" t="str">
        <f>IF($A35="","",SUMIF(Evaluaciones!$A$7:$A$126,$A35,Evaluaciones!$I$7:$I$126)/COUNTIF(Evaluaciones!$A$7:$A$126,$A35))</f>
        <v/>
      </c>
      <c r="T35" s="12" t="str">
        <f>IF($A35="","",ROUND(SUMIF(Evaluaciones!$A$7:$A$126,$A35,Evaluaciones!$M$7:$M$126)/COUNTIF(Evaluaciones!$A$7:$A$126,$A35),1))</f>
        <v/>
      </c>
      <c r="U35" s="10" t="str">
        <f>IF($A35="","",IF(OR($K35="Caducada",$S35&gt;=4,$T35&lt;Panel!$Q$9),"Crítico",IF($T35&gt;=Panel!$Q$8,"Aprobado","En observación")))</f>
        <v/>
      </c>
      <c r="V35" s="10" t="str">
        <f t="shared" si="0"/>
        <v/>
      </c>
      <c r="W35" s="8"/>
      <c r="X35" s="13"/>
      <c r="Y35" s="10" t="str">
        <f t="shared" si="1"/>
        <v/>
      </c>
    </row>
    <row r="36" spans="1:25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9" t="str">
        <f>IF($A36="","",_xludf.MAXIFS(Evaluaciones!$B$7:$B$126,Evaluaciones!$A$7:$A$126,$A36))</f>
        <v/>
      </c>
      <c r="M36" s="9" t="str">
        <f>IF(L36="","",L36+Panel!$Q$11)</f>
        <v/>
      </c>
      <c r="N36" s="10" t="str">
        <f>IF($A36="","",ROUND(SUMIF(Evaluaciones!$A$7:$A$126,$A36,Evaluaciones!$J$7:$J$126)/COUNTIF(Evaluaciones!$A$7:$A$126,$A36),0))</f>
        <v/>
      </c>
      <c r="O36" s="11" t="str">
        <f>IF($A36="","",SUMIF(Evaluaciones!$A$7:$A$126,$A36,Evaluaciones!$D$7:$D$126)/COUNTIF(Evaluaciones!$A$7:$A$126,$A36))</f>
        <v/>
      </c>
      <c r="P36" s="11" t="str">
        <f>IF($A36="","",SUMIF(Evaluaciones!$A$7:$A$126,$A36,Evaluaciones!$E$7:$E$126)/COUNTIF(Evaluaciones!$A$7:$A$126,$A36))</f>
        <v/>
      </c>
      <c r="Q36" s="12" t="str">
        <f>IF($A36="","",SUMIF(Evaluaciones!$A$7:$A$126,$A36,Evaluaciones!$L$7:$L$126)/COUNTIF(Evaluaciones!$A$7:$A$126,$A36))</f>
        <v/>
      </c>
      <c r="R36" s="12" t="str">
        <f>IF($A36="","",SUMIF(Evaluaciones!$A$7:$A$126,$A36,Evaluaciones!$F$7:$F$126)/COUNTIF(Evaluaciones!$A$7:$A$126,$A36))</f>
        <v/>
      </c>
      <c r="S36" s="12" t="str">
        <f>IF($A36="","",SUMIF(Evaluaciones!$A$7:$A$126,$A36,Evaluaciones!$I$7:$I$126)/COUNTIF(Evaluaciones!$A$7:$A$126,$A36))</f>
        <v/>
      </c>
      <c r="T36" s="12" t="str">
        <f>IF($A36="","",ROUND(SUMIF(Evaluaciones!$A$7:$A$126,$A36,Evaluaciones!$M$7:$M$126)/COUNTIF(Evaluaciones!$A$7:$A$126,$A36),1))</f>
        <v/>
      </c>
      <c r="U36" s="10" t="str">
        <f>IF($A36="","",IF(OR($K36="Caducada",$S36&gt;=4,$T36&lt;Panel!$Q$9),"Crítico",IF($T36&gt;=Panel!$Q$8,"Aprobado","En observación")))</f>
        <v/>
      </c>
      <c r="V36" s="10" t="str">
        <f t="shared" si="0"/>
        <v/>
      </c>
      <c r="W36" s="8"/>
      <c r="X36" s="13"/>
      <c r="Y36" s="10" t="str">
        <f t="shared" si="1"/>
        <v/>
      </c>
    </row>
    <row r="37" spans="1:25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9" t="str">
        <f>IF($A37="","",_xludf.MAXIFS(Evaluaciones!$B$7:$B$126,Evaluaciones!$A$7:$A$126,$A37))</f>
        <v/>
      </c>
      <c r="M37" s="9" t="str">
        <f>IF(L37="","",L37+Panel!$Q$11)</f>
        <v/>
      </c>
      <c r="N37" s="10" t="str">
        <f>IF($A37="","",ROUND(SUMIF(Evaluaciones!$A$7:$A$126,$A37,Evaluaciones!$J$7:$J$126)/COUNTIF(Evaluaciones!$A$7:$A$126,$A37),0))</f>
        <v/>
      </c>
      <c r="O37" s="11" t="str">
        <f>IF($A37="","",SUMIF(Evaluaciones!$A$7:$A$126,$A37,Evaluaciones!$D$7:$D$126)/COUNTIF(Evaluaciones!$A$7:$A$126,$A37))</f>
        <v/>
      </c>
      <c r="P37" s="11" t="str">
        <f>IF($A37="","",SUMIF(Evaluaciones!$A$7:$A$126,$A37,Evaluaciones!$E$7:$E$126)/COUNTIF(Evaluaciones!$A$7:$A$126,$A37))</f>
        <v/>
      </c>
      <c r="Q37" s="12" t="str">
        <f>IF($A37="","",SUMIF(Evaluaciones!$A$7:$A$126,$A37,Evaluaciones!$L$7:$L$126)/COUNTIF(Evaluaciones!$A$7:$A$126,$A37))</f>
        <v/>
      </c>
      <c r="R37" s="12" t="str">
        <f>IF($A37="","",SUMIF(Evaluaciones!$A$7:$A$126,$A37,Evaluaciones!$F$7:$F$126)/COUNTIF(Evaluaciones!$A$7:$A$126,$A37))</f>
        <v/>
      </c>
      <c r="S37" s="12" t="str">
        <f>IF($A37="","",SUMIF(Evaluaciones!$A$7:$A$126,$A37,Evaluaciones!$I$7:$I$126)/COUNTIF(Evaluaciones!$A$7:$A$126,$A37))</f>
        <v/>
      </c>
      <c r="T37" s="12" t="str">
        <f>IF($A37="","",ROUND(SUMIF(Evaluaciones!$A$7:$A$126,$A37,Evaluaciones!$M$7:$M$126)/COUNTIF(Evaluaciones!$A$7:$A$126,$A37),1))</f>
        <v/>
      </c>
      <c r="U37" s="10" t="str">
        <f>IF($A37="","",IF(OR($K37="Caducada",$S37&gt;=4,$T37&lt;Panel!$Q$9),"Crítico",IF($T37&gt;=Panel!$Q$8,"Aprobado","En observación")))</f>
        <v/>
      </c>
      <c r="V37" s="10" t="str">
        <f t="shared" si="0"/>
        <v/>
      </c>
      <c r="W37" s="8"/>
      <c r="X37" s="13"/>
      <c r="Y37" s="10" t="str">
        <f t="shared" si="1"/>
        <v/>
      </c>
    </row>
    <row r="38" spans="1:25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9" t="str">
        <f>IF($A38="","",_xludf.MAXIFS(Evaluaciones!$B$7:$B$126,Evaluaciones!$A$7:$A$126,$A38))</f>
        <v/>
      </c>
      <c r="M38" s="9" t="str">
        <f>IF(L38="","",L38+Panel!$Q$11)</f>
        <v/>
      </c>
      <c r="N38" s="10" t="str">
        <f>IF($A38="","",ROUND(SUMIF(Evaluaciones!$A$7:$A$126,$A38,Evaluaciones!$J$7:$J$126)/COUNTIF(Evaluaciones!$A$7:$A$126,$A38),0))</f>
        <v/>
      </c>
      <c r="O38" s="11" t="str">
        <f>IF($A38="","",SUMIF(Evaluaciones!$A$7:$A$126,$A38,Evaluaciones!$D$7:$D$126)/COUNTIF(Evaluaciones!$A$7:$A$126,$A38))</f>
        <v/>
      </c>
      <c r="P38" s="11" t="str">
        <f>IF($A38="","",SUMIF(Evaluaciones!$A$7:$A$126,$A38,Evaluaciones!$E$7:$E$126)/COUNTIF(Evaluaciones!$A$7:$A$126,$A38))</f>
        <v/>
      </c>
      <c r="Q38" s="12" t="str">
        <f>IF($A38="","",SUMIF(Evaluaciones!$A$7:$A$126,$A38,Evaluaciones!$L$7:$L$126)/COUNTIF(Evaluaciones!$A$7:$A$126,$A38))</f>
        <v/>
      </c>
      <c r="R38" s="12" t="str">
        <f>IF($A38="","",SUMIF(Evaluaciones!$A$7:$A$126,$A38,Evaluaciones!$F$7:$F$126)/COUNTIF(Evaluaciones!$A$7:$A$126,$A38))</f>
        <v/>
      </c>
      <c r="S38" s="12" t="str">
        <f>IF($A38="","",SUMIF(Evaluaciones!$A$7:$A$126,$A38,Evaluaciones!$I$7:$I$126)/COUNTIF(Evaluaciones!$A$7:$A$126,$A38))</f>
        <v/>
      </c>
      <c r="T38" s="12" t="str">
        <f>IF($A38="","",ROUND(SUMIF(Evaluaciones!$A$7:$A$126,$A38,Evaluaciones!$M$7:$M$126)/COUNTIF(Evaluaciones!$A$7:$A$126,$A38),1))</f>
        <v/>
      </c>
      <c r="U38" s="10" t="str">
        <f>IF($A38="","",IF(OR($K38="Caducada",$S38&gt;=4,$T38&lt;Panel!$Q$9),"Crítico",IF($T38&gt;=Panel!$Q$8,"Aprobado","En observación")))</f>
        <v/>
      </c>
      <c r="V38" s="10" t="str">
        <f t="shared" si="0"/>
        <v/>
      </c>
      <c r="W38" s="8"/>
      <c r="X38" s="13"/>
      <c r="Y38" s="10" t="str">
        <f t="shared" si="1"/>
        <v/>
      </c>
    </row>
    <row r="39" spans="1:25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9" t="str">
        <f>IF($A39="","",_xludf.MAXIFS(Evaluaciones!$B$7:$B$126,Evaluaciones!$A$7:$A$126,$A39))</f>
        <v/>
      </c>
      <c r="M39" s="9" t="str">
        <f>IF(L39="","",L39+Panel!$Q$11)</f>
        <v/>
      </c>
      <c r="N39" s="10" t="str">
        <f>IF($A39="","",ROUND(SUMIF(Evaluaciones!$A$7:$A$126,$A39,Evaluaciones!$J$7:$J$126)/COUNTIF(Evaluaciones!$A$7:$A$126,$A39),0))</f>
        <v/>
      </c>
      <c r="O39" s="11" t="str">
        <f>IF($A39="","",SUMIF(Evaluaciones!$A$7:$A$126,$A39,Evaluaciones!$D$7:$D$126)/COUNTIF(Evaluaciones!$A$7:$A$126,$A39))</f>
        <v/>
      </c>
      <c r="P39" s="11" t="str">
        <f>IF($A39="","",SUMIF(Evaluaciones!$A$7:$A$126,$A39,Evaluaciones!$E$7:$E$126)/COUNTIF(Evaluaciones!$A$7:$A$126,$A39))</f>
        <v/>
      </c>
      <c r="Q39" s="12" t="str">
        <f>IF($A39="","",SUMIF(Evaluaciones!$A$7:$A$126,$A39,Evaluaciones!$L$7:$L$126)/COUNTIF(Evaluaciones!$A$7:$A$126,$A39))</f>
        <v/>
      </c>
      <c r="R39" s="12" t="str">
        <f>IF($A39="","",SUMIF(Evaluaciones!$A$7:$A$126,$A39,Evaluaciones!$F$7:$F$126)/COUNTIF(Evaluaciones!$A$7:$A$126,$A39))</f>
        <v/>
      </c>
      <c r="S39" s="12" t="str">
        <f>IF($A39="","",SUMIF(Evaluaciones!$A$7:$A$126,$A39,Evaluaciones!$I$7:$I$126)/COUNTIF(Evaluaciones!$A$7:$A$126,$A39))</f>
        <v/>
      </c>
      <c r="T39" s="12" t="str">
        <f>IF($A39="","",ROUND(SUMIF(Evaluaciones!$A$7:$A$126,$A39,Evaluaciones!$M$7:$M$126)/COUNTIF(Evaluaciones!$A$7:$A$126,$A39),1))</f>
        <v/>
      </c>
      <c r="U39" s="10" t="str">
        <f>IF($A39="","",IF(OR($K39="Caducada",$S39&gt;=4,$T39&lt;Panel!$Q$9),"Crítico",IF($T39&gt;=Panel!$Q$8,"Aprobado","En observación")))</f>
        <v/>
      </c>
      <c r="V39" s="10" t="str">
        <f t="shared" ref="V39:V66" si="2">IF($A39="","",IF(AND($U39="Aprobado",$K39="Completa",$S39&lt;=2.5),"Sí","No"))</f>
        <v/>
      </c>
      <c r="W39" s="8"/>
      <c r="X39" s="13"/>
      <c r="Y39" s="10" t="str">
        <f t="shared" ref="Y39:Y66" si="3">IF($A39="","",IF(COUNTIF($B$7:$B$66,$B39)&gt;1,"Revisar",""))</f>
        <v/>
      </c>
    </row>
    <row r="40" spans="1:25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9" t="str">
        <f>IF($A40="","",_xludf.MAXIFS(Evaluaciones!$B$7:$B$126,Evaluaciones!$A$7:$A$126,$A40))</f>
        <v/>
      </c>
      <c r="M40" s="9" t="str">
        <f>IF(L40="","",L40+Panel!$Q$11)</f>
        <v/>
      </c>
      <c r="N40" s="10" t="str">
        <f>IF($A40="","",ROUND(SUMIF(Evaluaciones!$A$7:$A$126,$A40,Evaluaciones!$J$7:$J$126)/COUNTIF(Evaluaciones!$A$7:$A$126,$A40),0))</f>
        <v/>
      </c>
      <c r="O40" s="11" t="str">
        <f>IF($A40="","",SUMIF(Evaluaciones!$A$7:$A$126,$A40,Evaluaciones!$D$7:$D$126)/COUNTIF(Evaluaciones!$A$7:$A$126,$A40))</f>
        <v/>
      </c>
      <c r="P40" s="11" t="str">
        <f>IF($A40="","",SUMIF(Evaluaciones!$A$7:$A$126,$A40,Evaluaciones!$E$7:$E$126)/COUNTIF(Evaluaciones!$A$7:$A$126,$A40))</f>
        <v/>
      </c>
      <c r="Q40" s="12" t="str">
        <f>IF($A40="","",SUMIF(Evaluaciones!$A$7:$A$126,$A40,Evaluaciones!$L$7:$L$126)/COUNTIF(Evaluaciones!$A$7:$A$126,$A40))</f>
        <v/>
      </c>
      <c r="R40" s="12" t="str">
        <f>IF($A40="","",SUMIF(Evaluaciones!$A$7:$A$126,$A40,Evaluaciones!$F$7:$F$126)/COUNTIF(Evaluaciones!$A$7:$A$126,$A40))</f>
        <v/>
      </c>
      <c r="S40" s="12" t="str">
        <f>IF($A40="","",SUMIF(Evaluaciones!$A$7:$A$126,$A40,Evaluaciones!$I$7:$I$126)/COUNTIF(Evaluaciones!$A$7:$A$126,$A40))</f>
        <v/>
      </c>
      <c r="T40" s="12" t="str">
        <f>IF($A40="","",ROUND(SUMIF(Evaluaciones!$A$7:$A$126,$A40,Evaluaciones!$M$7:$M$126)/COUNTIF(Evaluaciones!$A$7:$A$126,$A40),1))</f>
        <v/>
      </c>
      <c r="U40" s="10" t="str">
        <f>IF($A40="","",IF(OR($K40="Caducada",$S40&gt;=4,$T40&lt;Panel!$Q$9),"Crítico",IF($T40&gt;=Panel!$Q$8,"Aprobado","En observación")))</f>
        <v/>
      </c>
      <c r="V40" s="10" t="str">
        <f t="shared" si="2"/>
        <v/>
      </c>
      <c r="W40" s="8"/>
      <c r="X40" s="13"/>
      <c r="Y40" s="10" t="str">
        <f t="shared" si="3"/>
        <v/>
      </c>
    </row>
    <row r="41" spans="1:25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9" t="str">
        <f>IF($A41="","",_xludf.MAXIFS(Evaluaciones!$B$7:$B$126,Evaluaciones!$A$7:$A$126,$A41))</f>
        <v/>
      </c>
      <c r="M41" s="9" t="str">
        <f>IF(L41="","",L41+Panel!$Q$11)</f>
        <v/>
      </c>
      <c r="N41" s="10" t="str">
        <f>IF($A41="","",ROUND(SUMIF(Evaluaciones!$A$7:$A$126,$A41,Evaluaciones!$J$7:$J$126)/COUNTIF(Evaluaciones!$A$7:$A$126,$A41),0))</f>
        <v/>
      </c>
      <c r="O41" s="11" t="str">
        <f>IF($A41="","",SUMIF(Evaluaciones!$A$7:$A$126,$A41,Evaluaciones!$D$7:$D$126)/COUNTIF(Evaluaciones!$A$7:$A$126,$A41))</f>
        <v/>
      </c>
      <c r="P41" s="11" t="str">
        <f>IF($A41="","",SUMIF(Evaluaciones!$A$7:$A$126,$A41,Evaluaciones!$E$7:$E$126)/COUNTIF(Evaluaciones!$A$7:$A$126,$A41))</f>
        <v/>
      </c>
      <c r="Q41" s="12" t="str">
        <f>IF($A41="","",SUMIF(Evaluaciones!$A$7:$A$126,$A41,Evaluaciones!$L$7:$L$126)/COUNTIF(Evaluaciones!$A$7:$A$126,$A41))</f>
        <v/>
      </c>
      <c r="R41" s="12" t="str">
        <f>IF($A41="","",SUMIF(Evaluaciones!$A$7:$A$126,$A41,Evaluaciones!$F$7:$F$126)/COUNTIF(Evaluaciones!$A$7:$A$126,$A41))</f>
        <v/>
      </c>
      <c r="S41" s="12" t="str">
        <f>IF($A41="","",SUMIF(Evaluaciones!$A$7:$A$126,$A41,Evaluaciones!$I$7:$I$126)/COUNTIF(Evaluaciones!$A$7:$A$126,$A41))</f>
        <v/>
      </c>
      <c r="T41" s="12" t="str">
        <f>IF($A41="","",ROUND(SUMIF(Evaluaciones!$A$7:$A$126,$A41,Evaluaciones!$M$7:$M$126)/COUNTIF(Evaluaciones!$A$7:$A$126,$A41),1))</f>
        <v/>
      </c>
      <c r="U41" s="10" t="str">
        <f>IF($A41="","",IF(OR($K41="Caducada",$S41&gt;=4,$T41&lt;Panel!$Q$9),"Crítico",IF($T41&gt;=Panel!$Q$8,"Aprobado","En observación")))</f>
        <v/>
      </c>
      <c r="V41" s="10" t="str">
        <f t="shared" si="2"/>
        <v/>
      </c>
      <c r="W41" s="8"/>
      <c r="X41" s="13"/>
      <c r="Y41" s="10" t="str">
        <f t="shared" si="3"/>
        <v/>
      </c>
    </row>
    <row r="42" spans="1:25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9" t="str">
        <f>IF($A42="","",_xludf.MAXIFS(Evaluaciones!$B$7:$B$126,Evaluaciones!$A$7:$A$126,$A42))</f>
        <v/>
      </c>
      <c r="M42" s="9" t="str">
        <f>IF(L42="","",L42+Panel!$Q$11)</f>
        <v/>
      </c>
      <c r="N42" s="10" t="str">
        <f>IF($A42="","",ROUND(SUMIF(Evaluaciones!$A$7:$A$126,$A42,Evaluaciones!$J$7:$J$126)/COUNTIF(Evaluaciones!$A$7:$A$126,$A42),0))</f>
        <v/>
      </c>
      <c r="O42" s="11" t="str">
        <f>IF($A42="","",SUMIF(Evaluaciones!$A$7:$A$126,$A42,Evaluaciones!$D$7:$D$126)/COUNTIF(Evaluaciones!$A$7:$A$126,$A42))</f>
        <v/>
      </c>
      <c r="P42" s="11" t="str">
        <f>IF($A42="","",SUMIF(Evaluaciones!$A$7:$A$126,$A42,Evaluaciones!$E$7:$E$126)/COUNTIF(Evaluaciones!$A$7:$A$126,$A42))</f>
        <v/>
      </c>
      <c r="Q42" s="12" t="str">
        <f>IF($A42="","",SUMIF(Evaluaciones!$A$7:$A$126,$A42,Evaluaciones!$L$7:$L$126)/COUNTIF(Evaluaciones!$A$7:$A$126,$A42))</f>
        <v/>
      </c>
      <c r="R42" s="12" t="str">
        <f>IF($A42="","",SUMIF(Evaluaciones!$A$7:$A$126,$A42,Evaluaciones!$F$7:$F$126)/COUNTIF(Evaluaciones!$A$7:$A$126,$A42))</f>
        <v/>
      </c>
      <c r="S42" s="12" t="str">
        <f>IF($A42="","",SUMIF(Evaluaciones!$A$7:$A$126,$A42,Evaluaciones!$I$7:$I$126)/COUNTIF(Evaluaciones!$A$7:$A$126,$A42))</f>
        <v/>
      </c>
      <c r="T42" s="12" t="str">
        <f>IF($A42="","",ROUND(SUMIF(Evaluaciones!$A$7:$A$126,$A42,Evaluaciones!$M$7:$M$126)/COUNTIF(Evaluaciones!$A$7:$A$126,$A42),1))</f>
        <v/>
      </c>
      <c r="U42" s="10" t="str">
        <f>IF($A42="","",IF(OR($K42="Caducada",$S42&gt;=4,$T42&lt;Panel!$Q$9),"Crítico",IF($T42&gt;=Panel!$Q$8,"Aprobado","En observación")))</f>
        <v/>
      </c>
      <c r="V42" s="10" t="str">
        <f t="shared" si="2"/>
        <v/>
      </c>
      <c r="W42" s="8"/>
      <c r="X42" s="13"/>
      <c r="Y42" s="10" t="str">
        <f t="shared" si="3"/>
        <v/>
      </c>
    </row>
    <row r="43" spans="1:25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9" t="str">
        <f>IF($A43="","",_xludf.MAXIFS(Evaluaciones!$B$7:$B$126,Evaluaciones!$A$7:$A$126,$A43))</f>
        <v/>
      </c>
      <c r="M43" s="9" t="str">
        <f>IF(L43="","",L43+Panel!$Q$11)</f>
        <v/>
      </c>
      <c r="N43" s="10" t="str">
        <f>IF($A43="","",ROUND(SUMIF(Evaluaciones!$A$7:$A$126,$A43,Evaluaciones!$J$7:$J$126)/COUNTIF(Evaluaciones!$A$7:$A$126,$A43),0))</f>
        <v/>
      </c>
      <c r="O43" s="11" t="str">
        <f>IF($A43="","",SUMIF(Evaluaciones!$A$7:$A$126,$A43,Evaluaciones!$D$7:$D$126)/COUNTIF(Evaluaciones!$A$7:$A$126,$A43))</f>
        <v/>
      </c>
      <c r="P43" s="11" t="str">
        <f>IF($A43="","",SUMIF(Evaluaciones!$A$7:$A$126,$A43,Evaluaciones!$E$7:$E$126)/COUNTIF(Evaluaciones!$A$7:$A$126,$A43))</f>
        <v/>
      </c>
      <c r="Q43" s="12" t="str">
        <f>IF($A43="","",SUMIF(Evaluaciones!$A$7:$A$126,$A43,Evaluaciones!$L$7:$L$126)/COUNTIF(Evaluaciones!$A$7:$A$126,$A43))</f>
        <v/>
      </c>
      <c r="R43" s="12" t="str">
        <f>IF($A43="","",SUMIF(Evaluaciones!$A$7:$A$126,$A43,Evaluaciones!$F$7:$F$126)/COUNTIF(Evaluaciones!$A$7:$A$126,$A43))</f>
        <v/>
      </c>
      <c r="S43" s="12" t="str">
        <f>IF($A43="","",SUMIF(Evaluaciones!$A$7:$A$126,$A43,Evaluaciones!$I$7:$I$126)/COUNTIF(Evaluaciones!$A$7:$A$126,$A43))</f>
        <v/>
      </c>
      <c r="T43" s="12" t="str">
        <f>IF($A43="","",ROUND(SUMIF(Evaluaciones!$A$7:$A$126,$A43,Evaluaciones!$M$7:$M$126)/COUNTIF(Evaluaciones!$A$7:$A$126,$A43),1))</f>
        <v/>
      </c>
      <c r="U43" s="10" t="str">
        <f>IF($A43="","",IF(OR($K43="Caducada",$S43&gt;=4,$T43&lt;Panel!$Q$9),"Crítico",IF($T43&gt;=Panel!$Q$8,"Aprobado","En observación")))</f>
        <v/>
      </c>
      <c r="V43" s="10" t="str">
        <f t="shared" si="2"/>
        <v/>
      </c>
      <c r="W43" s="8"/>
      <c r="X43" s="13"/>
      <c r="Y43" s="10" t="str">
        <f t="shared" si="3"/>
        <v/>
      </c>
    </row>
    <row r="44" spans="1:25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9" t="str">
        <f>IF($A44="","",_xludf.MAXIFS(Evaluaciones!$B$7:$B$126,Evaluaciones!$A$7:$A$126,$A44))</f>
        <v/>
      </c>
      <c r="M44" s="9" t="str">
        <f>IF(L44="","",L44+Panel!$Q$11)</f>
        <v/>
      </c>
      <c r="N44" s="10" t="str">
        <f>IF($A44="","",ROUND(SUMIF(Evaluaciones!$A$7:$A$126,$A44,Evaluaciones!$J$7:$J$126)/COUNTIF(Evaluaciones!$A$7:$A$126,$A44),0))</f>
        <v/>
      </c>
      <c r="O44" s="11" t="str">
        <f>IF($A44="","",SUMIF(Evaluaciones!$A$7:$A$126,$A44,Evaluaciones!$D$7:$D$126)/COUNTIF(Evaluaciones!$A$7:$A$126,$A44))</f>
        <v/>
      </c>
      <c r="P44" s="11" t="str">
        <f>IF($A44="","",SUMIF(Evaluaciones!$A$7:$A$126,$A44,Evaluaciones!$E$7:$E$126)/COUNTIF(Evaluaciones!$A$7:$A$126,$A44))</f>
        <v/>
      </c>
      <c r="Q44" s="12" t="str">
        <f>IF($A44="","",SUMIF(Evaluaciones!$A$7:$A$126,$A44,Evaluaciones!$L$7:$L$126)/COUNTIF(Evaluaciones!$A$7:$A$126,$A44))</f>
        <v/>
      </c>
      <c r="R44" s="12" t="str">
        <f>IF($A44="","",SUMIF(Evaluaciones!$A$7:$A$126,$A44,Evaluaciones!$F$7:$F$126)/COUNTIF(Evaluaciones!$A$7:$A$126,$A44))</f>
        <v/>
      </c>
      <c r="S44" s="12" t="str">
        <f>IF($A44="","",SUMIF(Evaluaciones!$A$7:$A$126,$A44,Evaluaciones!$I$7:$I$126)/COUNTIF(Evaluaciones!$A$7:$A$126,$A44))</f>
        <v/>
      </c>
      <c r="T44" s="12" t="str">
        <f>IF($A44="","",ROUND(SUMIF(Evaluaciones!$A$7:$A$126,$A44,Evaluaciones!$M$7:$M$126)/COUNTIF(Evaluaciones!$A$7:$A$126,$A44),1))</f>
        <v/>
      </c>
      <c r="U44" s="10" t="str">
        <f>IF($A44="","",IF(OR($K44="Caducada",$S44&gt;=4,$T44&lt;Panel!$Q$9),"Crítico",IF($T44&gt;=Panel!$Q$8,"Aprobado","En observación")))</f>
        <v/>
      </c>
      <c r="V44" s="10" t="str">
        <f t="shared" si="2"/>
        <v/>
      </c>
      <c r="W44" s="8"/>
      <c r="X44" s="13"/>
      <c r="Y44" s="10" t="str">
        <f t="shared" si="3"/>
        <v/>
      </c>
    </row>
    <row r="45" spans="1:25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9" t="str">
        <f>IF($A45="","",_xludf.MAXIFS(Evaluaciones!$B$7:$B$126,Evaluaciones!$A$7:$A$126,$A45))</f>
        <v/>
      </c>
      <c r="M45" s="9" t="str">
        <f>IF(L45="","",L45+Panel!$Q$11)</f>
        <v/>
      </c>
      <c r="N45" s="10" t="str">
        <f>IF($A45="","",ROUND(SUMIF(Evaluaciones!$A$7:$A$126,$A45,Evaluaciones!$J$7:$J$126)/COUNTIF(Evaluaciones!$A$7:$A$126,$A45),0))</f>
        <v/>
      </c>
      <c r="O45" s="11" t="str">
        <f>IF($A45="","",SUMIF(Evaluaciones!$A$7:$A$126,$A45,Evaluaciones!$D$7:$D$126)/COUNTIF(Evaluaciones!$A$7:$A$126,$A45))</f>
        <v/>
      </c>
      <c r="P45" s="11" t="str">
        <f>IF($A45="","",SUMIF(Evaluaciones!$A$7:$A$126,$A45,Evaluaciones!$E$7:$E$126)/COUNTIF(Evaluaciones!$A$7:$A$126,$A45))</f>
        <v/>
      </c>
      <c r="Q45" s="12" t="str">
        <f>IF($A45="","",SUMIF(Evaluaciones!$A$7:$A$126,$A45,Evaluaciones!$L$7:$L$126)/COUNTIF(Evaluaciones!$A$7:$A$126,$A45))</f>
        <v/>
      </c>
      <c r="R45" s="12" t="str">
        <f>IF($A45="","",SUMIF(Evaluaciones!$A$7:$A$126,$A45,Evaluaciones!$F$7:$F$126)/COUNTIF(Evaluaciones!$A$7:$A$126,$A45))</f>
        <v/>
      </c>
      <c r="S45" s="12" t="str">
        <f>IF($A45="","",SUMIF(Evaluaciones!$A$7:$A$126,$A45,Evaluaciones!$I$7:$I$126)/COUNTIF(Evaluaciones!$A$7:$A$126,$A45))</f>
        <v/>
      </c>
      <c r="T45" s="12" t="str">
        <f>IF($A45="","",ROUND(SUMIF(Evaluaciones!$A$7:$A$126,$A45,Evaluaciones!$M$7:$M$126)/COUNTIF(Evaluaciones!$A$7:$A$126,$A45),1))</f>
        <v/>
      </c>
      <c r="U45" s="10" t="str">
        <f>IF($A45="","",IF(OR($K45="Caducada",$S45&gt;=4,$T45&lt;Panel!$Q$9),"Crítico",IF($T45&gt;=Panel!$Q$8,"Aprobado","En observación")))</f>
        <v/>
      </c>
      <c r="V45" s="10" t="str">
        <f t="shared" si="2"/>
        <v/>
      </c>
      <c r="W45" s="8"/>
      <c r="X45" s="13"/>
      <c r="Y45" s="10" t="str">
        <f t="shared" si="3"/>
        <v/>
      </c>
    </row>
    <row r="46" spans="1:25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9" t="str">
        <f>IF($A46="","",_xludf.MAXIFS(Evaluaciones!$B$7:$B$126,Evaluaciones!$A$7:$A$126,$A46))</f>
        <v/>
      </c>
      <c r="M46" s="9" t="str">
        <f>IF(L46="","",L46+Panel!$Q$11)</f>
        <v/>
      </c>
      <c r="N46" s="10" t="str">
        <f>IF($A46="","",ROUND(SUMIF(Evaluaciones!$A$7:$A$126,$A46,Evaluaciones!$J$7:$J$126)/COUNTIF(Evaluaciones!$A$7:$A$126,$A46),0))</f>
        <v/>
      </c>
      <c r="O46" s="11" t="str">
        <f>IF($A46="","",SUMIF(Evaluaciones!$A$7:$A$126,$A46,Evaluaciones!$D$7:$D$126)/COUNTIF(Evaluaciones!$A$7:$A$126,$A46))</f>
        <v/>
      </c>
      <c r="P46" s="11" t="str">
        <f>IF($A46="","",SUMIF(Evaluaciones!$A$7:$A$126,$A46,Evaluaciones!$E$7:$E$126)/COUNTIF(Evaluaciones!$A$7:$A$126,$A46))</f>
        <v/>
      </c>
      <c r="Q46" s="12" t="str">
        <f>IF($A46="","",SUMIF(Evaluaciones!$A$7:$A$126,$A46,Evaluaciones!$L$7:$L$126)/COUNTIF(Evaluaciones!$A$7:$A$126,$A46))</f>
        <v/>
      </c>
      <c r="R46" s="12" t="str">
        <f>IF($A46="","",SUMIF(Evaluaciones!$A$7:$A$126,$A46,Evaluaciones!$F$7:$F$126)/COUNTIF(Evaluaciones!$A$7:$A$126,$A46))</f>
        <v/>
      </c>
      <c r="S46" s="12" t="str">
        <f>IF($A46="","",SUMIF(Evaluaciones!$A$7:$A$126,$A46,Evaluaciones!$I$7:$I$126)/COUNTIF(Evaluaciones!$A$7:$A$126,$A46))</f>
        <v/>
      </c>
      <c r="T46" s="12" t="str">
        <f>IF($A46="","",ROUND(SUMIF(Evaluaciones!$A$7:$A$126,$A46,Evaluaciones!$M$7:$M$126)/COUNTIF(Evaluaciones!$A$7:$A$126,$A46),1))</f>
        <v/>
      </c>
      <c r="U46" s="10" t="str">
        <f>IF($A46="","",IF(OR($K46="Caducada",$S46&gt;=4,$T46&lt;Panel!$Q$9),"Crítico",IF($T46&gt;=Panel!$Q$8,"Aprobado","En observación")))</f>
        <v/>
      </c>
      <c r="V46" s="10" t="str">
        <f t="shared" si="2"/>
        <v/>
      </c>
      <c r="W46" s="8"/>
      <c r="X46" s="13"/>
      <c r="Y46" s="10" t="str">
        <f t="shared" si="3"/>
        <v/>
      </c>
    </row>
    <row r="47" spans="1:25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9" t="str">
        <f>IF($A47="","",_xludf.MAXIFS(Evaluaciones!$B$7:$B$126,Evaluaciones!$A$7:$A$126,$A47))</f>
        <v/>
      </c>
      <c r="M47" s="9" t="str">
        <f>IF(L47="","",L47+Panel!$Q$11)</f>
        <v/>
      </c>
      <c r="N47" s="10" t="str">
        <f>IF($A47="","",ROUND(SUMIF(Evaluaciones!$A$7:$A$126,$A47,Evaluaciones!$J$7:$J$126)/COUNTIF(Evaluaciones!$A$7:$A$126,$A47),0))</f>
        <v/>
      </c>
      <c r="O47" s="11" t="str">
        <f>IF($A47="","",SUMIF(Evaluaciones!$A$7:$A$126,$A47,Evaluaciones!$D$7:$D$126)/COUNTIF(Evaluaciones!$A$7:$A$126,$A47))</f>
        <v/>
      </c>
      <c r="P47" s="11" t="str">
        <f>IF($A47="","",SUMIF(Evaluaciones!$A$7:$A$126,$A47,Evaluaciones!$E$7:$E$126)/COUNTIF(Evaluaciones!$A$7:$A$126,$A47))</f>
        <v/>
      </c>
      <c r="Q47" s="12" t="str">
        <f>IF($A47="","",SUMIF(Evaluaciones!$A$7:$A$126,$A47,Evaluaciones!$L$7:$L$126)/COUNTIF(Evaluaciones!$A$7:$A$126,$A47))</f>
        <v/>
      </c>
      <c r="R47" s="12" t="str">
        <f>IF($A47="","",SUMIF(Evaluaciones!$A$7:$A$126,$A47,Evaluaciones!$F$7:$F$126)/COUNTIF(Evaluaciones!$A$7:$A$126,$A47))</f>
        <v/>
      </c>
      <c r="S47" s="12" t="str">
        <f>IF($A47="","",SUMIF(Evaluaciones!$A$7:$A$126,$A47,Evaluaciones!$I$7:$I$126)/COUNTIF(Evaluaciones!$A$7:$A$126,$A47))</f>
        <v/>
      </c>
      <c r="T47" s="12" t="str">
        <f>IF($A47="","",ROUND(SUMIF(Evaluaciones!$A$7:$A$126,$A47,Evaluaciones!$M$7:$M$126)/COUNTIF(Evaluaciones!$A$7:$A$126,$A47),1))</f>
        <v/>
      </c>
      <c r="U47" s="10" t="str">
        <f>IF($A47="","",IF(OR($K47="Caducada",$S47&gt;=4,$T47&lt;Panel!$Q$9),"Crítico",IF($T47&gt;=Panel!$Q$8,"Aprobado","En observación")))</f>
        <v/>
      </c>
      <c r="V47" s="10" t="str">
        <f t="shared" si="2"/>
        <v/>
      </c>
      <c r="W47" s="8"/>
      <c r="X47" s="13"/>
      <c r="Y47" s="10" t="str">
        <f t="shared" si="3"/>
        <v/>
      </c>
    </row>
    <row r="48" spans="1:25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9" t="str">
        <f>IF($A48="","",_xludf.MAXIFS(Evaluaciones!$B$7:$B$126,Evaluaciones!$A$7:$A$126,$A48))</f>
        <v/>
      </c>
      <c r="M48" s="9" t="str">
        <f>IF(L48="","",L48+Panel!$Q$11)</f>
        <v/>
      </c>
      <c r="N48" s="10" t="str">
        <f>IF($A48="","",ROUND(SUMIF(Evaluaciones!$A$7:$A$126,$A48,Evaluaciones!$J$7:$J$126)/COUNTIF(Evaluaciones!$A$7:$A$126,$A48),0))</f>
        <v/>
      </c>
      <c r="O48" s="11" t="str">
        <f>IF($A48="","",SUMIF(Evaluaciones!$A$7:$A$126,$A48,Evaluaciones!$D$7:$D$126)/COUNTIF(Evaluaciones!$A$7:$A$126,$A48))</f>
        <v/>
      </c>
      <c r="P48" s="11" t="str">
        <f>IF($A48="","",SUMIF(Evaluaciones!$A$7:$A$126,$A48,Evaluaciones!$E$7:$E$126)/COUNTIF(Evaluaciones!$A$7:$A$126,$A48))</f>
        <v/>
      </c>
      <c r="Q48" s="12" t="str">
        <f>IF($A48="","",SUMIF(Evaluaciones!$A$7:$A$126,$A48,Evaluaciones!$L$7:$L$126)/COUNTIF(Evaluaciones!$A$7:$A$126,$A48))</f>
        <v/>
      </c>
      <c r="R48" s="12" t="str">
        <f>IF($A48="","",SUMIF(Evaluaciones!$A$7:$A$126,$A48,Evaluaciones!$F$7:$F$126)/COUNTIF(Evaluaciones!$A$7:$A$126,$A48))</f>
        <v/>
      </c>
      <c r="S48" s="12" t="str">
        <f>IF($A48="","",SUMIF(Evaluaciones!$A$7:$A$126,$A48,Evaluaciones!$I$7:$I$126)/COUNTIF(Evaluaciones!$A$7:$A$126,$A48))</f>
        <v/>
      </c>
      <c r="T48" s="12" t="str">
        <f>IF($A48="","",ROUND(SUMIF(Evaluaciones!$A$7:$A$126,$A48,Evaluaciones!$M$7:$M$126)/COUNTIF(Evaluaciones!$A$7:$A$126,$A48),1))</f>
        <v/>
      </c>
      <c r="U48" s="10" t="str">
        <f>IF($A48="","",IF(OR($K48="Caducada",$S48&gt;=4,$T48&lt;Panel!$Q$9),"Crítico",IF($T48&gt;=Panel!$Q$8,"Aprobado","En observación")))</f>
        <v/>
      </c>
      <c r="V48" s="10" t="str">
        <f t="shared" si="2"/>
        <v/>
      </c>
      <c r="W48" s="8"/>
      <c r="X48" s="13"/>
      <c r="Y48" s="10" t="str">
        <f t="shared" si="3"/>
        <v/>
      </c>
    </row>
    <row r="49" spans="1:25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9" t="str">
        <f>IF($A49="","",_xludf.MAXIFS(Evaluaciones!$B$7:$B$126,Evaluaciones!$A$7:$A$126,$A49))</f>
        <v/>
      </c>
      <c r="M49" s="9" t="str">
        <f>IF(L49="","",L49+Panel!$Q$11)</f>
        <v/>
      </c>
      <c r="N49" s="10" t="str">
        <f>IF($A49="","",ROUND(SUMIF(Evaluaciones!$A$7:$A$126,$A49,Evaluaciones!$J$7:$J$126)/COUNTIF(Evaluaciones!$A$7:$A$126,$A49),0))</f>
        <v/>
      </c>
      <c r="O49" s="11" t="str">
        <f>IF($A49="","",SUMIF(Evaluaciones!$A$7:$A$126,$A49,Evaluaciones!$D$7:$D$126)/COUNTIF(Evaluaciones!$A$7:$A$126,$A49))</f>
        <v/>
      </c>
      <c r="P49" s="11" t="str">
        <f>IF($A49="","",SUMIF(Evaluaciones!$A$7:$A$126,$A49,Evaluaciones!$E$7:$E$126)/COUNTIF(Evaluaciones!$A$7:$A$126,$A49))</f>
        <v/>
      </c>
      <c r="Q49" s="12" t="str">
        <f>IF($A49="","",SUMIF(Evaluaciones!$A$7:$A$126,$A49,Evaluaciones!$L$7:$L$126)/COUNTIF(Evaluaciones!$A$7:$A$126,$A49))</f>
        <v/>
      </c>
      <c r="R49" s="12" t="str">
        <f>IF($A49="","",SUMIF(Evaluaciones!$A$7:$A$126,$A49,Evaluaciones!$F$7:$F$126)/COUNTIF(Evaluaciones!$A$7:$A$126,$A49))</f>
        <v/>
      </c>
      <c r="S49" s="12" t="str">
        <f>IF($A49="","",SUMIF(Evaluaciones!$A$7:$A$126,$A49,Evaluaciones!$I$7:$I$126)/COUNTIF(Evaluaciones!$A$7:$A$126,$A49))</f>
        <v/>
      </c>
      <c r="T49" s="12" t="str">
        <f>IF($A49="","",ROUND(SUMIF(Evaluaciones!$A$7:$A$126,$A49,Evaluaciones!$M$7:$M$126)/COUNTIF(Evaluaciones!$A$7:$A$126,$A49),1))</f>
        <v/>
      </c>
      <c r="U49" s="10" t="str">
        <f>IF($A49="","",IF(OR($K49="Caducada",$S49&gt;=4,$T49&lt;Panel!$Q$9),"Crítico",IF($T49&gt;=Panel!$Q$8,"Aprobado","En observación")))</f>
        <v/>
      </c>
      <c r="V49" s="10" t="str">
        <f t="shared" si="2"/>
        <v/>
      </c>
      <c r="W49" s="8"/>
      <c r="X49" s="13"/>
      <c r="Y49" s="10" t="str">
        <f t="shared" si="3"/>
        <v/>
      </c>
    </row>
    <row r="50" spans="1:25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9" t="str">
        <f>IF($A50="","",_xludf.MAXIFS(Evaluaciones!$B$7:$B$126,Evaluaciones!$A$7:$A$126,$A50))</f>
        <v/>
      </c>
      <c r="M50" s="9" t="str">
        <f>IF(L50="","",L50+Panel!$Q$11)</f>
        <v/>
      </c>
      <c r="N50" s="10" t="str">
        <f>IF($A50="","",ROUND(SUMIF(Evaluaciones!$A$7:$A$126,$A50,Evaluaciones!$J$7:$J$126)/COUNTIF(Evaluaciones!$A$7:$A$126,$A50),0))</f>
        <v/>
      </c>
      <c r="O50" s="11" t="str">
        <f>IF($A50="","",SUMIF(Evaluaciones!$A$7:$A$126,$A50,Evaluaciones!$D$7:$D$126)/COUNTIF(Evaluaciones!$A$7:$A$126,$A50))</f>
        <v/>
      </c>
      <c r="P50" s="11" t="str">
        <f>IF($A50="","",SUMIF(Evaluaciones!$A$7:$A$126,$A50,Evaluaciones!$E$7:$E$126)/COUNTIF(Evaluaciones!$A$7:$A$126,$A50))</f>
        <v/>
      </c>
      <c r="Q50" s="12" t="str">
        <f>IF($A50="","",SUMIF(Evaluaciones!$A$7:$A$126,$A50,Evaluaciones!$L$7:$L$126)/COUNTIF(Evaluaciones!$A$7:$A$126,$A50))</f>
        <v/>
      </c>
      <c r="R50" s="12" t="str">
        <f>IF($A50="","",SUMIF(Evaluaciones!$A$7:$A$126,$A50,Evaluaciones!$F$7:$F$126)/COUNTIF(Evaluaciones!$A$7:$A$126,$A50))</f>
        <v/>
      </c>
      <c r="S50" s="12" t="str">
        <f>IF($A50="","",SUMIF(Evaluaciones!$A$7:$A$126,$A50,Evaluaciones!$I$7:$I$126)/COUNTIF(Evaluaciones!$A$7:$A$126,$A50))</f>
        <v/>
      </c>
      <c r="T50" s="12" t="str">
        <f>IF($A50="","",ROUND(SUMIF(Evaluaciones!$A$7:$A$126,$A50,Evaluaciones!$M$7:$M$126)/COUNTIF(Evaluaciones!$A$7:$A$126,$A50),1))</f>
        <v/>
      </c>
      <c r="U50" s="10" t="str">
        <f>IF($A50="","",IF(OR($K50="Caducada",$S50&gt;=4,$T50&lt;Panel!$Q$9),"Crítico",IF($T50&gt;=Panel!$Q$8,"Aprobado","En observación")))</f>
        <v/>
      </c>
      <c r="V50" s="10" t="str">
        <f t="shared" si="2"/>
        <v/>
      </c>
      <c r="W50" s="8"/>
      <c r="X50" s="13"/>
      <c r="Y50" s="10" t="str">
        <f t="shared" si="3"/>
        <v/>
      </c>
    </row>
    <row r="51" spans="1:25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9" t="str">
        <f>IF($A51="","",_xludf.MAXIFS(Evaluaciones!$B$7:$B$126,Evaluaciones!$A$7:$A$126,$A51))</f>
        <v/>
      </c>
      <c r="M51" s="9" t="str">
        <f>IF(L51="","",L51+Panel!$Q$11)</f>
        <v/>
      </c>
      <c r="N51" s="10" t="str">
        <f>IF($A51="","",ROUND(SUMIF(Evaluaciones!$A$7:$A$126,$A51,Evaluaciones!$J$7:$J$126)/COUNTIF(Evaluaciones!$A$7:$A$126,$A51),0))</f>
        <v/>
      </c>
      <c r="O51" s="11" t="str">
        <f>IF($A51="","",SUMIF(Evaluaciones!$A$7:$A$126,$A51,Evaluaciones!$D$7:$D$126)/COUNTIF(Evaluaciones!$A$7:$A$126,$A51))</f>
        <v/>
      </c>
      <c r="P51" s="11" t="str">
        <f>IF($A51="","",SUMIF(Evaluaciones!$A$7:$A$126,$A51,Evaluaciones!$E$7:$E$126)/COUNTIF(Evaluaciones!$A$7:$A$126,$A51))</f>
        <v/>
      </c>
      <c r="Q51" s="12" t="str">
        <f>IF($A51="","",SUMIF(Evaluaciones!$A$7:$A$126,$A51,Evaluaciones!$L$7:$L$126)/COUNTIF(Evaluaciones!$A$7:$A$126,$A51))</f>
        <v/>
      </c>
      <c r="R51" s="12" t="str">
        <f>IF($A51="","",SUMIF(Evaluaciones!$A$7:$A$126,$A51,Evaluaciones!$F$7:$F$126)/COUNTIF(Evaluaciones!$A$7:$A$126,$A51))</f>
        <v/>
      </c>
      <c r="S51" s="12" t="str">
        <f>IF($A51="","",SUMIF(Evaluaciones!$A$7:$A$126,$A51,Evaluaciones!$I$7:$I$126)/COUNTIF(Evaluaciones!$A$7:$A$126,$A51))</f>
        <v/>
      </c>
      <c r="T51" s="12" t="str">
        <f>IF($A51="","",ROUND(SUMIF(Evaluaciones!$A$7:$A$126,$A51,Evaluaciones!$M$7:$M$126)/COUNTIF(Evaluaciones!$A$7:$A$126,$A51),1))</f>
        <v/>
      </c>
      <c r="U51" s="10" t="str">
        <f>IF($A51="","",IF(OR($K51="Caducada",$S51&gt;=4,$T51&lt;Panel!$Q$9),"Crítico",IF($T51&gt;=Panel!$Q$8,"Aprobado","En observación")))</f>
        <v/>
      </c>
      <c r="V51" s="10" t="str">
        <f t="shared" si="2"/>
        <v/>
      </c>
      <c r="W51" s="8"/>
      <c r="X51" s="13"/>
      <c r="Y51" s="10" t="str">
        <f t="shared" si="3"/>
        <v/>
      </c>
    </row>
    <row r="52" spans="1:25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9" t="str">
        <f>IF($A52="","",_xludf.MAXIFS(Evaluaciones!$B$7:$B$126,Evaluaciones!$A$7:$A$126,$A52))</f>
        <v/>
      </c>
      <c r="M52" s="9" t="str">
        <f>IF(L52="","",L52+Panel!$Q$11)</f>
        <v/>
      </c>
      <c r="N52" s="10" t="str">
        <f>IF($A52="","",ROUND(SUMIF(Evaluaciones!$A$7:$A$126,$A52,Evaluaciones!$J$7:$J$126)/COUNTIF(Evaluaciones!$A$7:$A$126,$A52),0))</f>
        <v/>
      </c>
      <c r="O52" s="11" t="str">
        <f>IF($A52="","",SUMIF(Evaluaciones!$A$7:$A$126,$A52,Evaluaciones!$D$7:$D$126)/COUNTIF(Evaluaciones!$A$7:$A$126,$A52))</f>
        <v/>
      </c>
      <c r="P52" s="11" t="str">
        <f>IF($A52="","",SUMIF(Evaluaciones!$A$7:$A$126,$A52,Evaluaciones!$E$7:$E$126)/COUNTIF(Evaluaciones!$A$7:$A$126,$A52))</f>
        <v/>
      </c>
      <c r="Q52" s="12" t="str">
        <f>IF($A52="","",SUMIF(Evaluaciones!$A$7:$A$126,$A52,Evaluaciones!$L$7:$L$126)/COUNTIF(Evaluaciones!$A$7:$A$126,$A52))</f>
        <v/>
      </c>
      <c r="R52" s="12" t="str">
        <f>IF($A52="","",SUMIF(Evaluaciones!$A$7:$A$126,$A52,Evaluaciones!$F$7:$F$126)/COUNTIF(Evaluaciones!$A$7:$A$126,$A52))</f>
        <v/>
      </c>
      <c r="S52" s="12" t="str">
        <f>IF($A52="","",SUMIF(Evaluaciones!$A$7:$A$126,$A52,Evaluaciones!$I$7:$I$126)/COUNTIF(Evaluaciones!$A$7:$A$126,$A52))</f>
        <v/>
      </c>
      <c r="T52" s="12" t="str">
        <f>IF($A52="","",ROUND(SUMIF(Evaluaciones!$A$7:$A$126,$A52,Evaluaciones!$M$7:$M$126)/COUNTIF(Evaluaciones!$A$7:$A$126,$A52),1))</f>
        <v/>
      </c>
      <c r="U52" s="10" t="str">
        <f>IF($A52="","",IF(OR($K52="Caducada",$S52&gt;=4,$T52&lt;Panel!$Q$9),"Crítico",IF($T52&gt;=Panel!$Q$8,"Aprobado","En observación")))</f>
        <v/>
      </c>
      <c r="V52" s="10" t="str">
        <f t="shared" si="2"/>
        <v/>
      </c>
      <c r="W52" s="8"/>
      <c r="X52" s="13"/>
      <c r="Y52" s="10" t="str">
        <f t="shared" si="3"/>
        <v/>
      </c>
    </row>
    <row r="53" spans="1:25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9" t="str">
        <f>IF($A53="","",_xludf.MAXIFS(Evaluaciones!$B$7:$B$126,Evaluaciones!$A$7:$A$126,$A53))</f>
        <v/>
      </c>
      <c r="M53" s="9" t="str">
        <f>IF(L53="","",L53+Panel!$Q$11)</f>
        <v/>
      </c>
      <c r="N53" s="10" t="str">
        <f>IF($A53="","",ROUND(SUMIF(Evaluaciones!$A$7:$A$126,$A53,Evaluaciones!$J$7:$J$126)/COUNTIF(Evaluaciones!$A$7:$A$126,$A53),0))</f>
        <v/>
      </c>
      <c r="O53" s="11" t="str">
        <f>IF($A53="","",SUMIF(Evaluaciones!$A$7:$A$126,$A53,Evaluaciones!$D$7:$D$126)/COUNTIF(Evaluaciones!$A$7:$A$126,$A53))</f>
        <v/>
      </c>
      <c r="P53" s="11" t="str">
        <f>IF($A53="","",SUMIF(Evaluaciones!$A$7:$A$126,$A53,Evaluaciones!$E$7:$E$126)/COUNTIF(Evaluaciones!$A$7:$A$126,$A53))</f>
        <v/>
      </c>
      <c r="Q53" s="12" t="str">
        <f>IF($A53="","",SUMIF(Evaluaciones!$A$7:$A$126,$A53,Evaluaciones!$L$7:$L$126)/COUNTIF(Evaluaciones!$A$7:$A$126,$A53))</f>
        <v/>
      </c>
      <c r="R53" s="12" t="str">
        <f>IF($A53="","",SUMIF(Evaluaciones!$A$7:$A$126,$A53,Evaluaciones!$F$7:$F$126)/COUNTIF(Evaluaciones!$A$7:$A$126,$A53))</f>
        <v/>
      </c>
      <c r="S53" s="12" t="str">
        <f>IF($A53="","",SUMIF(Evaluaciones!$A$7:$A$126,$A53,Evaluaciones!$I$7:$I$126)/COUNTIF(Evaluaciones!$A$7:$A$126,$A53))</f>
        <v/>
      </c>
      <c r="T53" s="12" t="str">
        <f>IF($A53="","",ROUND(SUMIF(Evaluaciones!$A$7:$A$126,$A53,Evaluaciones!$M$7:$M$126)/COUNTIF(Evaluaciones!$A$7:$A$126,$A53),1))</f>
        <v/>
      </c>
      <c r="U53" s="10" t="str">
        <f>IF($A53="","",IF(OR($K53="Caducada",$S53&gt;=4,$T53&lt;Panel!$Q$9),"Crítico",IF($T53&gt;=Panel!$Q$8,"Aprobado","En observación")))</f>
        <v/>
      </c>
      <c r="V53" s="10" t="str">
        <f t="shared" si="2"/>
        <v/>
      </c>
      <c r="W53" s="8"/>
      <c r="X53" s="13"/>
      <c r="Y53" s="10" t="str">
        <f t="shared" si="3"/>
        <v/>
      </c>
    </row>
    <row r="54" spans="1:25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9" t="str">
        <f>IF($A54="","",_xludf.MAXIFS(Evaluaciones!$B$7:$B$126,Evaluaciones!$A$7:$A$126,$A54))</f>
        <v/>
      </c>
      <c r="M54" s="9" t="str">
        <f>IF(L54="","",L54+Panel!$Q$11)</f>
        <v/>
      </c>
      <c r="N54" s="10" t="str">
        <f>IF($A54="","",ROUND(SUMIF(Evaluaciones!$A$7:$A$126,$A54,Evaluaciones!$J$7:$J$126)/COUNTIF(Evaluaciones!$A$7:$A$126,$A54),0))</f>
        <v/>
      </c>
      <c r="O54" s="11" t="str">
        <f>IF($A54="","",SUMIF(Evaluaciones!$A$7:$A$126,$A54,Evaluaciones!$D$7:$D$126)/COUNTIF(Evaluaciones!$A$7:$A$126,$A54))</f>
        <v/>
      </c>
      <c r="P54" s="11" t="str">
        <f>IF($A54="","",SUMIF(Evaluaciones!$A$7:$A$126,$A54,Evaluaciones!$E$7:$E$126)/COUNTIF(Evaluaciones!$A$7:$A$126,$A54))</f>
        <v/>
      </c>
      <c r="Q54" s="12" t="str">
        <f>IF($A54="","",SUMIF(Evaluaciones!$A$7:$A$126,$A54,Evaluaciones!$L$7:$L$126)/COUNTIF(Evaluaciones!$A$7:$A$126,$A54))</f>
        <v/>
      </c>
      <c r="R54" s="12" t="str">
        <f>IF($A54="","",SUMIF(Evaluaciones!$A$7:$A$126,$A54,Evaluaciones!$F$7:$F$126)/COUNTIF(Evaluaciones!$A$7:$A$126,$A54))</f>
        <v/>
      </c>
      <c r="S54" s="12" t="str">
        <f>IF($A54="","",SUMIF(Evaluaciones!$A$7:$A$126,$A54,Evaluaciones!$I$7:$I$126)/COUNTIF(Evaluaciones!$A$7:$A$126,$A54))</f>
        <v/>
      </c>
      <c r="T54" s="12" t="str">
        <f>IF($A54="","",ROUND(SUMIF(Evaluaciones!$A$7:$A$126,$A54,Evaluaciones!$M$7:$M$126)/COUNTIF(Evaluaciones!$A$7:$A$126,$A54),1))</f>
        <v/>
      </c>
      <c r="U54" s="10" t="str">
        <f>IF($A54="","",IF(OR($K54="Caducada",$S54&gt;=4,$T54&lt;Panel!$Q$9),"Crítico",IF($T54&gt;=Panel!$Q$8,"Aprobado","En observación")))</f>
        <v/>
      </c>
      <c r="V54" s="10" t="str">
        <f t="shared" si="2"/>
        <v/>
      </c>
      <c r="W54" s="8"/>
      <c r="X54" s="13"/>
      <c r="Y54" s="10" t="str">
        <f t="shared" si="3"/>
        <v/>
      </c>
    </row>
    <row r="55" spans="1:25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9" t="str">
        <f>IF($A55="","",_xludf.MAXIFS(Evaluaciones!$B$7:$B$126,Evaluaciones!$A$7:$A$126,$A55))</f>
        <v/>
      </c>
      <c r="M55" s="9" t="str">
        <f>IF(L55="","",L55+Panel!$Q$11)</f>
        <v/>
      </c>
      <c r="N55" s="10" t="str">
        <f>IF($A55="","",ROUND(SUMIF(Evaluaciones!$A$7:$A$126,$A55,Evaluaciones!$J$7:$J$126)/COUNTIF(Evaluaciones!$A$7:$A$126,$A55),0))</f>
        <v/>
      </c>
      <c r="O55" s="11" t="str">
        <f>IF($A55="","",SUMIF(Evaluaciones!$A$7:$A$126,$A55,Evaluaciones!$D$7:$D$126)/COUNTIF(Evaluaciones!$A$7:$A$126,$A55))</f>
        <v/>
      </c>
      <c r="P55" s="11" t="str">
        <f>IF($A55="","",SUMIF(Evaluaciones!$A$7:$A$126,$A55,Evaluaciones!$E$7:$E$126)/COUNTIF(Evaluaciones!$A$7:$A$126,$A55))</f>
        <v/>
      </c>
      <c r="Q55" s="12" t="str">
        <f>IF($A55="","",SUMIF(Evaluaciones!$A$7:$A$126,$A55,Evaluaciones!$L$7:$L$126)/COUNTIF(Evaluaciones!$A$7:$A$126,$A55))</f>
        <v/>
      </c>
      <c r="R55" s="12" t="str">
        <f>IF($A55="","",SUMIF(Evaluaciones!$A$7:$A$126,$A55,Evaluaciones!$F$7:$F$126)/COUNTIF(Evaluaciones!$A$7:$A$126,$A55))</f>
        <v/>
      </c>
      <c r="S55" s="12" t="str">
        <f>IF($A55="","",SUMIF(Evaluaciones!$A$7:$A$126,$A55,Evaluaciones!$I$7:$I$126)/COUNTIF(Evaluaciones!$A$7:$A$126,$A55))</f>
        <v/>
      </c>
      <c r="T55" s="12" t="str">
        <f>IF($A55="","",ROUND(SUMIF(Evaluaciones!$A$7:$A$126,$A55,Evaluaciones!$M$7:$M$126)/COUNTIF(Evaluaciones!$A$7:$A$126,$A55),1))</f>
        <v/>
      </c>
      <c r="U55" s="10" t="str">
        <f>IF($A55="","",IF(OR($K55="Caducada",$S55&gt;=4,$T55&lt;Panel!$Q$9),"Crítico",IF($T55&gt;=Panel!$Q$8,"Aprobado","En observación")))</f>
        <v/>
      </c>
      <c r="V55" s="10" t="str">
        <f t="shared" si="2"/>
        <v/>
      </c>
      <c r="W55" s="8"/>
      <c r="X55" s="13"/>
      <c r="Y55" s="10" t="str">
        <f t="shared" si="3"/>
        <v/>
      </c>
    </row>
    <row r="56" spans="1:25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9" t="str">
        <f>IF($A56="","",_xludf.MAXIFS(Evaluaciones!$B$7:$B$126,Evaluaciones!$A$7:$A$126,$A56))</f>
        <v/>
      </c>
      <c r="M56" s="9" t="str">
        <f>IF(L56="","",L56+Panel!$Q$11)</f>
        <v/>
      </c>
      <c r="N56" s="10" t="str">
        <f>IF($A56="","",ROUND(SUMIF(Evaluaciones!$A$7:$A$126,$A56,Evaluaciones!$J$7:$J$126)/COUNTIF(Evaluaciones!$A$7:$A$126,$A56),0))</f>
        <v/>
      </c>
      <c r="O56" s="11" t="str">
        <f>IF($A56="","",SUMIF(Evaluaciones!$A$7:$A$126,$A56,Evaluaciones!$D$7:$D$126)/COUNTIF(Evaluaciones!$A$7:$A$126,$A56))</f>
        <v/>
      </c>
      <c r="P56" s="11" t="str">
        <f>IF($A56="","",SUMIF(Evaluaciones!$A$7:$A$126,$A56,Evaluaciones!$E$7:$E$126)/COUNTIF(Evaluaciones!$A$7:$A$126,$A56))</f>
        <v/>
      </c>
      <c r="Q56" s="12" t="str">
        <f>IF($A56="","",SUMIF(Evaluaciones!$A$7:$A$126,$A56,Evaluaciones!$L$7:$L$126)/COUNTIF(Evaluaciones!$A$7:$A$126,$A56))</f>
        <v/>
      </c>
      <c r="R56" s="12" t="str">
        <f>IF($A56="","",SUMIF(Evaluaciones!$A$7:$A$126,$A56,Evaluaciones!$F$7:$F$126)/COUNTIF(Evaluaciones!$A$7:$A$126,$A56))</f>
        <v/>
      </c>
      <c r="S56" s="12" t="str">
        <f>IF($A56="","",SUMIF(Evaluaciones!$A$7:$A$126,$A56,Evaluaciones!$I$7:$I$126)/COUNTIF(Evaluaciones!$A$7:$A$126,$A56))</f>
        <v/>
      </c>
      <c r="T56" s="12" t="str">
        <f>IF($A56="","",ROUND(SUMIF(Evaluaciones!$A$7:$A$126,$A56,Evaluaciones!$M$7:$M$126)/COUNTIF(Evaluaciones!$A$7:$A$126,$A56),1))</f>
        <v/>
      </c>
      <c r="U56" s="10" t="str">
        <f>IF($A56="","",IF(OR($K56="Caducada",$S56&gt;=4,$T56&lt;Panel!$Q$9),"Crítico",IF($T56&gt;=Panel!$Q$8,"Aprobado","En observación")))</f>
        <v/>
      </c>
      <c r="V56" s="10" t="str">
        <f t="shared" si="2"/>
        <v/>
      </c>
      <c r="W56" s="8"/>
      <c r="X56" s="13"/>
      <c r="Y56" s="10" t="str">
        <f t="shared" si="3"/>
        <v/>
      </c>
    </row>
    <row r="57" spans="1:25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9" t="str">
        <f>IF($A57="","",_xludf.MAXIFS(Evaluaciones!$B$7:$B$126,Evaluaciones!$A$7:$A$126,$A57))</f>
        <v/>
      </c>
      <c r="M57" s="9" t="str">
        <f>IF(L57="","",L57+Panel!$Q$11)</f>
        <v/>
      </c>
      <c r="N57" s="10" t="str">
        <f>IF($A57="","",ROUND(SUMIF(Evaluaciones!$A$7:$A$126,$A57,Evaluaciones!$J$7:$J$126)/COUNTIF(Evaluaciones!$A$7:$A$126,$A57),0))</f>
        <v/>
      </c>
      <c r="O57" s="11" t="str">
        <f>IF($A57="","",SUMIF(Evaluaciones!$A$7:$A$126,$A57,Evaluaciones!$D$7:$D$126)/COUNTIF(Evaluaciones!$A$7:$A$126,$A57))</f>
        <v/>
      </c>
      <c r="P57" s="11" t="str">
        <f>IF($A57="","",SUMIF(Evaluaciones!$A$7:$A$126,$A57,Evaluaciones!$E$7:$E$126)/COUNTIF(Evaluaciones!$A$7:$A$126,$A57))</f>
        <v/>
      </c>
      <c r="Q57" s="12" t="str">
        <f>IF($A57="","",SUMIF(Evaluaciones!$A$7:$A$126,$A57,Evaluaciones!$L$7:$L$126)/COUNTIF(Evaluaciones!$A$7:$A$126,$A57))</f>
        <v/>
      </c>
      <c r="R57" s="12" t="str">
        <f>IF($A57="","",SUMIF(Evaluaciones!$A$7:$A$126,$A57,Evaluaciones!$F$7:$F$126)/COUNTIF(Evaluaciones!$A$7:$A$126,$A57))</f>
        <v/>
      </c>
      <c r="S57" s="12" t="str">
        <f>IF($A57="","",SUMIF(Evaluaciones!$A$7:$A$126,$A57,Evaluaciones!$I$7:$I$126)/COUNTIF(Evaluaciones!$A$7:$A$126,$A57))</f>
        <v/>
      </c>
      <c r="T57" s="12" t="str">
        <f>IF($A57="","",ROUND(SUMIF(Evaluaciones!$A$7:$A$126,$A57,Evaluaciones!$M$7:$M$126)/COUNTIF(Evaluaciones!$A$7:$A$126,$A57),1))</f>
        <v/>
      </c>
      <c r="U57" s="10" t="str">
        <f>IF($A57="","",IF(OR($K57="Caducada",$S57&gt;=4,$T57&lt;Panel!$Q$9),"Crítico",IF($T57&gt;=Panel!$Q$8,"Aprobado","En observación")))</f>
        <v/>
      </c>
      <c r="V57" s="10" t="str">
        <f t="shared" si="2"/>
        <v/>
      </c>
      <c r="W57" s="8"/>
      <c r="X57" s="13"/>
      <c r="Y57" s="10" t="str">
        <f t="shared" si="3"/>
        <v/>
      </c>
    </row>
    <row r="58" spans="1:25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9" t="str">
        <f>IF($A58="","",_xludf.MAXIFS(Evaluaciones!$B$7:$B$126,Evaluaciones!$A$7:$A$126,$A58))</f>
        <v/>
      </c>
      <c r="M58" s="9" t="str">
        <f>IF(L58="","",L58+Panel!$Q$11)</f>
        <v/>
      </c>
      <c r="N58" s="10" t="str">
        <f>IF($A58="","",ROUND(SUMIF(Evaluaciones!$A$7:$A$126,$A58,Evaluaciones!$J$7:$J$126)/COUNTIF(Evaluaciones!$A$7:$A$126,$A58),0))</f>
        <v/>
      </c>
      <c r="O58" s="11" t="str">
        <f>IF($A58="","",SUMIF(Evaluaciones!$A$7:$A$126,$A58,Evaluaciones!$D$7:$D$126)/COUNTIF(Evaluaciones!$A$7:$A$126,$A58))</f>
        <v/>
      </c>
      <c r="P58" s="11" t="str">
        <f>IF($A58="","",SUMIF(Evaluaciones!$A$7:$A$126,$A58,Evaluaciones!$E$7:$E$126)/COUNTIF(Evaluaciones!$A$7:$A$126,$A58))</f>
        <v/>
      </c>
      <c r="Q58" s="12" t="str">
        <f>IF($A58="","",SUMIF(Evaluaciones!$A$7:$A$126,$A58,Evaluaciones!$L$7:$L$126)/COUNTIF(Evaluaciones!$A$7:$A$126,$A58))</f>
        <v/>
      </c>
      <c r="R58" s="12" t="str">
        <f>IF($A58="","",SUMIF(Evaluaciones!$A$7:$A$126,$A58,Evaluaciones!$F$7:$F$126)/COUNTIF(Evaluaciones!$A$7:$A$126,$A58))</f>
        <v/>
      </c>
      <c r="S58" s="12" t="str">
        <f>IF($A58="","",SUMIF(Evaluaciones!$A$7:$A$126,$A58,Evaluaciones!$I$7:$I$126)/COUNTIF(Evaluaciones!$A$7:$A$126,$A58))</f>
        <v/>
      </c>
      <c r="T58" s="12" t="str">
        <f>IF($A58="","",ROUND(SUMIF(Evaluaciones!$A$7:$A$126,$A58,Evaluaciones!$M$7:$M$126)/COUNTIF(Evaluaciones!$A$7:$A$126,$A58),1))</f>
        <v/>
      </c>
      <c r="U58" s="10" t="str">
        <f>IF($A58="","",IF(OR($K58="Caducada",$S58&gt;=4,$T58&lt;Panel!$Q$9),"Crítico",IF($T58&gt;=Panel!$Q$8,"Aprobado","En observación")))</f>
        <v/>
      </c>
      <c r="V58" s="10" t="str">
        <f t="shared" si="2"/>
        <v/>
      </c>
      <c r="W58" s="8"/>
      <c r="X58" s="13"/>
      <c r="Y58" s="10" t="str">
        <f t="shared" si="3"/>
        <v/>
      </c>
    </row>
    <row r="59" spans="1:25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9" t="str">
        <f>IF($A59="","",_xludf.MAXIFS(Evaluaciones!$B$7:$B$126,Evaluaciones!$A$7:$A$126,$A59))</f>
        <v/>
      </c>
      <c r="M59" s="9" t="str">
        <f>IF(L59="","",L59+Panel!$Q$11)</f>
        <v/>
      </c>
      <c r="N59" s="10" t="str">
        <f>IF($A59="","",ROUND(SUMIF(Evaluaciones!$A$7:$A$126,$A59,Evaluaciones!$J$7:$J$126)/COUNTIF(Evaluaciones!$A$7:$A$126,$A59),0))</f>
        <v/>
      </c>
      <c r="O59" s="11" t="str">
        <f>IF($A59="","",SUMIF(Evaluaciones!$A$7:$A$126,$A59,Evaluaciones!$D$7:$D$126)/COUNTIF(Evaluaciones!$A$7:$A$126,$A59))</f>
        <v/>
      </c>
      <c r="P59" s="11" t="str">
        <f>IF($A59="","",SUMIF(Evaluaciones!$A$7:$A$126,$A59,Evaluaciones!$E$7:$E$126)/COUNTIF(Evaluaciones!$A$7:$A$126,$A59))</f>
        <v/>
      </c>
      <c r="Q59" s="12" t="str">
        <f>IF($A59="","",SUMIF(Evaluaciones!$A$7:$A$126,$A59,Evaluaciones!$L$7:$L$126)/COUNTIF(Evaluaciones!$A$7:$A$126,$A59))</f>
        <v/>
      </c>
      <c r="R59" s="12" t="str">
        <f>IF($A59="","",SUMIF(Evaluaciones!$A$7:$A$126,$A59,Evaluaciones!$F$7:$F$126)/COUNTIF(Evaluaciones!$A$7:$A$126,$A59))</f>
        <v/>
      </c>
      <c r="S59" s="12" t="str">
        <f>IF($A59="","",SUMIF(Evaluaciones!$A$7:$A$126,$A59,Evaluaciones!$I$7:$I$126)/COUNTIF(Evaluaciones!$A$7:$A$126,$A59))</f>
        <v/>
      </c>
      <c r="T59" s="12" t="str">
        <f>IF($A59="","",ROUND(SUMIF(Evaluaciones!$A$7:$A$126,$A59,Evaluaciones!$M$7:$M$126)/COUNTIF(Evaluaciones!$A$7:$A$126,$A59),1))</f>
        <v/>
      </c>
      <c r="U59" s="10" t="str">
        <f>IF($A59="","",IF(OR($K59="Caducada",$S59&gt;=4,$T59&lt;Panel!$Q$9),"Crítico",IF($T59&gt;=Panel!$Q$8,"Aprobado","En observación")))</f>
        <v/>
      </c>
      <c r="V59" s="10" t="str">
        <f t="shared" si="2"/>
        <v/>
      </c>
      <c r="W59" s="8"/>
      <c r="X59" s="13"/>
      <c r="Y59" s="10" t="str">
        <f t="shared" si="3"/>
        <v/>
      </c>
    </row>
    <row r="60" spans="1:25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9" t="str">
        <f>IF($A60="","",_xludf.MAXIFS(Evaluaciones!$B$7:$B$126,Evaluaciones!$A$7:$A$126,$A60))</f>
        <v/>
      </c>
      <c r="M60" s="9" t="str">
        <f>IF(L60="","",L60+Panel!$Q$11)</f>
        <v/>
      </c>
      <c r="N60" s="10" t="str">
        <f>IF($A60="","",ROUND(SUMIF(Evaluaciones!$A$7:$A$126,$A60,Evaluaciones!$J$7:$J$126)/COUNTIF(Evaluaciones!$A$7:$A$126,$A60),0))</f>
        <v/>
      </c>
      <c r="O60" s="11" t="str">
        <f>IF($A60="","",SUMIF(Evaluaciones!$A$7:$A$126,$A60,Evaluaciones!$D$7:$D$126)/COUNTIF(Evaluaciones!$A$7:$A$126,$A60))</f>
        <v/>
      </c>
      <c r="P60" s="11" t="str">
        <f>IF($A60="","",SUMIF(Evaluaciones!$A$7:$A$126,$A60,Evaluaciones!$E$7:$E$126)/COUNTIF(Evaluaciones!$A$7:$A$126,$A60))</f>
        <v/>
      </c>
      <c r="Q60" s="12" t="str">
        <f>IF($A60="","",SUMIF(Evaluaciones!$A$7:$A$126,$A60,Evaluaciones!$L$7:$L$126)/COUNTIF(Evaluaciones!$A$7:$A$126,$A60))</f>
        <v/>
      </c>
      <c r="R60" s="12" t="str">
        <f>IF($A60="","",SUMIF(Evaluaciones!$A$7:$A$126,$A60,Evaluaciones!$F$7:$F$126)/COUNTIF(Evaluaciones!$A$7:$A$126,$A60))</f>
        <v/>
      </c>
      <c r="S60" s="12" t="str">
        <f>IF($A60="","",SUMIF(Evaluaciones!$A$7:$A$126,$A60,Evaluaciones!$I$7:$I$126)/COUNTIF(Evaluaciones!$A$7:$A$126,$A60))</f>
        <v/>
      </c>
      <c r="T60" s="12" t="str">
        <f>IF($A60="","",ROUND(SUMIF(Evaluaciones!$A$7:$A$126,$A60,Evaluaciones!$M$7:$M$126)/COUNTIF(Evaluaciones!$A$7:$A$126,$A60),1))</f>
        <v/>
      </c>
      <c r="U60" s="10" t="str">
        <f>IF($A60="","",IF(OR($K60="Caducada",$S60&gt;=4,$T60&lt;Panel!$Q$9),"Crítico",IF($T60&gt;=Panel!$Q$8,"Aprobado","En observación")))</f>
        <v/>
      </c>
      <c r="V60" s="10" t="str">
        <f t="shared" si="2"/>
        <v/>
      </c>
      <c r="W60" s="8"/>
      <c r="X60" s="13"/>
      <c r="Y60" s="10" t="str">
        <f t="shared" si="3"/>
        <v/>
      </c>
    </row>
    <row r="61" spans="1:25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9" t="str">
        <f>IF($A61="","",_xludf.MAXIFS(Evaluaciones!$B$7:$B$126,Evaluaciones!$A$7:$A$126,$A61))</f>
        <v/>
      </c>
      <c r="M61" s="9" t="str">
        <f>IF(L61="","",L61+Panel!$Q$11)</f>
        <v/>
      </c>
      <c r="N61" s="10" t="str">
        <f>IF($A61="","",ROUND(SUMIF(Evaluaciones!$A$7:$A$126,$A61,Evaluaciones!$J$7:$J$126)/COUNTIF(Evaluaciones!$A$7:$A$126,$A61),0))</f>
        <v/>
      </c>
      <c r="O61" s="11" t="str">
        <f>IF($A61="","",SUMIF(Evaluaciones!$A$7:$A$126,$A61,Evaluaciones!$D$7:$D$126)/COUNTIF(Evaluaciones!$A$7:$A$126,$A61))</f>
        <v/>
      </c>
      <c r="P61" s="11" t="str">
        <f>IF($A61="","",SUMIF(Evaluaciones!$A$7:$A$126,$A61,Evaluaciones!$E$7:$E$126)/COUNTIF(Evaluaciones!$A$7:$A$126,$A61))</f>
        <v/>
      </c>
      <c r="Q61" s="12" t="str">
        <f>IF($A61="","",SUMIF(Evaluaciones!$A$7:$A$126,$A61,Evaluaciones!$L$7:$L$126)/COUNTIF(Evaluaciones!$A$7:$A$126,$A61))</f>
        <v/>
      </c>
      <c r="R61" s="12" t="str">
        <f>IF($A61="","",SUMIF(Evaluaciones!$A$7:$A$126,$A61,Evaluaciones!$F$7:$F$126)/COUNTIF(Evaluaciones!$A$7:$A$126,$A61))</f>
        <v/>
      </c>
      <c r="S61" s="12" t="str">
        <f>IF($A61="","",SUMIF(Evaluaciones!$A$7:$A$126,$A61,Evaluaciones!$I$7:$I$126)/COUNTIF(Evaluaciones!$A$7:$A$126,$A61))</f>
        <v/>
      </c>
      <c r="T61" s="12" t="str">
        <f>IF($A61="","",ROUND(SUMIF(Evaluaciones!$A$7:$A$126,$A61,Evaluaciones!$M$7:$M$126)/COUNTIF(Evaluaciones!$A$7:$A$126,$A61),1))</f>
        <v/>
      </c>
      <c r="U61" s="10" t="str">
        <f>IF($A61="","",IF(OR($K61="Caducada",$S61&gt;=4,$T61&lt;Panel!$Q$9),"Crítico",IF($T61&gt;=Panel!$Q$8,"Aprobado","En observación")))</f>
        <v/>
      </c>
      <c r="V61" s="10" t="str">
        <f t="shared" si="2"/>
        <v/>
      </c>
      <c r="W61" s="8"/>
      <c r="X61" s="13"/>
      <c r="Y61" s="10" t="str">
        <f t="shared" si="3"/>
        <v/>
      </c>
    </row>
    <row r="62" spans="1:25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9" t="str">
        <f>IF($A62="","",_xludf.MAXIFS(Evaluaciones!$B$7:$B$126,Evaluaciones!$A$7:$A$126,$A62))</f>
        <v/>
      </c>
      <c r="M62" s="9" t="str">
        <f>IF(L62="","",L62+Panel!$Q$11)</f>
        <v/>
      </c>
      <c r="N62" s="10" t="str">
        <f>IF($A62="","",ROUND(SUMIF(Evaluaciones!$A$7:$A$126,$A62,Evaluaciones!$J$7:$J$126)/COUNTIF(Evaluaciones!$A$7:$A$126,$A62),0))</f>
        <v/>
      </c>
      <c r="O62" s="11" t="str">
        <f>IF($A62="","",SUMIF(Evaluaciones!$A$7:$A$126,$A62,Evaluaciones!$D$7:$D$126)/COUNTIF(Evaluaciones!$A$7:$A$126,$A62))</f>
        <v/>
      </c>
      <c r="P62" s="11" t="str">
        <f>IF($A62="","",SUMIF(Evaluaciones!$A$7:$A$126,$A62,Evaluaciones!$E$7:$E$126)/COUNTIF(Evaluaciones!$A$7:$A$126,$A62))</f>
        <v/>
      </c>
      <c r="Q62" s="12" t="str">
        <f>IF($A62="","",SUMIF(Evaluaciones!$A$7:$A$126,$A62,Evaluaciones!$L$7:$L$126)/COUNTIF(Evaluaciones!$A$7:$A$126,$A62))</f>
        <v/>
      </c>
      <c r="R62" s="12" t="str">
        <f>IF($A62="","",SUMIF(Evaluaciones!$A$7:$A$126,$A62,Evaluaciones!$F$7:$F$126)/COUNTIF(Evaluaciones!$A$7:$A$126,$A62))</f>
        <v/>
      </c>
      <c r="S62" s="12" t="str">
        <f>IF($A62="","",SUMIF(Evaluaciones!$A$7:$A$126,$A62,Evaluaciones!$I$7:$I$126)/COUNTIF(Evaluaciones!$A$7:$A$126,$A62))</f>
        <v/>
      </c>
      <c r="T62" s="12" t="str">
        <f>IF($A62="","",ROUND(SUMIF(Evaluaciones!$A$7:$A$126,$A62,Evaluaciones!$M$7:$M$126)/COUNTIF(Evaluaciones!$A$7:$A$126,$A62),1))</f>
        <v/>
      </c>
      <c r="U62" s="10" t="str">
        <f>IF($A62="","",IF(OR($K62="Caducada",$S62&gt;=4,$T62&lt;Panel!$Q$9),"Crítico",IF($T62&gt;=Panel!$Q$8,"Aprobado","En observación")))</f>
        <v/>
      </c>
      <c r="V62" s="10" t="str">
        <f t="shared" si="2"/>
        <v/>
      </c>
      <c r="W62" s="8"/>
      <c r="X62" s="13"/>
      <c r="Y62" s="10" t="str">
        <f t="shared" si="3"/>
        <v/>
      </c>
    </row>
    <row r="63" spans="1:25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9" t="str">
        <f>IF($A63="","",_xludf.MAXIFS(Evaluaciones!$B$7:$B$126,Evaluaciones!$A$7:$A$126,$A63))</f>
        <v/>
      </c>
      <c r="M63" s="9" t="str">
        <f>IF(L63="","",L63+Panel!$Q$11)</f>
        <v/>
      </c>
      <c r="N63" s="10" t="str">
        <f>IF($A63="","",ROUND(SUMIF(Evaluaciones!$A$7:$A$126,$A63,Evaluaciones!$J$7:$J$126)/COUNTIF(Evaluaciones!$A$7:$A$126,$A63),0))</f>
        <v/>
      </c>
      <c r="O63" s="11" t="str">
        <f>IF($A63="","",SUMIF(Evaluaciones!$A$7:$A$126,$A63,Evaluaciones!$D$7:$D$126)/COUNTIF(Evaluaciones!$A$7:$A$126,$A63))</f>
        <v/>
      </c>
      <c r="P63" s="11" t="str">
        <f>IF($A63="","",SUMIF(Evaluaciones!$A$7:$A$126,$A63,Evaluaciones!$E$7:$E$126)/COUNTIF(Evaluaciones!$A$7:$A$126,$A63))</f>
        <v/>
      </c>
      <c r="Q63" s="12" t="str">
        <f>IF($A63="","",SUMIF(Evaluaciones!$A$7:$A$126,$A63,Evaluaciones!$L$7:$L$126)/COUNTIF(Evaluaciones!$A$7:$A$126,$A63))</f>
        <v/>
      </c>
      <c r="R63" s="12" t="str">
        <f>IF($A63="","",SUMIF(Evaluaciones!$A$7:$A$126,$A63,Evaluaciones!$F$7:$F$126)/COUNTIF(Evaluaciones!$A$7:$A$126,$A63))</f>
        <v/>
      </c>
      <c r="S63" s="12" t="str">
        <f>IF($A63="","",SUMIF(Evaluaciones!$A$7:$A$126,$A63,Evaluaciones!$I$7:$I$126)/COUNTIF(Evaluaciones!$A$7:$A$126,$A63))</f>
        <v/>
      </c>
      <c r="T63" s="12" t="str">
        <f>IF($A63="","",ROUND(SUMIF(Evaluaciones!$A$7:$A$126,$A63,Evaluaciones!$M$7:$M$126)/COUNTIF(Evaluaciones!$A$7:$A$126,$A63),1))</f>
        <v/>
      </c>
      <c r="U63" s="10" t="str">
        <f>IF($A63="","",IF(OR($K63="Caducada",$S63&gt;=4,$T63&lt;Panel!$Q$9),"Crítico",IF($T63&gt;=Panel!$Q$8,"Aprobado","En observación")))</f>
        <v/>
      </c>
      <c r="V63" s="10" t="str">
        <f t="shared" si="2"/>
        <v/>
      </c>
      <c r="W63" s="8"/>
      <c r="X63" s="13"/>
      <c r="Y63" s="10" t="str">
        <f t="shared" si="3"/>
        <v/>
      </c>
    </row>
    <row r="64" spans="1:25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9" t="str">
        <f>IF($A64="","",_xludf.MAXIFS(Evaluaciones!$B$7:$B$126,Evaluaciones!$A$7:$A$126,$A64))</f>
        <v/>
      </c>
      <c r="M64" s="9" t="str">
        <f>IF(L64="","",L64+Panel!$Q$11)</f>
        <v/>
      </c>
      <c r="N64" s="10" t="str">
        <f>IF($A64="","",ROUND(SUMIF(Evaluaciones!$A$7:$A$126,$A64,Evaluaciones!$J$7:$J$126)/COUNTIF(Evaluaciones!$A$7:$A$126,$A64),0))</f>
        <v/>
      </c>
      <c r="O64" s="11" t="str">
        <f>IF($A64="","",SUMIF(Evaluaciones!$A$7:$A$126,$A64,Evaluaciones!$D$7:$D$126)/COUNTIF(Evaluaciones!$A$7:$A$126,$A64))</f>
        <v/>
      </c>
      <c r="P64" s="11" t="str">
        <f>IF($A64="","",SUMIF(Evaluaciones!$A$7:$A$126,$A64,Evaluaciones!$E$7:$E$126)/COUNTIF(Evaluaciones!$A$7:$A$126,$A64))</f>
        <v/>
      </c>
      <c r="Q64" s="12" t="str">
        <f>IF($A64="","",SUMIF(Evaluaciones!$A$7:$A$126,$A64,Evaluaciones!$L$7:$L$126)/COUNTIF(Evaluaciones!$A$7:$A$126,$A64))</f>
        <v/>
      </c>
      <c r="R64" s="12" t="str">
        <f>IF($A64="","",SUMIF(Evaluaciones!$A$7:$A$126,$A64,Evaluaciones!$F$7:$F$126)/COUNTIF(Evaluaciones!$A$7:$A$126,$A64))</f>
        <v/>
      </c>
      <c r="S64" s="12" t="str">
        <f>IF($A64="","",SUMIF(Evaluaciones!$A$7:$A$126,$A64,Evaluaciones!$I$7:$I$126)/COUNTIF(Evaluaciones!$A$7:$A$126,$A64))</f>
        <v/>
      </c>
      <c r="T64" s="12" t="str">
        <f>IF($A64="","",ROUND(SUMIF(Evaluaciones!$A$7:$A$126,$A64,Evaluaciones!$M$7:$M$126)/COUNTIF(Evaluaciones!$A$7:$A$126,$A64),1))</f>
        <v/>
      </c>
      <c r="U64" s="10" t="str">
        <f>IF($A64="","",IF(OR($K64="Caducada",$S64&gt;=4,$T64&lt;Panel!$Q$9),"Crítico",IF($T64&gt;=Panel!$Q$8,"Aprobado","En observación")))</f>
        <v/>
      </c>
      <c r="V64" s="10" t="str">
        <f t="shared" si="2"/>
        <v/>
      </c>
      <c r="W64" s="8"/>
      <c r="X64" s="13"/>
      <c r="Y64" s="10" t="str">
        <f t="shared" si="3"/>
        <v/>
      </c>
    </row>
    <row r="65" spans="1:25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9" t="str">
        <f>IF($A65="","",_xludf.MAXIFS(Evaluaciones!$B$7:$B$126,Evaluaciones!$A$7:$A$126,$A65))</f>
        <v/>
      </c>
      <c r="M65" s="9" t="str">
        <f>IF(L65="","",L65+Panel!$Q$11)</f>
        <v/>
      </c>
      <c r="N65" s="10" t="str">
        <f>IF($A65="","",ROUND(SUMIF(Evaluaciones!$A$7:$A$126,$A65,Evaluaciones!$J$7:$J$126)/COUNTIF(Evaluaciones!$A$7:$A$126,$A65),0))</f>
        <v/>
      </c>
      <c r="O65" s="11" t="str">
        <f>IF($A65="","",SUMIF(Evaluaciones!$A$7:$A$126,$A65,Evaluaciones!$D$7:$D$126)/COUNTIF(Evaluaciones!$A$7:$A$126,$A65))</f>
        <v/>
      </c>
      <c r="P65" s="11" t="str">
        <f>IF($A65="","",SUMIF(Evaluaciones!$A$7:$A$126,$A65,Evaluaciones!$E$7:$E$126)/COUNTIF(Evaluaciones!$A$7:$A$126,$A65))</f>
        <v/>
      </c>
      <c r="Q65" s="12" t="str">
        <f>IF($A65="","",SUMIF(Evaluaciones!$A$7:$A$126,$A65,Evaluaciones!$L$7:$L$126)/COUNTIF(Evaluaciones!$A$7:$A$126,$A65))</f>
        <v/>
      </c>
      <c r="R65" s="12" t="str">
        <f>IF($A65="","",SUMIF(Evaluaciones!$A$7:$A$126,$A65,Evaluaciones!$F$7:$F$126)/COUNTIF(Evaluaciones!$A$7:$A$126,$A65))</f>
        <v/>
      </c>
      <c r="S65" s="12" t="str">
        <f>IF($A65="","",SUMIF(Evaluaciones!$A$7:$A$126,$A65,Evaluaciones!$I$7:$I$126)/COUNTIF(Evaluaciones!$A$7:$A$126,$A65))</f>
        <v/>
      </c>
      <c r="T65" s="12" t="str">
        <f>IF($A65="","",ROUND(SUMIF(Evaluaciones!$A$7:$A$126,$A65,Evaluaciones!$M$7:$M$126)/COUNTIF(Evaluaciones!$A$7:$A$126,$A65),1))</f>
        <v/>
      </c>
      <c r="U65" s="10" t="str">
        <f>IF($A65="","",IF(OR($K65="Caducada",$S65&gt;=4,$T65&lt;Panel!$Q$9),"Crítico",IF($T65&gt;=Panel!$Q$8,"Aprobado","En observación")))</f>
        <v/>
      </c>
      <c r="V65" s="10" t="str">
        <f t="shared" si="2"/>
        <v/>
      </c>
      <c r="W65" s="8"/>
      <c r="X65" s="13"/>
      <c r="Y65" s="10" t="str">
        <f t="shared" si="3"/>
        <v/>
      </c>
    </row>
    <row r="66" spans="1:25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9" t="str">
        <f>IF($A66="","",_xludf.MAXIFS(Evaluaciones!$B$7:$B$126,Evaluaciones!$A$7:$A$126,$A66))</f>
        <v/>
      </c>
      <c r="M66" s="9" t="str">
        <f>IF(L66="","",L66+Panel!$Q$11)</f>
        <v/>
      </c>
      <c r="N66" s="10" t="str">
        <f>IF($A66="","",ROUND(SUMIF(Evaluaciones!$A$7:$A$126,$A66,Evaluaciones!$J$7:$J$126)/COUNTIF(Evaluaciones!$A$7:$A$126,$A66),0))</f>
        <v/>
      </c>
      <c r="O66" s="11" t="str">
        <f>IF($A66="","",SUMIF(Evaluaciones!$A$7:$A$126,$A66,Evaluaciones!$D$7:$D$126)/COUNTIF(Evaluaciones!$A$7:$A$126,$A66))</f>
        <v/>
      </c>
      <c r="P66" s="11" t="str">
        <f>IF($A66="","",SUMIF(Evaluaciones!$A$7:$A$126,$A66,Evaluaciones!$E$7:$E$126)/COUNTIF(Evaluaciones!$A$7:$A$126,$A66))</f>
        <v/>
      </c>
      <c r="Q66" s="12" t="str">
        <f>IF($A66="","",SUMIF(Evaluaciones!$A$7:$A$126,$A66,Evaluaciones!$L$7:$L$126)/COUNTIF(Evaluaciones!$A$7:$A$126,$A66))</f>
        <v/>
      </c>
      <c r="R66" s="12" t="str">
        <f>IF($A66="","",SUMIF(Evaluaciones!$A$7:$A$126,$A66,Evaluaciones!$F$7:$F$126)/COUNTIF(Evaluaciones!$A$7:$A$126,$A66))</f>
        <v/>
      </c>
      <c r="S66" s="12" t="str">
        <f>IF($A66="","",SUMIF(Evaluaciones!$A$7:$A$126,$A66,Evaluaciones!$I$7:$I$126)/COUNTIF(Evaluaciones!$A$7:$A$126,$A66))</f>
        <v/>
      </c>
      <c r="T66" s="12" t="str">
        <f>IF($A66="","",ROUND(SUMIF(Evaluaciones!$A$7:$A$126,$A66,Evaluaciones!$M$7:$M$126)/COUNTIF(Evaluaciones!$A$7:$A$126,$A66),1))</f>
        <v/>
      </c>
      <c r="U66" s="10" t="str">
        <f>IF($A66="","",IF(OR($K66="Caducada",$S66&gt;=4,$T66&lt;Panel!$Q$9),"Crítico",IF($T66&gt;=Panel!$Q$8,"Aprobado","En observación")))</f>
        <v/>
      </c>
      <c r="V66" s="10" t="str">
        <f t="shared" si="2"/>
        <v/>
      </c>
      <c r="W66" s="8"/>
      <c r="X66" s="13"/>
      <c r="Y66" s="10" t="str">
        <f t="shared" si="3"/>
        <v/>
      </c>
    </row>
  </sheetData>
  <mergeCells count="3">
    <mergeCell ref="A4:Y4"/>
    <mergeCell ref="A2:Y2"/>
    <mergeCell ref="A1:Y1"/>
  </mergeCells>
  <conditionalFormatting sqref="K7:K66">
    <cfRule type="expression" dxfId="15" priority="23">
      <formula>AND($A7&lt;&gt;"",$K7&lt;&gt;"Completa")</formula>
    </cfRule>
  </conditionalFormatting>
  <conditionalFormatting sqref="O7:O66">
    <cfRule type="expression" dxfId="14" priority="9">
      <formula>AND($A7&lt;&gt;"",$O7&lt;0.85)</formula>
    </cfRule>
    <cfRule type="expression" dxfId="13" priority="10">
      <formula>AND($A7&lt;&gt;"",$O7&gt;=0.85,$O7&lt;0.95)</formula>
    </cfRule>
    <cfRule type="expression" dxfId="12" priority="11">
      <formula>AND($A7&lt;&gt;"",$O7&gt;=0.95)</formula>
    </cfRule>
  </conditionalFormatting>
  <conditionalFormatting sqref="P7:P66">
    <cfRule type="expression" dxfId="11" priority="12">
      <formula>AND($A7&lt;&gt;"",$P7&lt;0.85)</formula>
    </cfRule>
    <cfRule type="expression" dxfId="10" priority="13">
      <formula>AND($A7&lt;&gt;"",$P7&gt;=0.85,$P7&lt;0.95)</formula>
    </cfRule>
    <cfRule type="expression" dxfId="9" priority="14">
      <formula>AND($A7&lt;&gt;"",$P7&gt;=0.95)</formula>
    </cfRule>
  </conditionalFormatting>
  <conditionalFormatting sqref="S7:S66">
    <cfRule type="expression" dxfId="8" priority="15">
      <formula>AND($A7&lt;&gt;"",$S7&gt;=4)</formula>
    </cfRule>
    <cfRule type="expression" dxfId="7" priority="16">
      <formula>AND($A7&lt;&gt;"",$S7&gt;=3,$S7&lt;4)</formula>
    </cfRule>
    <cfRule type="expression" dxfId="6" priority="17">
      <formula>AND($A7&lt;&gt;"",$S7&lt;3)</formula>
    </cfRule>
  </conditionalFormatting>
  <conditionalFormatting sqref="T7:T66">
    <cfRule type="dataBar" priority="18">
      <dataBar>
        <cfvo type="num" val="0"/>
        <cfvo type="num" val="100"/>
        <color rgb="FF5B9BD5"/>
      </dataBar>
    </cfRule>
  </conditionalFormatting>
  <conditionalFormatting sqref="U7:U66">
    <cfRule type="expression" dxfId="5" priority="19">
      <formula>$U7="Crítico"</formula>
    </cfRule>
    <cfRule type="expression" dxfId="4" priority="20">
      <formula>$U7="En observación"</formula>
    </cfRule>
    <cfRule type="expression" dxfId="3" priority="21">
      <formula>$U7="Aprobado"</formula>
    </cfRule>
  </conditionalFormatting>
  <conditionalFormatting sqref="Y7:Y66">
    <cfRule type="expression" dxfId="2" priority="22">
      <formula>$Y7="Revisar"</formula>
    </cfRule>
  </conditionalFormatting>
  <dataValidations count="7">
    <dataValidation type="list" allowBlank="1" sqref="C7:C66" xr:uid="{00000000-0002-0000-0100-000000000000}">
      <formula1>Categorias</formula1>
    </dataValidation>
    <dataValidation type="list" allowBlank="1" sqref="D7:D66" xr:uid="{00000000-0002-0000-0100-000001000000}">
      <formula1>TipoCompra</formula1>
    </dataValidation>
    <dataValidation type="list" allowBlank="1" sqref="E7:E66" xr:uid="{00000000-0002-0000-0100-000002000000}">
      <formula1>Paises</formula1>
    </dataValidation>
    <dataValidation type="list" allowBlank="1" sqref="I7:I66" xr:uid="{00000000-0002-0000-0100-000003000000}">
      <formula1>Monedas</formula1>
    </dataValidation>
    <dataValidation type="list" allowBlank="1" sqref="J7:J66" xr:uid="{00000000-0002-0000-0100-000004000000}">
      <formula1>Pago</formula1>
    </dataValidation>
    <dataValidation type="list" allowBlank="1" sqref="K7:K66" xr:uid="{00000000-0002-0000-0100-000005000000}">
      <formula1>Docs</formula1>
    </dataValidation>
    <dataValidation type="list" allowBlank="1" sqref="W7:W66" xr:uid="{00000000-0002-0000-0100-000006000000}">
      <formula1>Responsables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126"/>
  <sheetViews>
    <sheetView showGridLines="0" workbookViewId="0"/>
  </sheetViews>
  <sheetFormatPr baseColWidth="10" defaultColWidth="8.88671875" defaultRowHeight="14.4" x14ac:dyDescent="0.3"/>
  <cols>
    <col min="1" max="3" width="12" customWidth="1"/>
    <col min="4" max="7" width="10" customWidth="1"/>
    <col min="8" max="8" width="12" customWidth="1"/>
    <col min="9" max="9" width="10" customWidth="1"/>
    <col min="10" max="10" width="14" customWidth="1"/>
    <col min="11" max="11" width="11" customWidth="1"/>
    <col min="12" max="12" width="14" customWidth="1"/>
    <col min="13" max="14" width="12" customWidth="1"/>
    <col min="15" max="15" width="34" customWidth="1"/>
  </cols>
  <sheetData>
    <row r="1" spans="1:15" ht="19.8" x14ac:dyDescent="0.3">
      <c r="A1" s="42" t="s">
        <v>161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3">
      <c r="A2" s="39" t="s">
        <v>162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4" spans="1:15" x14ac:dyDescent="0.3">
      <c r="A4" s="41" t="s">
        <v>163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6" spans="1:15" ht="27.6" x14ac:dyDescent="0.3">
      <c r="A6" s="7" t="s">
        <v>45</v>
      </c>
      <c r="B6" s="7" t="s">
        <v>164</v>
      </c>
      <c r="C6" s="7" t="s">
        <v>165</v>
      </c>
      <c r="D6" s="7" t="s">
        <v>166</v>
      </c>
      <c r="E6" s="7" t="s">
        <v>167</v>
      </c>
      <c r="F6" s="7" t="s">
        <v>168</v>
      </c>
      <c r="G6" s="7" t="s">
        <v>169</v>
      </c>
      <c r="H6" s="7" t="s">
        <v>170</v>
      </c>
      <c r="I6" s="7" t="s">
        <v>171</v>
      </c>
      <c r="J6" s="7" t="s">
        <v>172</v>
      </c>
      <c r="K6" s="7" t="s">
        <v>173</v>
      </c>
      <c r="L6" s="7" t="s">
        <v>59</v>
      </c>
      <c r="M6" s="7" t="s">
        <v>174</v>
      </c>
      <c r="N6" s="7" t="s">
        <v>175</v>
      </c>
      <c r="O6" s="7" t="s">
        <v>176</v>
      </c>
    </row>
    <row r="7" spans="1:15" x14ac:dyDescent="0.3">
      <c r="A7" s="8" t="s">
        <v>67</v>
      </c>
      <c r="B7" s="14">
        <v>46038</v>
      </c>
      <c r="C7" s="8" t="s">
        <v>177</v>
      </c>
      <c r="D7" s="15">
        <v>0.92</v>
      </c>
      <c r="E7" s="15">
        <v>0.98</v>
      </c>
      <c r="F7" s="8">
        <v>4.4000000000000004</v>
      </c>
      <c r="G7" s="8">
        <v>4.3</v>
      </c>
      <c r="H7" s="8">
        <v>4.4000000000000004</v>
      </c>
      <c r="I7" s="8">
        <v>1.8</v>
      </c>
      <c r="J7" s="8">
        <v>14</v>
      </c>
      <c r="K7" s="8">
        <v>1</v>
      </c>
      <c r="L7" s="12">
        <f t="shared" ref="L7:L38" si="0">IF($A7="","",ROUND(AVERAGE(G7:H7),1))</f>
        <v>4.4000000000000004</v>
      </c>
      <c r="M7" s="12">
        <f>IF($A7="","",ROUND((D7*Panel!$Q$3+E7*Panel!$Q$4+(L7/5)*Panel!$Q$5+(F7/5)*Panel!$Q$6+((6-I7)/5)*Panel!$Q$7)*100,1))</f>
        <v>91.3</v>
      </c>
      <c r="N7" s="10" t="str">
        <f t="shared" ref="N7:N38" si="1">IF($A7="","",IF(M7&gt;=90,"Excelente",IF(M7&gt;=80,"Correcto",IF(M7&gt;=70,"Vigilancia","Crítico"))))</f>
        <v>Excelente</v>
      </c>
      <c r="O7" s="13" t="s">
        <v>178</v>
      </c>
    </row>
    <row r="8" spans="1:15" x14ac:dyDescent="0.3">
      <c r="A8" s="8" t="s">
        <v>67</v>
      </c>
      <c r="B8" s="14">
        <v>46073</v>
      </c>
      <c r="C8" s="8" t="s">
        <v>167</v>
      </c>
      <c r="D8" s="15">
        <v>0.95</v>
      </c>
      <c r="E8" s="15">
        <v>0.95</v>
      </c>
      <c r="F8" s="8">
        <v>4.7</v>
      </c>
      <c r="G8" s="8">
        <v>4.5999999999999996</v>
      </c>
      <c r="H8" s="8">
        <v>4.5999999999999996</v>
      </c>
      <c r="I8" s="8">
        <v>1.2</v>
      </c>
      <c r="J8" s="8">
        <v>10</v>
      </c>
      <c r="K8" s="8">
        <v>1</v>
      </c>
      <c r="L8" s="12">
        <f t="shared" si="0"/>
        <v>4.5999999999999996</v>
      </c>
      <c r="M8" s="12">
        <f>IF($A8="","",ROUND((D8*Panel!$Q$3+E8*Panel!$Q$4+(L8/5)*Panel!$Q$5+(F8/5)*Panel!$Q$6+((6-I8)/5)*Panel!$Q$7)*100,1))</f>
        <v>94.4</v>
      </c>
      <c r="N8" s="10" t="str">
        <f t="shared" si="1"/>
        <v>Excelente</v>
      </c>
      <c r="O8" s="13" t="s">
        <v>179</v>
      </c>
    </row>
    <row r="9" spans="1:15" x14ac:dyDescent="0.3">
      <c r="A9" s="8" t="s">
        <v>67</v>
      </c>
      <c r="B9" s="14">
        <v>46102</v>
      </c>
      <c r="C9" s="8" t="s">
        <v>180</v>
      </c>
      <c r="D9" s="15">
        <v>0.98</v>
      </c>
      <c r="E9" s="15">
        <v>0.97</v>
      </c>
      <c r="F9" s="8">
        <v>4.4000000000000004</v>
      </c>
      <c r="G9" s="8">
        <v>4.9000000000000004</v>
      </c>
      <c r="H9" s="8">
        <v>4.8</v>
      </c>
      <c r="I9" s="8">
        <v>1.5</v>
      </c>
      <c r="J9" s="8">
        <v>11</v>
      </c>
      <c r="K9" s="8">
        <v>0</v>
      </c>
      <c r="L9" s="12">
        <f t="shared" si="0"/>
        <v>4.9000000000000004</v>
      </c>
      <c r="M9" s="12">
        <f>IF($A9="","",ROUND((D9*Panel!$Q$3+E9*Panel!$Q$4+(L9/5)*Panel!$Q$5+(F9/5)*Panel!$Q$6+((6-I9)/5)*Panel!$Q$7)*100,1))</f>
        <v>95.5</v>
      </c>
      <c r="N9" s="10" t="str">
        <f t="shared" si="1"/>
        <v>Excelente</v>
      </c>
      <c r="O9" s="13" t="s">
        <v>181</v>
      </c>
    </row>
    <row r="10" spans="1:15" x14ac:dyDescent="0.3">
      <c r="A10" s="8" t="s">
        <v>79</v>
      </c>
      <c r="B10" s="14">
        <v>46038</v>
      </c>
      <c r="C10" s="8" t="s">
        <v>177</v>
      </c>
      <c r="D10" s="15">
        <v>0.89</v>
      </c>
      <c r="E10" s="15">
        <v>0.93</v>
      </c>
      <c r="F10" s="8">
        <v>4.0999999999999996</v>
      </c>
      <c r="G10" s="8">
        <v>4.2</v>
      </c>
      <c r="H10" s="8">
        <v>4.2</v>
      </c>
      <c r="I10" s="8">
        <v>1.7</v>
      </c>
      <c r="J10" s="8">
        <v>16</v>
      </c>
      <c r="K10" s="8">
        <v>1</v>
      </c>
      <c r="L10" s="12">
        <f t="shared" si="0"/>
        <v>4.2</v>
      </c>
      <c r="M10" s="12">
        <f>IF($A10="","",ROUND((D10*Panel!$Q$3+E10*Panel!$Q$4+(L10/5)*Panel!$Q$5+(F10/5)*Panel!$Q$6+((6-I10)/5)*Panel!$Q$7)*100,1))</f>
        <v>87.7</v>
      </c>
      <c r="N10" s="10" t="str">
        <f t="shared" si="1"/>
        <v>Correcto</v>
      </c>
      <c r="O10" s="13" t="s">
        <v>178</v>
      </c>
    </row>
    <row r="11" spans="1:15" x14ac:dyDescent="0.3">
      <c r="A11" s="8" t="s">
        <v>79</v>
      </c>
      <c r="B11" s="14">
        <v>46073</v>
      </c>
      <c r="C11" s="8" t="s">
        <v>167</v>
      </c>
      <c r="D11" s="15">
        <v>0.92</v>
      </c>
      <c r="E11" s="15">
        <v>0.95</v>
      </c>
      <c r="F11" s="8">
        <v>3.8</v>
      </c>
      <c r="G11" s="8">
        <v>4.5</v>
      </c>
      <c r="H11" s="8">
        <v>4.4000000000000004</v>
      </c>
      <c r="I11" s="8">
        <v>2</v>
      </c>
      <c r="J11" s="8">
        <v>17</v>
      </c>
      <c r="K11" s="8">
        <v>1</v>
      </c>
      <c r="L11" s="12">
        <f t="shared" si="0"/>
        <v>4.5</v>
      </c>
      <c r="M11" s="12">
        <f>IF($A11="","",ROUND((D11*Panel!$Q$3+E11*Panel!$Q$4+(L11/5)*Panel!$Q$5+(F11/5)*Panel!$Q$6+((6-I11)/5)*Panel!$Q$7)*100,1))</f>
        <v>88.8</v>
      </c>
      <c r="N11" s="10" t="str">
        <f t="shared" si="1"/>
        <v>Correcto</v>
      </c>
      <c r="O11" s="13" t="s">
        <v>179</v>
      </c>
    </row>
    <row r="12" spans="1:15" x14ac:dyDescent="0.3">
      <c r="A12" s="8" t="s">
        <v>79</v>
      </c>
      <c r="B12" s="14">
        <v>46102</v>
      </c>
      <c r="C12" s="8" t="s">
        <v>180</v>
      </c>
      <c r="D12" s="15">
        <v>0.95</v>
      </c>
      <c r="E12" s="15">
        <v>0.97</v>
      </c>
      <c r="F12" s="8">
        <v>4.0999999999999996</v>
      </c>
      <c r="G12" s="8">
        <v>3.9</v>
      </c>
      <c r="H12" s="8">
        <v>4</v>
      </c>
      <c r="I12" s="8">
        <v>2.2999999999999998</v>
      </c>
      <c r="J12" s="8">
        <v>18</v>
      </c>
      <c r="K12" s="8">
        <v>1</v>
      </c>
      <c r="L12" s="12">
        <f t="shared" si="0"/>
        <v>4</v>
      </c>
      <c r="M12" s="12">
        <f>IF($A12="","",ROUND((D12*Panel!$Q$3+E12*Panel!$Q$4+(L12/5)*Panel!$Q$5+(F12/5)*Panel!$Q$6+((6-I12)/5)*Panel!$Q$7)*100,1))</f>
        <v>88.5</v>
      </c>
      <c r="N12" s="10" t="str">
        <f t="shared" si="1"/>
        <v>Correcto</v>
      </c>
      <c r="O12" s="13" t="s">
        <v>181</v>
      </c>
    </row>
    <row r="13" spans="1:15" x14ac:dyDescent="0.3">
      <c r="A13" s="8" t="s">
        <v>89</v>
      </c>
      <c r="B13" s="14">
        <v>46038</v>
      </c>
      <c r="C13" s="8" t="s">
        <v>177</v>
      </c>
      <c r="D13" s="15">
        <v>0.83</v>
      </c>
      <c r="E13" s="15">
        <v>0.88</v>
      </c>
      <c r="F13" s="8">
        <v>3.5</v>
      </c>
      <c r="G13" s="8">
        <v>3.7</v>
      </c>
      <c r="H13" s="8">
        <v>3.6</v>
      </c>
      <c r="I13" s="8">
        <v>2.8</v>
      </c>
      <c r="J13" s="8">
        <v>7</v>
      </c>
      <c r="K13" s="8">
        <v>2</v>
      </c>
      <c r="L13" s="12">
        <f t="shared" si="0"/>
        <v>3.7</v>
      </c>
      <c r="M13" s="12">
        <f>IF($A13="","",ROUND((D13*Panel!$Q$3+E13*Panel!$Q$4+(L13/5)*Panel!$Q$5+(F13/5)*Panel!$Q$6+((6-I13)/5)*Panel!$Q$7)*100,1))</f>
        <v>78.599999999999994</v>
      </c>
      <c r="N13" s="10" t="str">
        <f t="shared" si="1"/>
        <v>Vigilancia</v>
      </c>
      <c r="O13" s="13" t="s">
        <v>178</v>
      </c>
    </row>
    <row r="14" spans="1:15" x14ac:dyDescent="0.3">
      <c r="A14" s="8" t="s">
        <v>89</v>
      </c>
      <c r="B14" s="14">
        <v>46073</v>
      </c>
      <c r="C14" s="8" t="s">
        <v>167</v>
      </c>
      <c r="D14" s="15">
        <v>0.86</v>
      </c>
      <c r="E14" s="15">
        <v>0.9</v>
      </c>
      <c r="F14" s="8">
        <v>3.8</v>
      </c>
      <c r="G14" s="8">
        <v>3.1</v>
      </c>
      <c r="H14" s="8">
        <v>3.2</v>
      </c>
      <c r="I14" s="8">
        <v>3.1</v>
      </c>
      <c r="J14" s="8">
        <v>8</v>
      </c>
      <c r="K14" s="8">
        <v>2</v>
      </c>
      <c r="L14" s="12">
        <f t="shared" si="0"/>
        <v>3.2</v>
      </c>
      <c r="M14" s="12">
        <f>IF($A14="","",ROUND((D14*Panel!$Q$3+E14*Panel!$Q$4+(L14/5)*Panel!$Q$5+(F14/5)*Panel!$Q$6+((6-I14)/5)*Panel!$Q$7)*100,1))</f>
        <v>78.3</v>
      </c>
      <c r="N14" s="10" t="str">
        <f t="shared" si="1"/>
        <v>Vigilancia</v>
      </c>
      <c r="O14" s="13" t="s">
        <v>179</v>
      </c>
    </row>
    <row r="15" spans="1:15" x14ac:dyDescent="0.3">
      <c r="A15" s="8" t="s">
        <v>89</v>
      </c>
      <c r="B15" s="14">
        <v>46102</v>
      </c>
      <c r="C15" s="8" t="s">
        <v>180</v>
      </c>
      <c r="D15" s="15">
        <v>0.84</v>
      </c>
      <c r="E15" s="15">
        <v>0.92</v>
      </c>
      <c r="F15" s="8">
        <v>4.0999999999999996</v>
      </c>
      <c r="G15" s="8">
        <v>3.4</v>
      </c>
      <c r="H15" s="8">
        <v>3.4</v>
      </c>
      <c r="I15" s="8">
        <v>2.5</v>
      </c>
      <c r="J15" s="8">
        <v>9</v>
      </c>
      <c r="K15" s="8">
        <v>2</v>
      </c>
      <c r="L15" s="12">
        <f t="shared" si="0"/>
        <v>3.4</v>
      </c>
      <c r="M15" s="12">
        <f>IF($A15="","",ROUND((D15*Panel!$Q$3+E15*Panel!$Q$4+(L15/5)*Panel!$Q$5+(F15/5)*Panel!$Q$6+((6-I15)/5)*Panel!$Q$7)*100,1))</f>
        <v>81.099999999999994</v>
      </c>
      <c r="N15" s="10" t="str">
        <f t="shared" si="1"/>
        <v>Correcto</v>
      </c>
      <c r="O15" s="13" t="s">
        <v>181</v>
      </c>
    </row>
    <row r="16" spans="1:15" x14ac:dyDescent="0.3">
      <c r="A16" s="8" t="s">
        <v>97</v>
      </c>
      <c r="B16" s="14">
        <v>46038</v>
      </c>
      <c r="C16" s="8" t="s">
        <v>177</v>
      </c>
      <c r="D16" s="15">
        <v>0.93</v>
      </c>
      <c r="E16" s="15">
        <v>0.91</v>
      </c>
      <c r="F16" s="8">
        <v>4</v>
      </c>
      <c r="G16" s="8">
        <v>3.7</v>
      </c>
      <c r="H16" s="8">
        <v>3.8</v>
      </c>
      <c r="I16" s="8">
        <v>2.5</v>
      </c>
      <c r="J16" s="8">
        <v>16</v>
      </c>
      <c r="K16" s="8">
        <v>1</v>
      </c>
      <c r="L16" s="12">
        <f t="shared" si="0"/>
        <v>3.8</v>
      </c>
      <c r="M16" s="12">
        <f>IF($A16="","",ROUND((D16*Panel!$Q$3+E16*Panel!$Q$4+(L16/5)*Panel!$Q$5+(F16/5)*Panel!$Q$6+((6-I16)/5)*Panel!$Q$7)*100,1))</f>
        <v>84.9</v>
      </c>
      <c r="N16" s="10" t="str">
        <f t="shared" si="1"/>
        <v>Correcto</v>
      </c>
      <c r="O16" s="13" t="s">
        <v>178</v>
      </c>
    </row>
    <row r="17" spans="1:15" x14ac:dyDescent="0.3">
      <c r="A17" s="8" t="s">
        <v>97</v>
      </c>
      <c r="B17" s="14">
        <v>46073</v>
      </c>
      <c r="C17" s="8" t="s">
        <v>167</v>
      </c>
      <c r="D17" s="15">
        <v>0.91</v>
      </c>
      <c r="E17" s="15">
        <v>0.93</v>
      </c>
      <c r="F17" s="8">
        <v>4.3</v>
      </c>
      <c r="G17" s="8">
        <v>4</v>
      </c>
      <c r="H17" s="8">
        <v>4</v>
      </c>
      <c r="I17" s="8">
        <v>1.9</v>
      </c>
      <c r="J17" s="8">
        <v>17</v>
      </c>
      <c r="K17" s="8">
        <v>1</v>
      </c>
      <c r="L17" s="12">
        <f t="shared" si="0"/>
        <v>4</v>
      </c>
      <c r="M17" s="12">
        <f>IF($A17="","",ROUND((D17*Panel!$Q$3+E17*Panel!$Q$4+(L17/5)*Panel!$Q$5+(F17/5)*Panel!$Q$6+((6-I17)/5)*Panel!$Q$7)*100,1))</f>
        <v>87.7</v>
      </c>
      <c r="N17" s="10" t="str">
        <f t="shared" si="1"/>
        <v>Correcto</v>
      </c>
      <c r="O17" s="13" t="s">
        <v>179</v>
      </c>
    </row>
    <row r="18" spans="1:15" x14ac:dyDescent="0.3">
      <c r="A18" s="8" t="s">
        <v>97</v>
      </c>
      <c r="B18" s="14">
        <v>46102</v>
      </c>
      <c r="C18" s="8" t="s">
        <v>180</v>
      </c>
      <c r="D18" s="15">
        <v>0.94</v>
      </c>
      <c r="E18" s="15">
        <v>0.95</v>
      </c>
      <c r="F18" s="8">
        <v>4</v>
      </c>
      <c r="G18" s="8">
        <v>4.3</v>
      </c>
      <c r="H18" s="8">
        <v>4.2</v>
      </c>
      <c r="I18" s="8">
        <v>2.2000000000000002</v>
      </c>
      <c r="J18" s="8">
        <v>18</v>
      </c>
      <c r="K18" s="8">
        <v>1</v>
      </c>
      <c r="L18" s="12">
        <f t="shared" si="0"/>
        <v>4.3</v>
      </c>
      <c r="M18" s="12">
        <f>IF($A18="","",ROUND((D18*Panel!$Q$3+E18*Panel!$Q$4+(L18/5)*Panel!$Q$5+(F18/5)*Panel!$Q$6+((6-I18)/5)*Panel!$Q$7)*100,1))</f>
        <v>88.8</v>
      </c>
      <c r="N18" s="10" t="str">
        <f t="shared" si="1"/>
        <v>Correcto</v>
      </c>
      <c r="O18" s="13" t="s">
        <v>181</v>
      </c>
    </row>
    <row r="19" spans="1:15" x14ac:dyDescent="0.3">
      <c r="A19" s="8" t="s">
        <v>105</v>
      </c>
      <c r="B19" s="14">
        <v>46038</v>
      </c>
      <c r="C19" s="8" t="s">
        <v>177</v>
      </c>
      <c r="D19" s="15">
        <v>0.78</v>
      </c>
      <c r="E19" s="15">
        <v>0.88</v>
      </c>
      <c r="F19" s="8">
        <v>3.7</v>
      </c>
      <c r="G19" s="8">
        <v>3.7</v>
      </c>
      <c r="H19" s="8">
        <v>3.7</v>
      </c>
      <c r="I19" s="8">
        <v>3.2</v>
      </c>
      <c r="J19" s="8">
        <v>6</v>
      </c>
      <c r="K19" s="8">
        <v>3</v>
      </c>
      <c r="L19" s="12">
        <f t="shared" si="0"/>
        <v>3.7</v>
      </c>
      <c r="M19" s="12">
        <f>IF($A19="","",ROUND((D19*Panel!$Q$3+E19*Panel!$Q$4+(L19/5)*Panel!$Q$5+(F19/5)*Panel!$Q$6+((6-I19)/5)*Panel!$Q$7)*100,1))</f>
        <v>76.900000000000006</v>
      </c>
      <c r="N19" s="10" t="str">
        <f t="shared" si="1"/>
        <v>Vigilancia</v>
      </c>
      <c r="O19" s="13" t="s">
        <v>178</v>
      </c>
    </row>
    <row r="20" spans="1:15" x14ac:dyDescent="0.3">
      <c r="A20" s="8" t="s">
        <v>105</v>
      </c>
      <c r="B20" s="14">
        <v>46073</v>
      </c>
      <c r="C20" s="8" t="s">
        <v>167</v>
      </c>
      <c r="D20" s="15">
        <v>0.81</v>
      </c>
      <c r="E20" s="15">
        <v>0.9</v>
      </c>
      <c r="F20" s="8">
        <v>3.4</v>
      </c>
      <c r="G20" s="8">
        <v>4</v>
      </c>
      <c r="H20" s="8">
        <v>3.9</v>
      </c>
      <c r="I20" s="8">
        <v>3.5</v>
      </c>
      <c r="J20" s="8">
        <v>7</v>
      </c>
      <c r="K20" s="8">
        <v>2</v>
      </c>
      <c r="L20" s="12">
        <f t="shared" si="0"/>
        <v>4</v>
      </c>
      <c r="M20" s="12">
        <f>IF($A20="","",ROUND((D20*Panel!$Q$3+E20*Panel!$Q$4+(L20/5)*Panel!$Q$5+(F20/5)*Panel!$Q$6+((6-I20)/5)*Panel!$Q$7)*100,1))</f>
        <v>78</v>
      </c>
      <c r="N20" s="10" t="str">
        <f t="shared" si="1"/>
        <v>Vigilancia</v>
      </c>
      <c r="O20" s="13" t="s">
        <v>179</v>
      </c>
    </row>
    <row r="21" spans="1:15" x14ac:dyDescent="0.3">
      <c r="A21" s="8" t="s">
        <v>105</v>
      </c>
      <c r="B21" s="14">
        <v>46102</v>
      </c>
      <c r="C21" s="8" t="s">
        <v>180</v>
      </c>
      <c r="D21" s="15">
        <v>0.84</v>
      </c>
      <c r="E21" s="15">
        <v>0.87</v>
      </c>
      <c r="F21" s="8">
        <v>3.7</v>
      </c>
      <c r="G21" s="8">
        <v>3.4</v>
      </c>
      <c r="H21" s="8">
        <v>3.5</v>
      </c>
      <c r="I21" s="8">
        <v>3.8</v>
      </c>
      <c r="J21" s="8">
        <v>3</v>
      </c>
      <c r="K21" s="8">
        <v>2</v>
      </c>
      <c r="L21" s="12">
        <f t="shared" si="0"/>
        <v>3.5</v>
      </c>
      <c r="M21" s="12">
        <f>IF($A21="","",ROUND((D21*Panel!$Q$3+E21*Panel!$Q$4+(L21/5)*Panel!$Q$5+(F21/5)*Panel!$Q$6+((6-I21)/5)*Panel!$Q$7)*100,1))</f>
        <v>76.5</v>
      </c>
      <c r="N21" s="10" t="str">
        <f t="shared" si="1"/>
        <v>Vigilancia</v>
      </c>
      <c r="O21" s="13" t="s">
        <v>181</v>
      </c>
    </row>
    <row r="22" spans="1:15" x14ac:dyDescent="0.3">
      <c r="A22" s="8" t="s">
        <v>113</v>
      </c>
      <c r="B22" s="14">
        <v>46038</v>
      </c>
      <c r="C22" s="8" t="s">
        <v>177</v>
      </c>
      <c r="D22" s="15">
        <v>0.93</v>
      </c>
      <c r="E22" s="15">
        <v>1</v>
      </c>
      <c r="F22" s="8">
        <v>3.5</v>
      </c>
      <c r="G22" s="8">
        <v>5</v>
      </c>
      <c r="H22" s="8">
        <v>5</v>
      </c>
      <c r="I22" s="8">
        <v>1.4</v>
      </c>
      <c r="J22" s="8">
        <v>8</v>
      </c>
      <c r="K22" s="8">
        <v>1</v>
      </c>
      <c r="L22" s="12">
        <f t="shared" si="0"/>
        <v>5</v>
      </c>
      <c r="M22" s="12">
        <f>IF($A22="","",ROUND((D22*Panel!$Q$3+E22*Panel!$Q$4+(L22/5)*Panel!$Q$5+(F22/5)*Panel!$Q$6+((6-I22)/5)*Panel!$Q$7)*100,1))</f>
        <v>92.6</v>
      </c>
      <c r="N22" s="10" t="str">
        <f t="shared" si="1"/>
        <v>Excelente</v>
      </c>
      <c r="O22" s="13" t="s">
        <v>178</v>
      </c>
    </row>
    <row r="23" spans="1:15" x14ac:dyDescent="0.3">
      <c r="A23" s="8" t="s">
        <v>113</v>
      </c>
      <c r="B23" s="14">
        <v>46073</v>
      </c>
      <c r="C23" s="8" t="s">
        <v>167</v>
      </c>
      <c r="D23" s="15">
        <v>0.96</v>
      </c>
      <c r="E23" s="15">
        <v>0.97</v>
      </c>
      <c r="F23" s="8">
        <v>3.8</v>
      </c>
      <c r="G23" s="8">
        <v>4.5</v>
      </c>
      <c r="H23" s="8">
        <v>4.5999999999999996</v>
      </c>
      <c r="I23" s="8">
        <v>1.7</v>
      </c>
      <c r="J23" s="8">
        <v>4</v>
      </c>
      <c r="K23" s="8">
        <v>1</v>
      </c>
      <c r="L23" s="12">
        <f t="shared" si="0"/>
        <v>4.5999999999999996</v>
      </c>
      <c r="M23" s="12">
        <f>IF($A23="","",ROUND((D23*Panel!$Q$3+E23*Panel!$Q$4+(L23/5)*Panel!$Q$5+(F23/5)*Panel!$Q$6+((6-I23)/5)*Panel!$Q$7)*100,1))</f>
        <v>91.5</v>
      </c>
      <c r="N23" s="10" t="str">
        <f t="shared" si="1"/>
        <v>Excelente</v>
      </c>
      <c r="O23" s="13" t="s">
        <v>179</v>
      </c>
    </row>
    <row r="24" spans="1:15" x14ac:dyDescent="0.3">
      <c r="A24" s="8" t="s">
        <v>113</v>
      </c>
      <c r="B24" s="14">
        <v>46102</v>
      </c>
      <c r="C24" s="8" t="s">
        <v>180</v>
      </c>
      <c r="D24" s="15">
        <v>0.99</v>
      </c>
      <c r="E24" s="15">
        <v>0.99</v>
      </c>
      <c r="F24" s="8">
        <v>4.0999999999999996</v>
      </c>
      <c r="G24" s="8">
        <v>4.8</v>
      </c>
      <c r="H24" s="8">
        <v>4.8</v>
      </c>
      <c r="I24" s="8">
        <v>1.1000000000000001</v>
      </c>
      <c r="J24" s="8">
        <v>5</v>
      </c>
      <c r="K24" s="8">
        <v>0</v>
      </c>
      <c r="L24" s="12">
        <f t="shared" si="0"/>
        <v>4.8</v>
      </c>
      <c r="M24" s="12">
        <f>IF($A24="","",ROUND((D24*Panel!$Q$3+E24*Panel!$Q$4+(L24/5)*Panel!$Q$5+(F24/5)*Panel!$Q$6+((6-I24)/5)*Panel!$Q$7)*100,1))</f>
        <v>95.8</v>
      </c>
      <c r="N24" s="10" t="str">
        <f t="shared" si="1"/>
        <v>Excelente</v>
      </c>
      <c r="O24" s="13" t="s">
        <v>181</v>
      </c>
    </row>
    <row r="25" spans="1:15" x14ac:dyDescent="0.3">
      <c r="A25" s="8" t="s">
        <v>121</v>
      </c>
      <c r="B25" s="14">
        <v>46038</v>
      </c>
      <c r="C25" s="8" t="s">
        <v>177</v>
      </c>
      <c r="D25" s="15">
        <v>0.77</v>
      </c>
      <c r="E25" s="15">
        <v>0.83</v>
      </c>
      <c r="F25" s="8">
        <v>3.8</v>
      </c>
      <c r="G25" s="8">
        <v>3.2</v>
      </c>
      <c r="H25" s="8">
        <v>3.3</v>
      </c>
      <c r="I25" s="8">
        <v>4.0999999999999996</v>
      </c>
      <c r="J25" s="8">
        <v>26</v>
      </c>
      <c r="K25" s="8">
        <v>3</v>
      </c>
      <c r="L25" s="12">
        <f t="shared" si="0"/>
        <v>3.3</v>
      </c>
      <c r="M25" s="12">
        <f>IF($A25="","",ROUND((D25*Panel!$Q$3+E25*Panel!$Q$4+(L25/5)*Panel!$Q$5+(F25/5)*Panel!$Q$6+((6-I25)/5)*Panel!$Q$7)*100,1))</f>
        <v>72.3</v>
      </c>
      <c r="N25" s="10" t="str">
        <f t="shared" si="1"/>
        <v>Vigilancia</v>
      </c>
      <c r="O25" s="13" t="s">
        <v>178</v>
      </c>
    </row>
    <row r="26" spans="1:15" x14ac:dyDescent="0.3">
      <c r="A26" s="8" t="s">
        <v>121</v>
      </c>
      <c r="B26" s="14">
        <v>46073</v>
      </c>
      <c r="C26" s="8" t="s">
        <v>167</v>
      </c>
      <c r="D26" s="15">
        <v>0.8</v>
      </c>
      <c r="E26" s="15">
        <v>0.85</v>
      </c>
      <c r="F26" s="8">
        <v>4.0999999999999996</v>
      </c>
      <c r="G26" s="8">
        <v>3.5</v>
      </c>
      <c r="H26" s="8">
        <v>3.5</v>
      </c>
      <c r="I26" s="8">
        <v>3.5</v>
      </c>
      <c r="J26" s="8">
        <v>27</v>
      </c>
      <c r="K26" s="8">
        <v>3</v>
      </c>
      <c r="L26" s="12">
        <f t="shared" si="0"/>
        <v>3.5</v>
      </c>
      <c r="M26" s="12">
        <f>IF($A26="","",ROUND((D26*Panel!$Q$3+E26*Panel!$Q$4+(L26/5)*Panel!$Q$5+(F26/5)*Panel!$Q$6+((6-I26)/5)*Panel!$Q$7)*100,1))</f>
        <v>76.599999999999994</v>
      </c>
      <c r="N26" s="10" t="str">
        <f t="shared" si="1"/>
        <v>Vigilancia</v>
      </c>
      <c r="O26" s="13" t="s">
        <v>179</v>
      </c>
    </row>
    <row r="27" spans="1:15" x14ac:dyDescent="0.3">
      <c r="A27" s="8" t="s">
        <v>121</v>
      </c>
      <c r="B27" s="14">
        <v>46102</v>
      </c>
      <c r="C27" s="8" t="s">
        <v>180</v>
      </c>
      <c r="D27" s="15">
        <v>0.83</v>
      </c>
      <c r="E27" s="15">
        <v>0.87</v>
      </c>
      <c r="F27" s="8">
        <v>3.8</v>
      </c>
      <c r="G27" s="8">
        <v>3.8</v>
      </c>
      <c r="H27" s="8">
        <v>3.7</v>
      </c>
      <c r="I27" s="8">
        <v>3.8</v>
      </c>
      <c r="J27" s="8">
        <v>28</v>
      </c>
      <c r="K27" s="8">
        <v>2</v>
      </c>
      <c r="L27" s="12">
        <f t="shared" si="0"/>
        <v>3.8</v>
      </c>
      <c r="M27" s="12">
        <f>IF($A27="","",ROUND((D27*Panel!$Q$3+E27*Panel!$Q$4+(L27/5)*Panel!$Q$5+(F27/5)*Panel!$Q$6+((6-I27)/5)*Panel!$Q$7)*100,1))</f>
        <v>77.7</v>
      </c>
      <c r="N27" s="10" t="str">
        <f t="shared" si="1"/>
        <v>Vigilancia</v>
      </c>
      <c r="O27" s="13" t="s">
        <v>181</v>
      </c>
    </row>
    <row r="28" spans="1:15" x14ac:dyDescent="0.3">
      <c r="A28" s="8" t="s">
        <v>128</v>
      </c>
      <c r="B28" s="14">
        <v>46038</v>
      </c>
      <c r="C28" s="8" t="s">
        <v>177</v>
      </c>
      <c r="D28" s="15">
        <v>0.89</v>
      </c>
      <c r="E28" s="15">
        <v>0.92</v>
      </c>
      <c r="F28" s="8">
        <v>4.5</v>
      </c>
      <c r="G28" s="8">
        <v>4.0999999999999996</v>
      </c>
      <c r="H28" s="8">
        <v>4.0999999999999996</v>
      </c>
      <c r="I28" s="8">
        <v>1.7</v>
      </c>
      <c r="J28" s="8">
        <v>9</v>
      </c>
      <c r="K28" s="8">
        <v>2</v>
      </c>
      <c r="L28" s="12">
        <f t="shared" si="0"/>
        <v>4.0999999999999996</v>
      </c>
      <c r="M28" s="12">
        <f>IF($A28="","",ROUND((D28*Panel!$Q$3+E28*Panel!$Q$4+(L28/5)*Panel!$Q$5+(F28/5)*Panel!$Q$6+((6-I28)/5)*Panel!$Q$7)*100,1))</f>
        <v>88.2</v>
      </c>
      <c r="N28" s="10" t="str">
        <f t="shared" si="1"/>
        <v>Correcto</v>
      </c>
      <c r="O28" s="13" t="s">
        <v>178</v>
      </c>
    </row>
    <row r="29" spans="1:15" x14ac:dyDescent="0.3">
      <c r="A29" s="8" t="s">
        <v>128</v>
      </c>
      <c r="B29" s="14">
        <v>46073</v>
      </c>
      <c r="C29" s="8" t="s">
        <v>167</v>
      </c>
      <c r="D29" s="15">
        <v>0.92</v>
      </c>
      <c r="E29" s="15">
        <v>0.94</v>
      </c>
      <c r="F29" s="8">
        <v>4.2</v>
      </c>
      <c r="G29" s="8">
        <v>4.4000000000000004</v>
      </c>
      <c r="H29" s="8">
        <v>4.3</v>
      </c>
      <c r="I29" s="8">
        <v>2</v>
      </c>
      <c r="J29" s="8">
        <v>10</v>
      </c>
      <c r="K29" s="8">
        <v>1</v>
      </c>
      <c r="L29" s="12">
        <f t="shared" si="0"/>
        <v>4.4000000000000004</v>
      </c>
      <c r="M29" s="12">
        <f>IF($A29="","",ROUND((D29*Panel!$Q$3+E29*Panel!$Q$4+(L29/5)*Panel!$Q$5+(F29/5)*Panel!$Q$6+((6-I29)/5)*Panel!$Q$7)*100,1))</f>
        <v>89.3</v>
      </c>
      <c r="N29" s="10" t="str">
        <f t="shared" si="1"/>
        <v>Correcto</v>
      </c>
      <c r="O29" s="13" t="s">
        <v>179</v>
      </c>
    </row>
    <row r="30" spans="1:15" x14ac:dyDescent="0.3">
      <c r="A30" s="8" t="s">
        <v>128</v>
      </c>
      <c r="B30" s="14">
        <v>46102</v>
      </c>
      <c r="C30" s="8" t="s">
        <v>180</v>
      </c>
      <c r="D30" s="15">
        <v>0.9</v>
      </c>
      <c r="E30" s="15">
        <v>0.96</v>
      </c>
      <c r="F30" s="8">
        <v>4.5</v>
      </c>
      <c r="G30" s="8">
        <v>3.8</v>
      </c>
      <c r="H30" s="8">
        <v>3.9</v>
      </c>
      <c r="I30" s="8">
        <v>2.2999999999999998</v>
      </c>
      <c r="J30" s="8">
        <v>11</v>
      </c>
      <c r="K30" s="8">
        <v>1</v>
      </c>
      <c r="L30" s="12">
        <f t="shared" si="0"/>
        <v>3.9</v>
      </c>
      <c r="M30" s="12">
        <f>IF($A30="","",ROUND((D30*Panel!$Q$3+E30*Panel!$Q$4+(L30/5)*Panel!$Q$5+(F30/5)*Panel!$Q$6+((6-I30)/5)*Panel!$Q$7)*100,1))</f>
        <v>87.5</v>
      </c>
      <c r="N30" s="10" t="str">
        <f t="shared" si="1"/>
        <v>Correcto</v>
      </c>
      <c r="O30" s="13" t="s">
        <v>181</v>
      </c>
    </row>
    <row r="31" spans="1:15" x14ac:dyDescent="0.3">
      <c r="A31" s="8" t="s">
        <v>134</v>
      </c>
      <c r="B31" s="14">
        <v>46038</v>
      </c>
      <c r="C31" s="8" t="s">
        <v>177</v>
      </c>
      <c r="D31" s="15">
        <v>0.88</v>
      </c>
      <c r="E31" s="15">
        <v>0.94</v>
      </c>
      <c r="F31" s="8">
        <v>2.9</v>
      </c>
      <c r="G31" s="8">
        <v>4.9000000000000004</v>
      </c>
      <c r="H31" s="8">
        <v>4.8</v>
      </c>
      <c r="I31" s="8">
        <v>1.8</v>
      </c>
      <c r="J31" s="8">
        <v>7</v>
      </c>
      <c r="K31" s="8">
        <v>2</v>
      </c>
      <c r="L31" s="12">
        <f t="shared" si="0"/>
        <v>4.9000000000000004</v>
      </c>
      <c r="M31" s="12">
        <f>IF($A31="","",ROUND((D31*Panel!$Q$3+E31*Panel!$Q$4+(L31/5)*Panel!$Q$5+(F31/5)*Panel!$Q$6+((6-I31)/5)*Panel!$Q$7)*100,1))</f>
        <v>86.6</v>
      </c>
      <c r="N31" s="10" t="str">
        <f t="shared" si="1"/>
        <v>Correcto</v>
      </c>
      <c r="O31" s="13" t="s">
        <v>178</v>
      </c>
    </row>
    <row r="32" spans="1:15" x14ac:dyDescent="0.3">
      <c r="A32" s="8" t="s">
        <v>134</v>
      </c>
      <c r="B32" s="14">
        <v>46073</v>
      </c>
      <c r="C32" s="8" t="s">
        <v>167</v>
      </c>
      <c r="D32" s="15">
        <v>0.86</v>
      </c>
      <c r="E32" s="15">
        <v>0.96</v>
      </c>
      <c r="F32" s="8">
        <v>3.2</v>
      </c>
      <c r="G32" s="8">
        <v>4.3</v>
      </c>
      <c r="H32" s="8">
        <v>4.4000000000000004</v>
      </c>
      <c r="I32" s="8">
        <v>2.1</v>
      </c>
      <c r="J32" s="8">
        <v>8</v>
      </c>
      <c r="K32" s="8">
        <v>2</v>
      </c>
      <c r="L32" s="12">
        <f t="shared" si="0"/>
        <v>4.4000000000000004</v>
      </c>
      <c r="M32" s="12">
        <f>IF($A32="","",ROUND((D32*Panel!$Q$3+E32*Panel!$Q$4+(L32/5)*Panel!$Q$5+(F32/5)*Panel!$Q$6+((6-I32)/5)*Panel!$Q$7)*100,1))</f>
        <v>84.8</v>
      </c>
      <c r="N32" s="10" t="str">
        <f t="shared" si="1"/>
        <v>Correcto</v>
      </c>
      <c r="O32" s="13" t="s">
        <v>179</v>
      </c>
    </row>
    <row r="33" spans="1:15" x14ac:dyDescent="0.3">
      <c r="A33" s="8" t="s">
        <v>134</v>
      </c>
      <c r="B33" s="14">
        <v>46102</v>
      </c>
      <c r="C33" s="8" t="s">
        <v>180</v>
      </c>
      <c r="D33" s="15">
        <v>0.89</v>
      </c>
      <c r="E33" s="15">
        <v>0.98</v>
      </c>
      <c r="F33" s="8">
        <v>3.5</v>
      </c>
      <c r="G33" s="8">
        <v>4.5999999999999996</v>
      </c>
      <c r="H33" s="8">
        <v>4.5999999999999996</v>
      </c>
      <c r="I33" s="8">
        <v>1.5</v>
      </c>
      <c r="J33" s="8">
        <v>9</v>
      </c>
      <c r="K33" s="8">
        <v>1</v>
      </c>
      <c r="L33" s="12">
        <f t="shared" si="0"/>
        <v>4.5999999999999996</v>
      </c>
      <c r="M33" s="12">
        <f>IF($A33="","",ROUND((D33*Panel!$Q$3+E33*Panel!$Q$4+(L33/5)*Panel!$Q$5+(F33/5)*Panel!$Q$6+((6-I33)/5)*Panel!$Q$7)*100,1))</f>
        <v>89.1</v>
      </c>
      <c r="N33" s="10" t="str">
        <f t="shared" si="1"/>
        <v>Correcto</v>
      </c>
      <c r="O33" s="13" t="s">
        <v>181</v>
      </c>
    </row>
    <row r="34" spans="1:15" x14ac:dyDescent="0.3">
      <c r="A34" s="8" t="s">
        <v>142</v>
      </c>
      <c r="B34" s="14">
        <v>46038</v>
      </c>
      <c r="C34" s="8" t="s">
        <v>177</v>
      </c>
      <c r="D34" s="15">
        <v>0.71</v>
      </c>
      <c r="E34" s="15">
        <v>0.84</v>
      </c>
      <c r="F34" s="8">
        <v>3.2</v>
      </c>
      <c r="G34" s="8">
        <v>2.9</v>
      </c>
      <c r="H34" s="8">
        <v>3</v>
      </c>
      <c r="I34" s="8">
        <v>4.5</v>
      </c>
      <c r="J34" s="8">
        <v>16</v>
      </c>
      <c r="K34" s="8">
        <v>4</v>
      </c>
      <c r="L34" s="12">
        <f t="shared" si="0"/>
        <v>3</v>
      </c>
      <c r="M34" s="12">
        <f>IF($A34="","",ROUND((D34*Panel!$Q$3+E34*Panel!$Q$4+(L34/5)*Panel!$Q$5+(F34/5)*Panel!$Q$6+((6-I34)/5)*Panel!$Q$7)*100,1))</f>
        <v>66.900000000000006</v>
      </c>
      <c r="N34" s="10" t="str">
        <f t="shared" si="1"/>
        <v>Crítico</v>
      </c>
      <c r="O34" s="13" t="s">
        <v>178</v>
      </c>
    </row>
    <row r="35" spans="1:15" x14ac:dyDescent="0.3">
      <c r="A35" s="8" t="s">
        <v>142</v>
      </c>
      <c r="B35" s="14">
        <v>46073</v>
      </c>
      <c r="C35" s="8" t="s">
        <v>167</v>
      </c>
      <c r="D35" s="15">
        <v>0.74</v>
      </c>
      <c r="E35" s="15">
        <v>0.81</v>
      </c>
      <c r="F35" s="8">
        <v>3.5</v>
      </c>
      <c r="G35" s="8">
        <v>3.2</v>
      </c>
      <c r="H35" s="8">
        <v>3.2</v>
      </c>
      <c r="I35" s="8">
        <v>3.9</v>
      </c>
      <c r="J35" s="8">
        <v>12</v>
      </c>
      <c r="K35" s="8">
        <v>4</v>
      </c>
      <c r="L35" s="12">
        <f t="shared" si="0"/>
        <v>3.2</v>
      </c>
      <c r="M35" s="12">
        <f>IF($A35="","",ROUND((D35*Panel!$Q$3+E35*Panel!$Q$4+(L35/5)*Panel!$Q$5+(F35/5)*Panel!$Q$6+((6-I35)/5)*Panel!$Q$7)*100,1))</f>
        <v>70</v>
      </c>
      <c r="N35" s="10" t="str">
        <f t="shared" si="1"/>
        <v>Vigilancia</v>
      </c>
      <c r="O35" s="13" t="s">
        <v>179</v>
      </c>
    </row>
    <row r="36" spans="1:15" x14ac:dyDescent="0.3">
      <c r="A36" s="8" t="s">
        <v>142</v>
      </c>
      <c r="B36" s="14">
        <v>46102</v>
      </c>
      <c r="C36" s="8" t="s">
        <v>180</v>
      </c>
      <c r="D36" s="15">
        <v>0.77</v>
      </c>
      <c r="E36" s="15">
        <v>0.83</v>
      </c>
      <c r="F36" s="8">
        <v>3.2</v>
      </c>
      <c r="G36" s="8">
        <v>3.5</v>
      </c>
      <c r="H36" s="8">
        <v>3.4</v>
      </c>
      <c r="I36" s="8">
        <v>4.2</v>
      </c>
      <c r="J36" s="8">
        <v>13</v>
      </c>
      <c r="K36" s="8">
        <v>3</v>
      </c>
      <c r="L36" s="12">
        <f t="shared" si="0"/>
        <v>3.5</v>
      </c>
      <c r="M36" s="12">
        <f>IF($A36="","",ROUND((D36*Panel!$Q$3+E36*Panel!$Q$4+(L36/5)*Panel!$Q$5+(F36/5)*Panel!$Q$6+((6-I36)/5)*Panel!$Q$7)*100,1))</f>
        <v>71.099999999999994</v>
      </c>
      <c r="N36" s="10" t="str">
        <f t="shared" si="1"/>
        <v>Vigilancia</v>
      </c>
      <c r="O36" s="13" t="s">
        <v>181</v>
      </c>
    </row>
    <row r="37" spans="1:15" x14ac:dyDescent="0.3">
      <c r="A37" s="8" t="s">
        <v>149</v>
      </c>
      <c r="B37" s="14">
        <v>46038</v>
      </c>
      <c r="C37" s="8" t="s">
        <v>177</v>
      </c>
      <c r="D37" s="15">
        <v>0.87</v>
      </c>
      <c r="E37" s="15">
        <v>0.94</v>
      </c>
      <c r="F37" s="8">
        <v>3.5</v>
      </c>
      <c r="G37" s="8">
        <v>4</v>
      </c>
      <c r="H37" s="8">
        <v>4</v>
      </c>
      <c r="I37" s="8">
        <v>2.2999999999999998</v>
      </c>
      <c r="J37" s="8">
        <v>19</v>
      </c>
      <c r="K37" s="8">
        <v>2</v>
      </c>
      <c r="L37" s="12">
        <f t="shared" si="0"/>
        <v>4</v>
      </c>
      <c r="M37" s="12">
        <f>IF($A37="","",ROUND((D37*Panel!$Q$3+E37*Panel!$Q$4+(L37/5)*Panel!$Q$5+(F37/5)*Panel!$Q$6+((6-I37)/5)*Panel!$Q$7)*100,1))</f>
        <v>83.5</v>
      </c>
      <c r="N37" s="10" t="str">
        <f t="shared" si="1"/>
        <v>Correcto</v>
      </c>
      <c r="O37" s="13" t="s">
        <v>178</v>
      </c>
    </row>
    <row r="38" spans="1:15" x14ac:dyDescent="0.3">
      <c r="A38" s="8" t="s">
        <v>149</v>
      </c>
      <c r="B38" s="14">
        <v>46073</v>
      </c>
      <c r="C38" s="8" t="s">
        <v>167</v>
      </c>
      <c r="D38" s="15">
        <v>0.9</v>
      </c>
      <c r="E38" s="15">
        <v>0.96</v>
      </c>
      <c r="F38" s="8">
        <v>3.2</v>
      </c>
      <c r="G38" s="8">
        <v>4.3</v>
      </c>
      <c r="H38" s="8">
        <v>4.2</v>
      </c>
      <c r="I38" s="8">
        <v>2.6</v>
      </c>
      <c r="J38" s="8">
        <v>20</v>
      </c>
      <c r="K38" s="8">
        <v>1</v>
      </c>
      <c r="L38" s="12">
        <f t="shared" si="0"/>
        <v>4.3</v>
      </c>
      <c r="M38" s="12">
        <f>IF($A38="","",ROUND((D38*Panel!$Q$3+E38*Panel!$Q$4+(L38/5)*Panel!$Q$5+(F38/5)*Panel!$Q$6+((6-I38)/5)*Panel!$Q$7)*100,1))</f>
        <v>84.6</v>
      </c>
      <c r="N38" s="10" t="str">
        <f t="shared" si="1"/>
        <v>Correcto</v>
      </c>
      <c r="O38" s="13" t="s">
        <v>179</v>
      </c>
    </row>
    <row r="39" spans="1:15" x14ac:dyDescent="0.3">
      <c r="A39" s="8" t="s">
        <v>149</v>
      </c>
      <c r="B39" s="14">
        <v>46102</v>
      </c>
      <c r="C39" s="8" t="s">
        <v>180</v>
      </c>
      <c r="D39" s="15">
        <v>0.93</v>
      </c>
      <c r="E39" s="15">
        <v>0.98</v>
      </c>
      <c r="F39" s="8">
        <v>3.5</v>
      </c>
      <c r="G39" s="8">
        <v>3.7</v>
      </c>
      <c r="H39" s="8">
        <v>3.8</v>
      </c>
      <c r="I39" s="8">
        <v>2.9</v>
      </c>
      <c r="J39" s="8">
        <v>21</v>
      </c>
      <c r="K39" s="8">
        <v>1</v>
      </c>
      <c r="L39" s="12">
        <f t="shared" ref="L39:L70" si="2">IF($A39="","",ROUND(AVERAGE(G39:H39),1))</f>
        <v>3.8</v>
      </c>
      <c r="M39" s="12">
        <f>IF($A39="","",ROUND((D39*Panel!$Q$3+E39*Panel!$Q$4+(L39/5)*Panel!$Q$5+(F39/5)*Panel!$Q$6+((6-I39)/5)*Panel!$Q$7)*100,1))</f>
        <v>84.3</v>
      </c>
      <c r="N39" s="10" t="str">
        <f t="shared" ref="N39:N70" si="3">IF($A39="","",IF(M39&gt;=90,"Excelente",IF(M39&gt;=80,"Correcto",IF(M39&gt;=70,"Vigilancia","Crítico"))))</f>
        <v>Correcto</v>
      </c>
      <c r="O39" s="13" t="s">
        <v>181</v>
      </c>
    </row>
    <row r="40" spans="1:15" x14ac:dyDescent="0.3">
      <c r="A40" s="8" t="s">
        <v>155</v>
      </c>
      <c r="B40" s="14">
        <v>46038</v>
      </c>
      <c r="C40" s="8" t="s">
        <v>177</v>
      </c>
      <c r="D40" s="15">
        <v>0.85</v>
      </c>
      <c r="E40" s="15">
        <v>0.85</v>
      </c>
      <c r="F40" s="8">
        <v>4.3</v>
      </c>
      <c r="G40" s="8">
        <v>3.9</v>
      </c>
      <c r="H40" s="8">
        <v>3.8</v>
      </c>
      <c r="I40" s="8">
        <v>3.1</v>
      </c>
      <c r="J40" s="8">
        <v>14</v>
      </c>
      <c r="K40" s="8">
        <v>2</v>
      </c>
      <c r="L40" s="12">
        <f t="shared" si="2"/>
        <v>3.9</v>
      </c>
      <c r="M40" s="12">
        <f>IF($A40="","",ROUND((D40*Panel!$Q$3+E40*Panel!$Q$4+(L40/5)*Panel!$Q$5+(F40/5)*Panel!$Q$6+((6-I40)/5)*Panel!$Q$7)*100,1))</f>
        <v>81.099999999999994</v>
      </c>
      <c r="N40" s="10" t="str">
        <f t="shared" si="3"/>
        <v>Correcto</v>
      </c>
      <c r="O40" s="13" t="s">
        <v>178</v>
      </c>
    </row>
    <row r="41" spans="1:15" x14ac:dyDescent="0.3">
      <c r="A41" s="8" t="s">
        <v>155</v>
      </c>
      <c r="B41" s="14">
        <v>46073</v>
      </c>
      <c r="C41" s="8" t="s">
        <v>167</v>
      </c>
      <c r="D41" s="15">
        <v>0.88</v>
      </c>
      <c r="E41" s="15">
        <v>0.87</v>
      </c>
      <c r="F41" s="8">
        <v>4.5999999999999996</v>
      </c>
      <c r="G41" s="8">
        <v>3.3</v>
      </c>
      <c r="H41" s="8">
        <v>3.4</v>
      </c>
      <c r="I41" s="8">
        <v>3.4</v>
      </c>
      <c r="J41" s="8">
        <v>15</v>
      </c>
      <c r="K41" s="8">
        <v>2</v>
      </c>
      <c r="L41" s="12">
        <f t="shared" si="2"/>
        <v>3.4</v>
      </c>
      <c r="M41" s="12">
        <f>IF($A41="","",ROUND((D41*Panel!$Q$3+E41*Panel!$Q$4+(L41/5)*Panel!$Q$5+(F41/5)*Panel!$Q$6+((6-I41)/5)*Panel!$Q$7)*100,1))</f>
        <v>80.8</v>
      </c>
      <c r="N41" s="10" t="str">
        <f t="shared" si="3"/>
        <v>Correcto</v>
      </c>
      <c r="O41" s="13" t="s">
        <v>179</v>
      </c>
    </row>
    <row r="42" spans="1:15" x14ac:dyDescent="0.3">
      <c r="A42" s="8" t="s">
        <v>155</v>
      </c>
      <c r="B42" s="14">
        <v>46102</v>
      </c>
      <c r="C42" s="8" t="s">
        <v>180</v>
      </c>
      <c r="D42" s="15">
        <v>0.86</v>
      </c>
      <c r="E42" s="15">
        <v>0.89</v>
      </c>
      <c r="F42" s="8">
        <v>4.9000000000000004</v>
      </c>
      <c r="G42" s="8">
        <v>3.6</v>
      </c>
      <c r="H42" s="8">
        <v>3.6</v>
      </c>
      <c r="I42" s="8">
        <v>2.8</v>
      </c>
      <c r="J42" s="8">
        <v>16</v>
      </c>
      <c r="K42" s="8">
        <v>2</v>
      </c>
      <c r="L42" s="12">
        <f t="shared" si="2"/>
        <v>3.6</v>
      </c>
      <c r="M42" s="12">
        <f>IF($A42="","",ROUND((D42*Panel!$Q$3+E42*Panel!$Q$4+(L42/5)*Panel!$Q$5+(F42/5)*Panel!$Q$6+((6-I42)/5)*Panel!$Q$7)*100,1))</f>
        <v>83.6</v>
      </c>
      <c r="N42" s="10" t="str">
        <f t="shared" si="3"/>
        <v>Correcto</v>
      </c>
      <c r="O42" s="13" t="s">
        <v>181</v>
      </c>
    </row>
    <row r="43" spans="1:15" x14ac:dyDescent="0.3">
      <c r="A43" s="8"/>
      <c r="B43" s="14"/>
      <c r="C43" s="8"/>
      <c r="D43" s="15"/>
      <c r="E43" s="15"/>
      <c r="F43" s="8"/>
      <c r="G43" s="8"/>
      <c r="H43" s="8"/>
      <c r="I43" s="8"/>
      <c r="J43" s="8"/>
      <c r="K43" s="8"/>
      <c r="L43" s="12" t="str">
        <f t="shared" si="2"/>
        <v/>
      </c>
      <c r="M43" s="12" t="str">
        <f>IF($A43="","",ROUND((D43*Panel!$Q$3+E43*Panel!$Q$4+(L43/5)*Panel!$Q$5+(F43/5)*Panel!$Q$6+((6-I43)/5)*Panel!$Q$7)*100,1))</f>
        <v/>
      </c>
      <c r="N43" s="10" t="str">
        <f t="shared" si="3"/>
        <v/>
      </c>
      <c r="O43" s="13"/>
    </row>
    <row r="44" spans="1:15" x14ac:dyDescent="0.3">
      <c r="A44" s="8"/>
      <c r="B44" s="14"/>
      <c r="C44" s="8"/>
      <c r="D44" s="15"/>
      <c r="E44" s="15"/>
      <c r="F44" s="8"/>
      <c r="G44" s="8"/>
      <c r="H44" s="8"/>
      <c r="I44" s="8"/>
      <c r="J44" s="8"/>
      <c r="K44" s="8"/>
      <c r="L44" s="12" t="str">
        <f t="shared" si="2"/>
        <v/>
      </c>
      <c r="M44" s="12" t="str">
        <f>IF($A44="","",ROUND((D44*Panel!$Q$3+E44*Panel!$Q$4+(L44/5)*Panel!$Q$5+(F44/5)*Panel!$Q$6+((6-I44)/5)*Panel!$Q$7)*100,1))</f>
        <v/>
      </c>
      <c r="N44" s="10" t="str">
        <f t="shared" si="3"/>
        <v/>
      </c>
      <c r="O44" s="13"/>
    </row>
    <row r="45" spans="1:15" x14ac:dyDescent="0.3">
      <c r="A45" s="8"/>
      <c r="B45" s="14"/>
      <c r="C45" s="8"/>
      <c r="D45" s="15"/>
      <c r="E45" s="15"/>
      <c r="F45" s="8"/>
      <c r="G45" s="8"/>
      <c r="H45" s="8"/>
      <c r="I45" s="8"/>
      <c r="J45" s="8"/>
      <c r="K45" s="8"/>
      <c r="L45" s="12" t="str">
        <f t="shared" si="2"/>
        <v/>
      </c>
      <c r="M45" s="12" t="str">
        <f>IF($A45="","",ROUND((D45*Panel!$Q$3+E45*Panel!$Q$4+(L45/5)*Panel!$Q$5+(F45/5)*Panel!$Q$6+((6-I45)/5)*Panel!$Q$7)*100,1))</f>
        <v/>
      </c>
      <c r="N45" s="10" t="str">
        <f t="shared" si="3"/>
        <v/>
      </c>
      <c r="O45" s="13"/>
    </row>
    <row r="46" spans="1:15" x14ac:dyDescent="0.3">
      <c r="A46" s="8"/>
      <c r="B46" s="14"/>
      <c r="C46" s="8"/>
      <c r="D46" s="15"/>
      <c r="E46" s="15"/>
      <c r="F46" s="8"/>
      <c r="G46" s="8"/>
      <c r="H46" s="8"/>
      <c r="I46" s="8"/>
      <c r="J46" s="8"/>
      <c r="K46" s="8"/>
      <c r="L46" s="12" t="str">
        <f t="shared" si="2"/>
        <v/>
      </c>
      <c r="M46" s="12" t="str">
        <f>IF($A46="","",ROUND((D46*Panel!$Q$3+E46*Panel!$Q$4+(L46/5)*Panel!$Q$5+(F46/5)*Panel!$Q$6+((6-I46)/5)*Panel!$Q$7)*100,1))</f>
        <v/>
      </c>
      <c r="N46" s="10" t="str">
        <f t="shared" si="3"/>
        <v/>
      </c>
      <c r="O46" s="13"/>
    </row>
    <row r="47" spans="1:15" x14ac:dyDescent="0.3">
      <c r="A47" s="8"/>
      <c r="B47" s="14"/>
      <c r="C47" s="8"/>
      <c r="D47" s="15"/>
      <c r="E47" s="15"/>
      <c r="F47" s="8"/>
      <c r="G47" s="8"/>
      <c r="H47" s="8"/>
      <c r="I47" s="8"/>
      <c r="J47" s="8"/>
      <c r="K47" s="8"/>
      <c r="L47" s="12" t="str">
        <f t="shared" si="2"/>
        <v/>
      </c>
      <c r="M47" s="12" t="str">
        <f>IF($A47="","",ROUND((D47*Panel!$Q$3+E47*Panel!$Q$4+(L47/5)*Panel!$Q$5+(F47/5)*Panel!$Q$6+((6-I47)/5)*Panel!$Q$7)*100,1))</f>
        <v/>
      </c>
      <c r="N47" s="10" t="str">
        <f t="shared" si="3"/>
        <v/>
      </c>
      <c r="O47" s="13"/>
    </row>
    <row r="48" spans="1:15" x14ac:dyDescent="0.3">
      <c r="A48" s="8"/>
      <c r="B48" s="14"/>
      <c r="C48" s="8"/>
      <c r="D48" s="15"/>
      <c r="E48" s="15"/>
      <c r="F48" s="8"/>
      <c r="G48" s="8"/>
      <c r="H48" s="8"/>
      <c r="I48" s="8"/>
      <c r="J48" s="8"/>
      <c r="K48" s="8"/>
      <c r="L48" s="12" t="str">
        <f t="shared" si="2"/>
        <v/>
      </c>
      <c r="M48" s="12" t="str">
        <f>IF($A48="","",ROUND((D48*Panel!$Q$3+E48*Panel!$Q$4+(L48/5)*Panel!$Q$5+(F48/5)*Panel!$Q$6+((6-I48)/5)*Panel!$Q$7)*100,1))</f>
        <v/>
      </c>
      <c r="N48" s="10" t="str">
        <f t="shared" si="3"/>
        <v/>
      </c>
      <c r="O48" s="13"/>
    </row>
    <row r="49" spans="1:15" x14ac:dyDescent="0.3">
      <c r="A49" s="8"/>
      <c r="B49" s="14"/>
      <c r="C49" s="8"/>
      <c r="D49" s="15"/>
      <c r="E49" s="15"/>
      <c r="F49" s="8"/>
      <c r="G49" s="8"/>
      <c r="H49" s="8"/>
      <c r="I49" s="8"/>
      <c r="J49" s="8"/>
      <c r="K49" s="8"/>
      <c r="L49" s="12" t="str">
        <f t="shared" si="2"/>
        <v/>
      </c>
      <c r="M49" s="12" t="str">
        <f>IF($A49="","",ROUND((D49*Panel!$Q$3+E49*Panel!$Q$4+(L49/5)*Panel!$Q$5+(F49/5)*Panel!$Q$6+((6-I49)/5)*Panel!$Q$7)*100,1))</f>
        <v/>
      </c>
      <c r="N49" s="10" t="str">
        <f t="shared" si="3"/>
        <v/>
      </c>
      <c r="O49" s="13"/>
    </row>
    <row r="50" spans="1:15" x14ac:dyDescent="0.3">
      <c r="A50" s="8"/>
      <c r="B50" s="14"/>
      <c r="C50" s="8"/>
      <c r="D50" s="15"/>
      <c r="E50" s="15"/>
      <c r="F50" s="8"/>
      <c r="G50" s="8"/>
      <c r="H50" s="8"/>
      <c r="I50" s="8"/>
      <c r="J50" s="8"/>
      <c r="K50" s="8"/>
      <c r="L50" s="12" t="str">
        <f t="shared" si="2"/>
        <v/>
      </c>
      <c r="M50" s="12" t="str">
        <f>IF($A50="","",ROUND((D50*Panel!$Q$3+E50*Panel!$Q$4+(L50/5)*Panel!$Q$5+(F50/5)*Panel!$Q$6+((6-I50)/5)*Panel!$Q$7)*100,1))</f>
        <v/>
      </c>
      <c r="N50" s="10" t="str">
        <f t="shared" si="3"/>
        <v/>
      </c>
      <c r="O50" s="13"/>
    </row>
    <row r="51" spans="1:15" x14ac:dyDescent="0.3">
      <c r="A51" s="8"/>
      <c r="B51" s="14"/>
      <c r="C51" s="8"/>
      <c r="D51" s="15"/>
      <c r="E51" s="15"/>
      <c r="F51" s="8"/>
      <c r="G51" s="8"/>
      <c r="H51" s="8"/>
      <c r="I51" s="8"/>
      <c r="J51" s="8"/>
      <c r="K51" s="8"/>
      <c r="L51" s="12" t="str">
        <f t="shared" si="2"/>
        <v/>
      </c>
      <c r="M51" s="12" t="str">
        <f>IF($A51="","",ROUND((D51*Panel!$Q$3+E51*Panel!$Q$4+(L51/5)*Panel!$Q$5+(F51/5)*Panel!$Q$6+((6-I51)/5)*Panel!$Q$7)*100,1))</f>
        <v/>
      </c>
      <c r="N51" s="10" t="str">
        <f t="shared" si="3"/>
        <v/>
      </c>
      <c r="O51" s="13"/>
    </row>
    <row r="52" spans="1:15" x14ac:dyDescent="0.3">
      <c r="A52" s="8"/>
      <c r="B52" s="14"/>
      <c r="C52" s="8"/>
      <c r="D52" s="15"/>
      <c r="E52" s="15"/>
      <c r="F52" s="8"/>
      <c r="G52" s="8"/>
      <c r="H52" s="8"/>
      <c r="I52" s="8"/>
      <c r="J52" s="8"/>
      <c r="K52" s="8"/>
      <c r="L52" s="12" t="str">
        <f t="shared" si="2"/>
        <v/>
      </c>
      <c r="M52" s="12" t="str">
        <f>IF($A52="","",ROUND((D52*Panel!$Q$3+E52*Panel!$Q$4+(L52/5)*Panel!$Q$5+(F52/5)*Panel!$Q$6+((6-I52)/5)*Panel!$Q$7)*100,1))</f>
        <v/>
      </c>
      <c r="N52" s="10" t="str">
        <f t="shared" si="3"/>
        <v/>
      </c>
      <c r="O52" s="13"/>
    </row>
    <row r="53" spans="1:15" x14ac:dyDescent="0.3">
      <c r="A53" s="8"/>
      <c r="B53" s="14"/>
      <c r="C53" s="8"/>
      <c r="D53" s="15"/>
      <c r="E53" s="15"/>
      <c r="F53" s="8"/>
      <c r="G53" s="8"/>
      <c r="H53" s="8"/>
      <c r="I53" s="8"/>
      <c r="J53" s="8"/>
      <c r="K53" s="8"/>
      <c r="L53" s="12" t="str">
        <f t="shared" si="2"/>
        <v/>
      </c>
      <c r="M53" s="12" t="str">
        <f>IF($A53="","",ROUND((D53*Panel!$Q$3+E53*Panel!$Q$4+(L53/5)*Panel!$Q$5+(F53/5)*Panel!$Q$6+((6-I53)/5)*Panel!$Q$7)*100,1))</f>
        <v/>
      </c>
      <c r="N53" s="10" t="str">
        <f t="shared" si="3"/>
        <v/>
      </c>
      <c r="O53" s="13"/>
    </row>
    <row r="54" spans="1:15" x14ac:dyDescent="0.3">
      <c r="A54" s="8"/>
      <c r="B54" s="14"/>
      <c r="C54" s="8"/>
      <c r="D54" s="15"/>
      <c r="E54" s="15"/>
      <c r="F54" s="8"/>
      <c r="G54" s="8"/>
      <c r="H54" s="8"/>
      <c r="I54" s="8"/>
      <c r="J54" s="8"/>
      <c r="K54" s="8"/>
      <c r="L54" s="12" t="str">
        <f t="shared" si="2"/>
        <v/>
      </c>
      <c r="M54" s="12" t="str">
        <f>IF($A54="","",ROUND((D54*Panel!$Q$3+E54*Panel!$Q$4+(L54/5)*Panel!$Q$5+(F54/5)*Panel!$Q$6+((6-I54)/5)*Panel!$Q$7)*100,1))</f>
        <v/>
      </c>
      <c r="N54" s="10" t="str">
        <f t="shared" si="3"/>
        <v/>
      </c>
      <c r="O54" s="13"/>
    </row>
    <row r="55" spans="1:15" x14ac:dyDescent="0.3">
      <c r="A55" s="8"/>
      <c r="B55" s="14"/>
      <c r="C55" s="8"/>
      <c r="D55" s="15"/>
      <c r="E55" s="15"/>
      <c r="F55" s="8"/>
      <c r="G55" s="8"/>
      <c r="H55" s="8"/>
      <c r="I55" s="8"/>
      <c r="J55" s="8"/>
      <c r="K55" s="8"/>
      <c r="L55" s="12" t="str">
        <f t="shared" si="2"/>
        <v/>
      </c>
      <c r="M55" s="12" t="str">
        <f>IF($A55="","",ROUND((D55*Panel!$Q$3+E55*Panel!$Q$4+(L55/5)*Panel!$Q$5+(F55/5)*Panel!$Q$6+((6-I55)/5)*Panel!$Q$7)*100,1))</f>
        <v/>
      </c>
      <c r="N55" s="10" t="str">
        <f t="shared" si="3"/>
        <v/>
      </c>
      <c r="O55" s="13"/>
    </row>
    <row r="56" spans="1:15" x14ac:dyDescent="0.3">
      <c r="A56" s="8"/>
      <c r="B56" s="14"/>
      <c r="C56" s="8"/>
      <c r="D56" s="15"/>
      <c r="E56" s="15"/>
      <c r="F56" s="8"/>
      <c r="G56" s="8"/>
      <c r="H56" s="8"/>
      <c r="I56" s="8"/>
      <c r="J56" s="8"/>
      <c r="K56" s="8"/>
      <c r="L56" s="12" t="str">
        <f t="shared" si="2"/>
        <v/>
      </c>
      <c r="M56" s="12" t="str">
        <f>IF($A56="","",ROUND((D56*Panel!$Q$3+E56*Panel!$Q$4+(L56/5)*Panel!$Q$5+(F56/5)*Panel!$Q$6+((6-I56)/5)*Panel!$Q$7)*100,1))</f>
        <v/>
      </c>
      <c r="N56" s="10" t="str">
        <f t="shared" si="3"/>
        <v/>
      </c>
      <c r="O56" s="13"/>
    </row>
    <row r="57" spans="1:15" x14ac:dyDescent="0.3">
      <c r="A57" s="8"/>
      <c r="B57" s="14"/>
      <c r="C57" s="8"/>
      <c r="D57" s="15"/>
      <c r="E57" s="15"/>
      <c r="F57" s="8"/>
      <c r="G57" s="8"/>
      <c r="H57" s="8"/>
      <c r="I57" s="8"/>
      <c r="J57" s="8"/>
      <c r="K57" s="8"/>
      <c r="L57" s="12" t="str">
        <f t="shared" si="2"/>
        <v/>
      </c>
      <c r="M57" s="12" t="str">
        <f>IF($A57="","",ROUND((D57*Panel!$Q$3+E57*Panel!$Q$4+(L57/5)*Panel!$Q$5+(F57/5)*Panel!$Q$6+((6-I57)/5)*Panel!$Q$7)*100,1))</f>
        <v/>
      </c>
      <c r="N57" s="10" t="str">
        <f t="shared" si="3"/>
        <v/>
      </c>
      <c r="O57" s="13"/>
    </row>
    <row r="58" spans="1:15" x14ac:dyDescent="0.3">
      <c r="A58" s="8"/>
      <c r="B58" s="14"/>
      <c r="C58" s="8"/>
      <c r="D58" s="15"/>
      <c r="E58" s="15"/>
      <c r="F58" s="8"/>
      <c r="G58" s="8"/>
      <c r="H58" s="8"/>
      <c r="I58" s="8"/>
      <c r="J58" s="8"/>
      <c r="K58" s="8"/>
      <c r="L58" s="12" t="str">
        <f t="shared" si="2"/>
        <v/>
      </c>
      <c r="M58" s="12" t="str">
        <f>IF($A58="","",ROUND((D58*Panel!$Q$3+E58*Panel!$Q$4+(L58/5)*Panel!$Q$5+(F58/5)*Panel!$Q$6+((6-I58)/5)*Panel!$Q$7)*100,1))</f>
        <v/>
      </c>
      <c r="N58" s="10" t="str">
        <f t="shared" si="3"/>
        <v/>
      </c>
      <c r="O58" s="13"/>
    </row>
    <row r="59" spans="1:15" x14ac:dyDescent="0.3">
      <c r="A59" s="8"/>
      <c r="B59" s="14"/>
      <c r="C59" s="8"/>
      <c r="D59" s="15"/>
      <c r="E59" s="15"/>
      <c r="F59" s="8"/>
      <c r="G59" s="8"/>
      <c r="H59" s="8"/>
      <c r="I59" s="8"/>
      <c r="J59" s="8"/>
      <c r="K59" s="8"/>
      <c r="L59" s="12" t="str">
        <f t="shared" si="2"/>
        <v/>
      </c>
      <c r="M59" s="12" t="str">
        <f>IF($A59="","",ROUND((D59*Panel!$Q$3+E59*Panel!$Q$4+(L59/5)*Panel!$Q$5+(F59/5)*Panel!$Q$6+((6-I59)/5)*Panel!$Q$7)*100,1))</f>
        <v/>
      </c>
      <c r="N59" s="10" t="str">
        <f t="shared" si="3"/>
        <v/>
      </c>
      <c r="O59" s="13"/>
    </row>
    <row r="60" spans="1:15" x14ac:dyDescent="0.3">
      <c r="A60" s="8"/>
      <c r="B60" s="14"/>
      <c r="C60" s="8"/>
      <c r="D60" s="15"/>
      <c r="E60" s="15"/>
      <c r="F60" s="8"/>
      <c r="G60" s="8"/>
      <c r="H60" s="8"/>
      <c r="I60" s="8"/>
      <c r="J60" s="8"/>
      <c r="K60" s="8"/>
      <c r="L60" s="12" t="str">
        <f t="shared" si="2"/>
        <v/>
      </c>
      <c r="M60" s="12" t="str">
        <f>IF($A60="","",ROUND((D60*Panel!$Q$3+E60*Panel!$Q$4+(L60/5)*Panel!$Q$5+(F60/5)*Panel!$Q$6+((6-I60)/5)*Panel!$Q$7)*100,1))</f>
        <v/>
      </c>
      <c r="N60" s="10" t="str">
        <f t="shared" si="3"/>
        <v/>
      </c>
      <c r="O60" s="13"/>
    </row>
    <row r="61" spans="1:15" x14ac:dyDescent="0.3">
      <c r="A61" s="8"/>
      <c r="B61" s="14"/>
      <c r="C61" s="8"/>
      <c r="D61" s="15"/>
      <c r="E61" s="15"/>
      <c r="F61" s="8"/>
      <c r="G61" s="8"/>
      <c r="H61" s="8"/>
      <c r="I61" s="8"/>
      <c r="J61" s="8"/>
      <c r="K61" s="8"/>
      <c r="L61" s="12" t="str">
        <f t="shared" si="2"/>
        <v/>
      </c>
      <c r="M61" s="12" t="str">
        <f>IF($A61="","",ROUND((D61*Panel!$Q$3+E61*Panel!$Q$4+(L61/5)*Panel!$Q$5+(F61/5)*Panel!$Q$6+((6-I61)/5)*Panel!$Q$7)*100,1))</f>
        <v/>
      </c>
      <c r="N61" s="10" t="str">
        <f t="shared" si="3"/>
        <v/>
      </c>
      <c r="O61" s="13"/>
    </row>
    <row r="62" spans="1:15" x14ac:dyDescent="0.3">
      <c r="A62" s="8"/>
      <c r="B62" s="14"/>
      <c r="C62" s="8"/>
      <c r="D62" s="15"/>
      <c r="E62" s="15"/>
      <c r="F62" s="8"/>
      <c r="G62" s="8"/>
      <c r="H62" s="8"/>
      <c r="I62" s="8"/>
      <c r="J62" s="8"/>
      <c r="K62" s="8"/>
      <c r="L62" s="12" t="str">
        <f t="shared" si="2"/>
        <v/>
      </c>
      <c r="M62" s="12" t="str">
        <f>IF($A62="","",ROUND((D62*Panel!$Q$3+E62*Panel!$Q$4+(L62/5)*Panel!$Q$5+(F62/5)*Panel!$Q$6+((6-I62)/5)*Panel!$Q$7)*100,1))</f>
        <v/>
      </c>
      <c r="N62" s="10" t="str">
        <f t="shared" si="3"/>
        <v/>
      </c>
      <c r="O62" s="13"/>
    </row>
    <row r="63" spans="1:15" x14ac:dyDescent="0.3">
      <c r="A63" s="8"/>
      <c r="B63" s="14"/>
      <c r="C63" s="8"/>
      <c r="D63" s="15"/>
      <c r="E63" s="15"/>
      <c r="F63" s="8"/>
      <c r="G63" s="8"/>
      <c r="H63" s="8"/>
      <c r="I63" s="8"/>
      <c r="J63" s="8"/>
      <c r="K63" s="8"/>
      <c r="L63" s="12" t="str">
        <f t="shared" si="2"/>
        <v/>
      </c>
      <c r="M63" s="12" t="str">
        <f>IF($A63="","",ROUND((D63*Panel!$Q$3+E63*Panel!$Q$4+(L63/5)*Panel!$Q$5+(F63/5)*Panel!$Q$6+((6-I63)/5)*Panel!$Q$7)*100,1))</f>
        <v/>
      </c>
      <c r="N63" s="10" t="str">
        <f t="shared" si="3"/>
        <v/>
      </c>
      <c r="O63" s="13"/>
    </row>
    <row r="64" spans="1:15" x14ac:dyDescent="0.3">
      <c r="A64" s="8"/>
      <c r="B64" s="14"/>
      <c r="C64" s="8"/>
      <c r="D64" s="15"/>
      <c r="E64" s="15"/>
      <c r="F64" s="8"/>
      <c r="G64" s="8"/>
      <c r="H64" s="8"/>
      <c r="I64" s="8"/>
      <c r="J64" s="8"/>
      <c r="K64" s="8"/>
      <c r="L64" s="12" t="str">
        <f t="shared" si="2"/>
        <v/>
      </c>
      <c r="M64" s="12" t="str">
        <f>IF($A64="","",ROUND((D64*Panel!$Q$3+E64*Panel!$Q$4+(L64/5)*Panel!$Q$5+(F64/5)*Panel!$Q$6+((6-I64)/5)*Panel!$Q$7)*100,1))</f>
        <v/>
      </c>
      <c r="N64" s="10" t="str">
        <f t="shared" si="3"/>
        <v/>
      </c>
      <c r="O64" s="13"/>
    </row>
    <row r="65" spans="1:15" x14ac:dyDescent="0.3">
      <c r="A65" s="8"/>
      <c r="B65" s="14"/>
      <c r="C65" s="8"/>
      <c r="D65" s="15"/>
      <c r="E65" s="15"/>
      <c r="F65" s="8"/>
      <c r="G65" s="8"/>
      <c r="H65" s="8"/>
      <c r="I65" s="8"/>
      <c r="J65" s="8"/>
      <c r="K65" s="8"/>
      <c r="L65" s="12" t="str">
        <f t="shared" si="2"/>
        <v/>
      </c>
      <c r="M65" s="12" t="str">
        <f>IF($A65="","",ROUND((D65*Panel!$Q$3+E65*Panel!$Q$4+(L65/5)*Panel!$Q$5+(F65/5)*Panel!$Q$6+((6-I65)/5)*Panel!$Q$7)*100,1))</f>
        <v/>
      </c>
      <c r="N65" s="10" t="str">
        <f t="shared" si="3"/>
        <v/>
      </c>
      <c r="O65" s="13"/>
    </row>
    <row r="66" spans="1:15" x14ac:dyDescent="0.3">
      <c r="A66" s="8"/>
      <c r="B66" s="14"/>
      <c r="C66" s="8"/>
      <c r="D66" s="15"/>
      <c r="E66" s="15"/>
      <c r="F66" s="8"/>
      <c r="G66" s="8"/>
      <c r="H66" s="8"/>
      <c r="I66" s="8"/>
      <c r="J66" s="8"/>
      <c r="K66" s="8"/>
      <c r="L66" s="12" t="str">
        <f t="shared" si="2"/>
        <v/>
      </c>
      <c r="M66" s="12" t="str">
        <f>IF($A66="","",ROUND((D66*Panel!$Q$3+E66*Panel!$Q$4+(L66/5)*Panel!$Q$5+(F66/5)*Panel!$Q$6+((6-I66)/5)*Panel!$Q$7)*100,1))</f>
        <v/>
      </c>
      <c r="N66" s="10" t="str">
        <f t="shared" si="3"/>
        <v/>
      </c>
      <c r="O66" s="13"/>
    </row>
    <row r="67" spans="1:15" x14ac:dyDescent="0.3">
      <c r="A67" s="8"/>
      <c r="B67" s="14"/>
      <c r="C67" s="8"/>
      <c r="D67" s="15"/>
      <c r="E67" s="15"/>
      <c r="F67" s="8"/>
      <c r="G67" s="8"/>
      <c r="H67" s="8"/>
      <c r="I67" s="8"/>
      <c r="J67" s="8"/>
      <c r="K67" s="8"/>
      <c r="L67" s="12" t="str">
        <f t="shared" si="2"/>
        <v/>
      </c>
      <c r="M67" s="12" t="str">
        <f>IF($A67="","",ROUND((D67*Panel!$Q$3+E67*Panel!$Q$4+(L67/5)*Panel!$Q$5+(F67/5)*Panel!$Q$6+((6-I67)/5)*Panel!$Q$7)*100,1))</f>
        <v/>
      </c>
      <c r="N67" s="10" t="str">
        <f t="shared" si="3"/>
        <v/>
      </c>
      <c r="O67" s="13"/>
    </row>
    <row r="68" spans="1:15" x14ac:dyDescent="0.3">
      <c r="A68" s="8"/>
      <c r="B68" s="14"/>
      <c r="C68" s="8"/>
      <c r="D68" s="15"/>
      <c r="E68" s="15"/>
      <c r="F68" s="8"/>
      <c r="G68" s="8"/>
      <c r="H68" s="8"/>
      <c r="I68" s="8"/>
      <c r="J68" s="8"/>
      <c r="K68" s="8"/>
      <c r="L68" s="12" t="str">
        <f t="shared" si="2"/>
        <v/>
      </c>
      <c r="M68" s="12" t="str">
        <f>IF($A68="","",ROUND((D68*Panel!$Q$3+E68*Panel!$Q$4+(L68/5)*Panel!$Q$5+(F68/5)*Panel!$Q$6+((6-I68)/5)*Panel!$Q$7)*100,1))</f>
        <v/>
      </c>
      <c r="N68" s="10" t="str">
        <f t="shared" si="3"/>
        <v/>
      </c>
      <c r="O68" s="13"/>
    </row>
    <row r="69" spans="1:15" x14ac:dyDescent="0.3">
      <c r="A69" s="8"/>
      <c r="B69" s="14"/>
      <c r="C69" s="8"/>
      <c r="D69" s="15"/>
      <c r="E69" s="15"/>
      <c r="F69" s="8"/>
      <c r="G69" s="8"/>
      <c r="H69" s="8"/>
      <c r="I69" s="8"/>
      <c r="J69" s="8"/>
      <c r="K69" s="8"/>
      <c r="L69" s="12" t="str">
        <f t="shared" si="2"/>
        <v/>
      </c>
      <c r="M69" s="12" t="str">
        <f>IF($A69="","",ROUND((D69*Panel!$Q$3+E69*Panel!$Q$4+(L69/5)*Panel!$Q$5+(F69/5)*Panel!$Q$6+((6-I69)/5)*Panel!$Q$7)*100,1))</f>
        <v/>
      </c>
      <c r="N69" s="10" t="str">
        <f t="shared" si="3"/>
        <v/>
      </c>
      <c r="O69" s="13"/>
    </row>
    <row r="70" spans="1:15" x14ac:dyDescent="0.3">
      <c r="A70" s="8"/>
      <c r="B70" s="14"/>
      <c r="C70" s="8"/>
      <c r="D70" s="15"/>
      <c r="E70" s="15"/>
      <c r="F70" s="8"/>
      <c r="G70" s="8"/>
      <c r="H70" s="8"/>
      <c r="I70" s="8"/>
      <c r="J70" s="8"/>
      <c r="K70" s="8"/>
      <c r="L70" s="12" t="str">
        <f t="shared" si="2"/>
        <v/>
      </c>
      <c r="M70" s="12" t="str">
        <f>IF($A70="","",ROUND((D70*Panel!$Q$3+E70*Panel!$Q$4+(L70/5)*Panel!$Q$5+(F70/5)*Panel!$Q$6+((6-I70)/5)*Panel!$Q$7)*100,1))</f>
        <v/>
      </c>
      <c r="N70" s="10" t="str">
        <f t="shared" si="3"/>
        <v/>
      </c>
      <c r="O70" s="13"/>
    </row>
    <row r="71" spans="1:15" x14ac:dyDescent="0.3">
      <c r="A71" s="8"/>
      <c r="B71" s="14"/>
      <c r="C71" s="8"/>
      <c r="D71" s="15"/>
      <c r="E71" s="15"/>
      <c r="F71" s="8"/>
      <c r="G71" s="8"/>
      <c r="H71" s="8"/>
      <c r="I71" s="8"/>
      <c r="J71" s="8"/>
      <c r="K71" s="8"/>
      <c r="L71" s="12" t="str">
        <f t="shared" ref="L71:L102" si="4">IF($A71="","",ROUND(AVERAGE(G71:H71),1))</f>
        <v/>
      </c>
      <c r="M71" s="12" t="str">
        <f>IF($A71="","",ROUND((D71*Panel!$Q$3+E71*Panel!$Q$4+(L71/5)*Panel!$Q$5+(F71/5)*Panel!$Q$6+((6-I71)/5)*Panel!$Q$7)*100,1))</f>
        <v/>
      </c>
      <c r="N71" s="10" t="str">
        <f t="shared" ref="N71:N102" si="5">IF($A71="","",IF(M71&gt;=90,"Excelente",IF(M71&gt;=80,"Correcto",IF(M71&gt;=70,"Vigilancia","Crítico"))))</f>
        <v/>
      </c>
      <c r="O71" s="13"/>
    </row>
    <row r="72" spans="1:15" x14ac:dyDescent="0.3">
      <c r="A72" s="8"/>
      <c r="B72" s="14"/>
      <c r="C72" s="8"/>
      <c r="D72" s="15"/>
      <c r="E72" s="15"/>
      <c r="F72" s="8"/>
      <c r="G72" s="8"/>
      <c r="H72" s="8"/>
      <c r="I72" s="8"/>
      <c r="J72" s="8"/>
      <c r="K72" s="8"/>
      <c r="L72" s="12" t="str">
        <f t="shared" si="4"/>
        <v/>
      </c>
      <c r="M72" s="12" t="str">
        <f>IF($A72="","",ROUND((D72*Panel!$Q$3+E72*Panel!$Q$4+(L72/5)*Panel!$Q$5+(F72/5)*Panel!$Q$6+((6-I72)/5)*Panel!$Q$7)*100,1))</f>
        <v/>
      </c>
      <c r="N72" s="10" t="str">
        <f t="shared" si="5"/>
        <v/>
      </c>
      <c r="O72" s="13"/>
    </row>
    <row r="73" spans="1:15" x14ac:dyDescent="0.3">
      <c r="A73" s="8"/>
      <c r="B73" s="14"/>
      <c r="C73" s="8"/>
      <c r="D73" s="15"/>
      <c r="E73" s="15"/>
      <c r="F73" s="8"/>
      <c r="G73" s="8"/>
      <c r="H73" s="8"/>
      <c r="I73" s="8"/>
      <c r="J73" s="8"/>
      <c r="K73" s="8"/>
      <c r="L73" s="12" t="str">
        <f t="shared" si="4"/>
        <v/>
      </c>
      <c r="M73" s="12" t="str">
        <f>IF($A73="","",ROUND((D73*Panel!$Q$3+E73*Panel!$Q$4+(L73/5)*Panel!$Q$5+(F73/5)*Panel!$Q$6+((6-I73)/5)*Panel!$Q$7)*100,1))</f>
        <v/>
      </c>
      <c r="N73" s="10" t="str">
        <f t="shared" si="5"/>
        <v/>
      </c>
      <c r="O73" s="13"/>
    </row>
    <row r="74" spans="1:15" x14ac:dyDescent="0.3">
      <c r="A74" s="8"/>
      <c r="B74" s="14"/>
      <c r="C74" s="8"/>
      <c r="D74" s="15"/>
      <c r="E74" s="15"/>
      <c r="F74" s="8"/>
      <c r="G74" s="8"/>
      <c r="H74" s="8"/>
      <c r="I74" s="8"/>
      <c r="J74" s="8"/>
      <c r="K74" s="8"/>
      <c r="L74" s="12" t="str">
        <f t="shared" si="4"/>
        <v/>
      </c>
      <c r="M74" s="12" t="str">
        <f>IF($A74="","",ROUND((D74*Panel!$Q$3+E74*Panel!$Q$4+(L74/5)*Panel!$Q$5+(F74/5)*Panel!$Q$6+((6-I74)/5)*Panel!$Q$7)*100,1))</f>
        <v/>
      </c>
      <c r="N74" s="10" t="str">
        <f t="shared" si="5"/>
        <v/>
      </c>
      <c r="O74" s="13"/>
    </row>
    <row r="75" spans="1:15" x14ac:dyDescent="0.3">
      <c r="A75" s="8"/>
      <c r="B75" s="14"/>
      <c r="C75" s="8"/>
      <c r="D75" s="15"/>
      <c r="E75" s="15"/>
      <c r="F75" s="8"/>
      <c r="G75" s="8"/>
      <c r="H75" s="8"/>
      <c r="I75" s="8"/>
      <c r="J75" s="8"/>
      <c r="K75" s="8"/>
      <c r="L75" s="12" t="str">
        <f t="shared" si="4"/>
        <v/>
      </c>
      <c r="M75" s="12" t="str">
        <f>IF($A75="","",ROUND((D75*Panel!$Q$3+E75*Panel!$Q$4+(L75/5)*Panel!$Q$5+(F75/5)*Panel!$Q$6+((6-I75)/5)*Panel!$Q$7)*100,1))</f>
        <v/>
      </c>
      <c r="N75" s="10" t="str">
        <f t="shared" si="5"/>
        <v/>
      </c>
      <c r="O75" s="13"/>
    </row>
    <row r="76" spans="1:15" x14ac:dyDescent="0.3">
      <c r="A76" s="8"/>
      <c r="B76" s="14"/>
      <c r="C76" s="8"/>
      <c r="D76" s="15"/>
      <c r="E76" s="15"/>
      <c r="F76" s="8"/>
      <c r="G76" s="8"/>
      <c r="H76" s="8"/>
      <c r="I76" s="8"/>
      <c r="J76" s="8"/>
      <c r="K76" s="8"/>
      <c r="L76" s="12" t="str">
        <f t="shared" si="4"/>
        <v/>
      </c>
      <c r="M76" s="12" t="str">
        <f>IF($A76="","",ROUND((D76*Panel!$Q$3+E76*Panel!$Q$4+(L76/5)*Panel!$Q$5+(F76/5)*Panel!$Q$6+((6-I76)/5)*Panel!$Q$7)*100,1))</f>
        <v/>
      </c>
      <c r="N76" s="10" t="str">
        <f t="shared" si="5"/>
        <v/>
      </c>
      <c r="O76" s="13"/>
    </row>
    <row r="77" spans="1:15" x14ac:dyDescent="0.3">
      <c r="A77" s="8"/>
      <c r="B77" s="14"/>
      <c r="C77" s="8"/>
      <c r="D77" s="15"/>
      <c r="E77" s="15"/>
      <c r="F77" s="8"/>
      <c r="G77" s="8"/>
      <c r="H77" s="8"/>
      <c r="I77" s="8"/>
      <c r="J77" s="8"/>
      <c r="K77" s="8"/>
      <c r="L77" s="12" t="str">
        <f t="shared" si="4"/>
        <v/>
      </c>
      <c r="M77" s="12" t="str">
        <f>IF($A77="","",ROUND((D77*Panel!$Q$3+E77*Panel!$Q$4+(L77/5)*Panel!$Q$5+(F77/5)*Panel!$Q$6+((6-I77)/5)*Panel!$Q$7)*100,1))</f>
        <v/>
      </c>
      <c r="N77" s="10" t="str">
        <f t="shared" si="5"/>
        <v/>
      </c>
      <c r="O77" s="13"/>
    </row>
    <row r="78" spans="1:15" x14ac:dyDescent="0.3">
      <c r="A78" s="8"/>
      <c r="B78" s="14"/>
      <c r="C78" s="8"/>
      <c r="D78" s="15"/>
      <c r="E78" s="15"/>
      <c r="F78" s="8"/>
      <c r="G78" s="8"/>
      <c r="H78" s="8"/>
      <c r="I78" s="8"/>
      <c r="J78" s="8"/>
      <c r="K78" s="8"/>
      <c r="L78" s="12" t="str">
        <f t="shared" si="4"/>
        <v/>
      </c>
      <c r="M78" s="12" t="str">
        <f>IF($A78="","",ROUND((D78*Panel!$Q$3+E78*Panel!$Q$4+(L78/5)*Panel!$Q$5+(F78/5)*Panel!$Q$6+((6-I78)/5)*Panel!$Q$7)*100,1))</f>
        <v/>
      </c>
      <c r="N78" s="10" t="str">
        <f t="shared" si="5"/>
        <v/>
      </c>
      <c r="O78" s="13"/>
    </row>
    <row r="79" spans="1:15" x14ac:dyDescent="0.3">
      <c r="A79" s="8"/>
      <c r="B79" s="14"/>
      <c r="C79" s="8"/>
      <c r="D79" s="15"/>
      <c r="E79" s="15"/>
      <c r="F79" s="8"/>
      <c r="G79" s="8"/>
      <c r="H79" s="8"/>
      <c r="I79" s="8"/>
      <c r="J79" s="8"/>
      <c r="K79" s="8"/>
      <c r="L79" s="12" t="str">
        <f t="shared" si="4"/>
        <v/>
      </c>
      <c r="M79" s="12" t="str">
        <f>IF($A79="","",ROUND((D79*Panel!$Q$3+E79*Panel!$Q$4+(L79/5)*Panel!$Q$5+(F79/5)*Panel!$Q$6+((6-I79)/5)*Panel!$Q$7)*100,1))</f>
        <v/>
      </c>
      <c r="N79" s="10" t="str">
        <f t="shared" si="5"/>
        <v/>
      </c>
      <c r="O79" s="13"/>
    </row>
    <row r="80" spans="1:15" x14ac:dyDescent="0.3">
      <c r="A80" s="8"/>
      <c r="B80" s="14"/>
      <c r="C80" s="8"/>
      <c r="D80" s="15"/>
      <c r="E80" s="15"/>
      <c r="F80" s="8"/>
      <c r="G80" s="8"/>
      <c r="H80" s="8"/>
      <c r="I80" s="8"/>
      <c r="J80" s="8"/>
      <c r="K80" s="8"/>
      <c r="L80" s="12" t="str">
        <f t="shared" si="4"/>
        <v/>
      </c>
      <c r="M80" s="12" t="str">
        <f>IF($A80="","",ROUND((D80*Panel!$Q$3+E80*Panel!$Q$4+(L80/5)*Panel!$Q$5+(F80/5)*Panel!$Q$6+((6-I80)/5)*Panel!$Q$7)*100,1))</f>
        <v/>
      </c>
      <c r="N80" s="10" t="str">
        <f t="shared" si="5"/>
        <v/>
      </c>
      <c r="O80" s="13"/>
    </row>
    <row r="81" spans="1:15" x14ac:dyDescent="0.3">
      <c r="A81" s="8"/>
      <c r="B81" s="14"/>
      <c r="C81" s="8"/>
      <c r="D81" s="15"/>
      <c r="E81" s="15"/>
      <c r="F81" s="8"/>
      <c r="G81" s="8"/>
      <c r="H81" s="8"/>
      <c r="I81" s="8"/>
      <c r="J81" s="8"/>
      <c r="K81" s="8"/>
      <c r="L81" s="12" t="str">
        <f t="shared" si="4"/>
        <v/>
      </c>
      <c r="M81" s="12" t="str">
        <f>IF($A81="","",ROUND((D81*Panel!$Q$3+E81*Panel!$Q$4+(L81/5)*Panel!$Q$5+(F81/5)*Panel!$Q$6+((6-I81)/5)*Panel!$Q$7)*100,1))</f>
        <v/>
      </c>
      <c r="N81" s="10" t="str">
        <f t="shared" si="5"/>
        <v/>
      </c>
      <c r="O81" s="13"/>
    </row>
    <row r="82" spans="1:15" x14ac:dyDescent="0.3">
      <c r="A82" s="8"/>
      <c r="B82" s="14"/>
      <c r="C82" s="8"/>
      <c r="D82" s="15"/>
      <c r="E82" s="15"/>
      <c r="F82" s="8"/>
      <c r="G82" s="8"/>
      <c r="H82" s="8"/>
      <c r="I82" s="8"/>
      <c r="J82" s="8"/>
      <c r="K82" s="8"/>
      <c r="L82" s="12" t="str">
        <f t="shared" si="4"/>
        <v/>
      </c>
      <c r="M82" s="12" t="str">
        <f>IF($A82="","",ROUND((D82*Panel!$Q$3+E82*Panel!$Q$4+(L82/5)*Panel!$Q$5+(F82/5)*Panel!$Q$6+((6-I82)/5)*Panel!$Q$7)*100,1))</f>
        <v/>
      </c>
      <c r="N82" s="10" t="str">
        <f t="shared" si="5"/>
        <v/>
      </c>
      <c r="O82" s="13"/>
    </row>
    <row r="83" spans="1:15" x14ac:dyDescent="0.3">
      <c r="A83" s="8"/>
      <c r="B83" s="14"/>
      <c r="C83" s="8"/>
      <c r="D83" s="15"/>
      <c r="E83" s="15"/>
      <c r="F83" s="8"/>
      <c r="G83" s="8"/>
      <c r="H83" s="8"/>
      <c r="I83" s="8"/>
      <c r="J83" s="8"/>
      <c r="K83" s="8"/>
      <c r="L83" s="12" t="str">
        <f t="shared" si="4"/>
        <v/>
      </c>
      <c r="M83" s="12" t="str">
        <f>IF($A83="","",ROUND((D83*Panel!$Q$3+E83*Panel!$Q$4+(L83/5)*Panel!$Q$5+(F83/5)*Panel!$Q$6+((6-I83)/5)*Panel!$Q$7)*100,1))</f>
        <v/>
      </c>
      <c r="N83" s="10" t="str">
        <f t="shared" si="5"/>
        <v/>
      </c>
      <c r="O83" s="13"/>
    </row>
    <row r="84" spans="1:15" x14ac:dyDescent="0.3">
      <c r="A84" s="8"/>
      <c r="B84" s="14"/>
      <c r="C84" s="8"/>
      <c r="D84" s="15"/>
      <c r="E84" s="15"/>
      <c r="F84" s="8"/>
      <c r="G84" s="8"/>
      <c r="H84" s="8"/>
      <c r="I84" s="8"/>
      <c r="J84" s="8"/>
      <c r="K84" s="8"/>
      <c r="L84" s="12" t="str">
        <f t="shared" si="4"/>
        <v/>
      </c>
      <c r="M84" s="12" t="str">
        <f>IF($A84="","",ROUND((D84*Panel!$Q$3+E84*Panel!$Q$4+(L84/5)*Panel!$Q$5+(F84/5)*Panel!$Q$6+((6-I84)/5)*Panel!$Q$7)*100,1))</f>
        <v/>
      </c>
      <c r="N84" s="10" t="str">
        <f t="shared" si="5"/>
        <v/>
      </c>
      <c r="O84" s="13"/>
    </row>
    <row r="85" spans="1:15" x14ac:dyDescent="0.3">
      <c r="A85" s="8"/>
      <c r="B85" s="14"/>
      <c r="C85" s="8"/>
      <c r="D85" s="15"/>
      <c r="E85" s="15"/>
      <c r="F85" s="8"/>
      <c r="G85" s="8"/>
      <c r="H85" s="8"/>
      <c r="I85" s="8"/>
      <c r="J85" s="8"/>
      <c r="K85" s="8"/>
      <c r="L85" s="12" t="str">
        <f t="shared" si="4"/>
        <v/>
      </c>
      <c r="M85" s="12" t="str">
        <f>IF($A85="","",ROUND((D85*Panel!$Q$3+E85*Panel!$Q$4+(L85/5)*Panel!$Q$5+(F85/5)*Panel!$Q$6+((6-I85)/5)*Panel!$Q$7)*100,1))</f>
        <v/>
      </c>
      <c r="N85" s="10" t="str">
        <f t="shared" si="5"/>
        <v/>
      </c>
      <c r="O85" s="13"/>
    </row>
    <row r="86" spans="1:15" x14ac:dyDescent="0.3">
      <c r="A86" s="8"/>
      <c r="B86" s="14"/>
      <c r="C86" s="8"/>
      <c r="D86" s="15"/>
      <c r="E86" s="15"/>
      <c r="F86" s="8"/>
      <c r="G86" s="8"/>
      <c r="H86" s="8"/>
      <c r="I86" s="8"/>
      <c r="J86" s="8"/>
      <c r="K86" s="8"/>
      <c r="L86" s="12" t="str">
        <f t="shared" si="4"/>
        <v/>
      </c>
      <c r="M86" s="12" t="str">
        <f>IF($A86="","",ROUND((D86*Panel!$Q$3+E86*Panel!$Q$4+(L86/5)*Panel!$Q$5+(F86/5)*Panel!$Q$6+((6-I86)/5)*Panel!$Q$7)*100,1))</f>
        <v/>
      </c>
      <c r="N86" s="10" t="str">
        <f t="shared" si="5"/>
        <v/>
      </c>
      <c r="O86" s="13"/>
    </row>
    <row r="87" spans="1:15" x14ac:dyDescent="0.3">
      <c r="A87" s="8"/>
      <c r="B87" s="14"/>
      <c r="C87" s="8"/>
      <c r="D87" s="15"/>
      <c r="E87" s="15"/>
      <c r="F87" s="8"/>
      <c r="G87" s="8"/>
      <c r="H87" s="8"/>
      <c r="I87" s="8"/>
      <c r="J87" s="8"/>
      <c r="K87" s="8"/>
      <c r="L87" s="12" t="str">
        <f t="shared" si="4"/>
        <v/>
      </c>
      <c r="M87" s="12" t="str">
        <f>IF($A87="","",ROUND((D87*Panel!$Q$3+E87*Panel!$Q$4+(L87/5)*Panel!$Q$5+(F87/5)*Panel!$Q$6+((6-I87)/5)*Panel!$Q$7)*100,1))</f>
        <v/>
      </c>
      <c r="N87" s="10" t="str">
        <f t="shared" si="5"/>
        <v/>
      </c>
      <c r="O87" s="13"/>
    </row>
    <row r="88" spans="1:15" x14ac:dyDescent="0.3">
      <c r="A88" s="8"/>
      <c r="B88" s="14"/>
      <c r="C88" s="8"/>
      <c r="D88" s="15"/>
      <c r="E88" s="15"/>
      <c r="F88" s="8"/>
      <c r="G88" s="8"/>
      <c r="H88" s="8"/>
      <c r="I88" s="8"/>
      <c r="J88" s="8"/>
      <c r="K88" s="8"/>
      <c r="L88" s="12" t="str">
        <f t="shared" si="4"/>
        <v/>
      </c>
      <c r="M88" s="12" t="str">
        <f>IF($A88="","",ROUND((D88*Panel!$Q$3+E88*Panel!$Q$4+(L88/5)*Panel!$Q$5+(F88/5)*Panel!$Q$6+((6-I88)/5)*Panel!$Q$7)*100,1))</f>
        <v/>
      </c>
      <c r="N88" s="10" t="str">
        <f t="shared" si="5"/>
        <v/>
      </c>
      <c r="O88" s="13"/>
    </row>
    <row r="89" spans="1:15" x14ac:dyDescent="0.3">
      <c r="A89" s="8"/>
      <c r="B89" s="14"/>
      <c r="C89" s="8"/>
      <c r="D89" s="15"/>
      <c r="E89" s="15"/>
      <c r="F89" s="8"/>
      <c r="G89" s="8"/>
      <c r="H89" s="8"/>
      <c r="I89" s="8"/>
      <c r="J89" s="8"/>
      <c r="K89" s="8"/>
      <c r="L89" s="12" t="str">
        <f t="shared" si="4"/>
        <v/>
      </c>
      <c r="M89" s="12" t="str">
        <f>IF($A89="","",ROUND((D89*Panel!$Q$3+E89*Panel!$Q$4+(L89/5)*Panel!$Q$5+(F89/5)*Panel!$Q$6+((6-I89)/5)*Panel!$Q$7)*100,1))</f>
        <v/>
      </c>
      <c r="N89" s="10" t="str">
        <f t="shared" si="5"/>
        <v/>
      </c>
      <c r="O89" s="13"/>
    </row>
    <row r="90" spans="1:15" x14ac:dyDescent="0.3">
      <c r="A90" s="8"/>
      <c r="B90" s="14"/>
      <c r="C90" s="8"/>
      <c r="D90" s="15"/>
      <c r="E90" s="15"/>
      <c r="F90" s="8"/>
      <c r="G90" s="8"/>
      <c r="H90" s="8"/>
      <c r="I90" s="8"/>
      <c r="J90" s="8"/>
      <c r="K90" s="8"/>
      <c r="L90" s="12" t="str">
        <f t="shared" si="4"/>
        <v/>
      </c>
      <c r="M90" s="12" t="str">
        <f>IF($A90="","",ROUND((D90*Panel!$Q$3+E90*Panel!$Q$4+(L90/5)*Panel!$Q$5+(F90/5)*Panel!$Q$6+((6-I90)/5)*Panel!$Q$7)*100,1))</f>
        <v/>
      </c>
      <c r="N90" s="10" t="str">
        <f t="shared" si="5"/>
        <v/>
      </c>
      <c r="O90" s="13"/>
    </row>
    <row r="91" spans="1:15" x14ac:dyDescent="0.3">
      <c r="A91" s="8"/>
      <c r="B91" s="14"/>
      <c r="C91" s="8"/>
      <c r="D91" s="15"/>
      <c r="E91" s="15"/>
      <c r="F91" s="8"/>
      <c r="G91" s="8"/>
      <c r="H91" s="8"/>
      <c r="I91" s="8"/>
      <c r="J91" s="8"/>
      <c r="K91" s="8"/>
      <c r="L91" s="12" t="str">
        <f t="shared" si="4"/>
        <v/>
      </c>
      <c r="M91" s="12" t="str">
        <f>IF($A91="","",ROUND((D91*Panel!$Q$3+E91*Panel!$Q$4+(L91/5)*Panel!$Q$5+(F91/5)*Panel!$Q$6+((6-I91)/5)*Panel!$Q$7)*100,1))</f>
        <v/>
      </c>
      <c r="N91" s="10" t="str">
        <f t="shared" si="5"/>
        <v/>
      </c>
      <c r="O91" s="13"/>
    </row>
    <row r="92" spans="1:15" x14ac:dyDescent="0.3">
      <c r="A92" s="8"/>
      <c r="B92" s="14"/>
      <c r="C92" s="8"/>
      <c r="D92" s="15"/>
      <c r="E92" s="15"/>
      <c r="F92" s="8"/>
      <c r="G92" s="8"/>
      <c r="H92" s="8"/>
      <c r="I92" s="8"/>
      <c r="J92" s="8"/>
      <c r="K92" s="8"/>
      <c r="L92" s="12" t="str">
        <f t="shared" si="4"/>
        <v/>
      </c>
      <c r="M92" s="12" t="str">
        <f>IF($A92="","",ROUND((D92*Panel!$Q$3+E92*Panel!$Q$4+(L92/5)*Panel!$Q$5+(F92/5)*Panel!$Q$6+((6-I92)/5)*Panel!$Q$7)*100,1))</f>
        <v/>
      </c>
      <c r="N92" s="10" t="str">
        <f t="shared" si="5"/>
        <v/>
      </c>
      <c r="O92" s="13"/>
    </row>
    <row r="93" spans="1:15" x14ac:dyDescent="0.3">
      <c r="A93" s="8"/>
      <c r="B93" s="14"/>
      <c r="C93" s="8"/>
      <c r="D93" s="15"/>
      <c r="E93" s="15"/>
      <c r="F93" s="8"/>
      <c r="G93" s="8"/>
      <c r="H93" s="8"/>
      <c r="I93" s="8"/>
      <c r="J93" s="8"/>
      <c r="K93" s="8"/>
      <c r="L93" s="12" t="str">
        <f t="shared" si="4"/>
        <v/>
      </c>
      <c r="M93" s="12" t="str">
        <f>IF($A93="","",ROUND((D93*Panel!$Q$3+E93*Panel!$Q$4+(L93/5)*Panel!$Q$5+(F93/5)*Panel!$Q$6+((6-I93)/5)*Panel!$Q$7)*100,1))</f>
        <v/>
      </c>
      <c r="N93" s="10" t="str">
        <f t="shared" si="5"/>
        <v/>
      </c>
      <c r="O93" s="13"/>
    </row>
    <row r="94" spans="1:15" x14ac:dyDescent="0.3">
      <c r="A94" s="8"/>
      <c r="B94" s="14"/>
      <c r="C94" s="8"/>
      <c r="D94" s="15"/>
      <c r="E94" s="15"/>
      <c r="F94" s="8"/>
      <c r="G94" s="8"/>
      <c r="H94" s="8"/>
      <c r="I94" s="8"/>
      <c r="J94" s="8"/>
      <c r="K94" s="8"/>
      <c r="L94" s="12" t="str">
        <f t="shared" si="4"/>
        <v/>
      </c>
      <c r="M94" s="12" t="str">
        <f>IF($A94="","",ROUND((D94*Panel!$Q$3+E94*Panel!$Q$4+(L94/5)*Panel!$Q$5+(F94/5)*Panel!$Q$6+((6-I94)/5)*Panel!$Q$7)*100,1))</f>
        <v/>
      </c>
      <c r="N94" s="10" t="str">
        <f t="shared" si="5"/>
        <v/>
      </c>
      <c r="O94" s="13"/>
    </row>
    <row r="95" spans="1:15" x14ac:dyDescent="0.3">
      <c r="A95" s="8"/>
      <c r="B95" s="14"/>
      <c r="C95" s="8"/>
      <c r="D95" s="15"/>
      <c r="E95" s="15"/>
      <c r="F95" s="8"/>
      <c r="G95" s="8"/>
      <c r="H95" s="8"/>
      <c r="I95" s="8"/>
      <c r="J95" s="8"/>
      <c r="K95" s="8"/>
      <c r="L95" s="12" t="str">
        <f t="shared" si="4"/>
        <v/>
      </c>
      <c r="M95" s="12" t="str">
        <f>IF($A95="","",ROUND((D95*Panel!$Q$3+E95*Panel!$Q$4+(L95/5)*Panel!$Q$5+(F95/5)*Panel!$Q$6+((6-I95)/5)*Panel!$Q$7)*100,1))</f>
        <v/>
      </c>
      <c r="N95" s="10" t="str">
        <f t="shared" si="5"/>
        <v/>
      </c>
      <c r="O95" s="13"/>
    </row>
    <row r="96" spans="1:15" x14ac:dyDescent="0.3">
      <c r="A96" s="8"/>
      <c r="B96" s="14"/>
      <c r="C96" s="8"/>
      <c r="D96" s="15"/>
      <c r="E96" s="15"/>
      <c r="F96" s="8"/>
      <c r="G96" s="8"/>
      <c r="H96" s="8"/>
      <c r="I96" s="8"/>
      <c r="J96" s="8"/>
      <c r="K96" s="8"/>
      <c r="L96" s="12" t="str">
        <f t="shared" si="4"/>
        <v/>
      </c>
      <c r="M96" s="12" t="str">
        <f>IF($A96="","",ROUND((D96*Panel!$Q$3+E96*Panel!$Q$4+(L96/5)*Panel!$Q$5+(F96/5)*Panel!$Q$6+((6-I96)/5)*Panel!$Q$7)*100,1))</f>
        <v/>
      </c>
      <c r="N96" s="10" t="str">
        <f t="shared" si="5"/>
        <v/>
      </c>
      <c r="O96" s="13"/>
    </row>
    <row r="97" spans="1:15" x14ac:dyDescent="0.3">
      <c r="A97" s="8"/>
      <c r="B97" s="14"/>
      <c r="C97" s="8"/>
      <c r="D97" s="15"/>
      <c r="E97" s="15"/>
      <c r="F97" s="8"/>
      <c r="G97" s="8"/>
      <c r="H97" s="8"/>
      <c r="I97" s="8"/>
      <c r="J97" s="8"/>
      <c r="K97" s="8"/>
      <c r="L97" s="12" t="str">
        <f t="shared" si="4"/>
        <v/>
      </c>
      <c r="M97" s="12" t="str">
        <f>IF($A97="","",ROUND((D97*Panel!$Q$3+E97*Panel!$Q$4+(L97/5)*Panel!$Q$5+(F97/5)*Panel!$Q$6+((6-I97)/5)*Panel!$Q$7)*100,1))</f>
        <v/>
      </c>
      <c r="N97" s="10" t="str">
        <f t="shared" si="5"/>
        <v/>
      </c>
      <c r="O97" s="13"/>
    </row>
    <row r="98" spans="1:15" x14ac:dyDescent="0.3">
      <c r="A98" s="8"/>
      <c r="B98" s="14"/>
      <c r="C98" s="8"/>
      <c r="D98" s="15"/>
      <c r="E98" s="15"/>
      <c r="F98" s="8"/>
      <c r="G98" s="8"/>
      <c r="H98" s="8"/>
      <c r="I98" s="8"/>
      <c r="J98" s="8"/>
      <c r="K98" s="8"/>
      <c r="L98" s="12" t="str">
        <f t="shared" si="4"/>
        <v/>
      </c>
      <c r="M98" s="12" t="str">
        <f>IF($A98="","",ROUND((D98*Panel!$Q$3+E98*Panel!$Q$4+(L98/5)*Panel!$Q$5+(F98/5)*Panel!$Q$6+((6-I98)/5)*Panel!$Q$7)*100,1))</f>
        <v/>
      </c>
      <c r="N98" s="10" t="str">
        <f t="shared" si="5"/>
        <v/>
      </c>
      <c r="O98" s="13"/>
    </row>
    <row r="99" spans="1:15" x14ac:dyDescent="0.3">
      <c r="A99" s="8"/>
      <c r="B99" s="14"/>
      <c r="C99" s="8"/>
      <c r="D99" s="15"/>
      <c r="E99" s="15"/>
      <c r="F99" s="8"/>
      <c r="G99" s="8"/>
      <c r="H99" s="8"/>
      <c r="I99" s="8"/>
      <c r="J99" s="8"/>
      <c r="K99" s="8"/>
      <c r="L99" s="12" t="str">
        <f t="shared" si="4"/>
        <v/>
      </c>
      <c r="M99" s="12" t="str">
        <f>IF($A99="","",ROUND((D99*Panel!$Q$3+E99*Panel!$Q$4+(L99/5)*Panel!$Q$5+(F99/5)*Panel!$Q$6+((6-I99)/5)*Panel!$Q$7)*100,1))</f>
        <v/>
      </c>
      <c r="N99" s="10" t="str">
        <f t="shared" si="5"/>
        <v/>
      </c>
      <c r="O99" s="13"/>
    </row>
    <row r="100" spans="1:15" x14ac:dyDescent="0.3">
      <c r="A100" s="8"/>
      <c r="B100" s="14"/>
      <c r="C100" s="8"/>
      <c r="D100" s="15"/>
      <c r="E100" s="15"/>
      <c r="F100" s="8"/>
      <c r="G100" s="8"/>
      <c r="H100" s="8"/>
      <c r="I100" s="8"/>
      <c r="J100" s="8"/>
      <c r="K100" s="8"/>
      <c r="L100" s="12" t="str">
        <f t="shared" si="4"/>
        <v/>
      </c>
      <c r="M100" s="12" t="str">
        <f>IF($A100="","",ROUND((D100*Panel!$Q$3+E100*Panel!$Q$4+(L100/5)*Panel!$Q$5+(F100/5)*Panel!$Q$6+((6-I100)/5)*Panel!$Q$7)*100,1))</f>
        <v/>
      </c>
      <c r="N100" s="10" t="str">
        <f t="shared" si="5"/>
        <v/>
      </c>
      <c r="O100" s="13"/>
    </row>
    <row r="101" spans="1:15" x14ac:dyDescent="0.3">
      <c r="A101" s="8"/>
      <c r="B101" s="14"/>
      <c r="C101" s="8"/>
      <c r="D101" s="15"/>
      <c r="E101" s="15"/>
      <c r="F101" s="8"/>
      <c r="G101" s="8"/>
      <c r="H101" s="8"/>
      <c r="I101" s="8"/>
      <c r="J101" s="8"/>
      <c r="K101" s="8"/>
      <c r="L101" s="12" t="str">
        <f t="shared" si="4"/>
        <v/>
      </c>
      <c r="M101" s="12" t="str">
        <f>IF($A101="","",ROUND((D101*Panel!$Q$3+E101*Panel!$Q$4+(L101/5)*Panel!$Q$5+(F101/5)*Panel!$Q$6+((6-I101)/5)*Panel!$Q$7)*100,1))</f>
        <v/>
      </c>
      <c r="N101" s="10" t="str">
        <f t="shared" si="5"/>
        <v/>
      </c>
      <c r="O101" s="13"/>
    </row>
    <row r="102" spans="1:15" x14ac:dyDescent="0.3">
      <c r="A102" s="8"/>
      <c r="B102" s="14"/>
      <c r="C102" s="8"/>
      <c r="D102" s="15"/>
      <c r="E102" s="15"/>
      <c r="F102" s="8"/>
      <c r="G102" s="8"/>
      <c r="H102" s="8"/>
      <c r="I102" s="8"/>
      <c r="J102" s="8"/>
      <c r="K102" s="8"/>
      <c r="L102" s="12" t="str">
        <f t="shared" si="4"/>
        <v/>
      </c>
      <c r="M102" s="12" t="str">
        <f>IF($A102="","",ROUND((D102*Panel!$Q$3+E102*Panel!$Q$4+(L102/5)*Panel!$Q$5+(F102/5)*Panel!$Q$6+((6-I102)/5)*Panel!$Q$7)*100,1))</f>
        <v/>
      </c>
      <c r="N102" s="10" t="str">
        <f t="shared" si="5"/>
        <v/>
      </c>
      <c r="O102" s="13"/>
    </row>
    <row r="103" spans="1:15" x14ac:dyDescent="0.3">
      <c r="A103" s="8"/>
      <c r="B103" s="14"/>
      <c r="C103" s="8"/>
      <c r="D103" s="15"/>
      <c r="E103" s="15"/>
      <c r="F103" s="8"/>
      <c r="G103" s="8"/>
      <c r="H103" s="8"/>
      <c r="I103" s="8"/>
      <c r="J103" s="8"/>
      <c r="K103" s="8"/>
      <c r="L103" s="12" t="str">
        <f t="shared" ref="L103:L126" si="6">IF($A103="","",ROUND(AVERAGE(G103:H103),1))</f>
        <v/>
      </c>
      <c r="M103" s="12" t="str">
        <f>IF($A103="","",ROUND((D103*Panel!$Q$3+E103*Panel!$Q$4+(L103/5)*Panel!$Q$5+(F103/5)*Panel!$Q$6+((6-I103)/5)*Panel!$Q$7)*100,1))</f>
        <v/>
      </c>
      <c r="N103" s="10" t="str">
        <f t="shared" ref="N103:N134" si="7">IF($A103="","",IF(M103&gt;=90,"Excelente",IF(M103&gt;=80,"Correcto",IF(M103&gt;=70,"Vigilancia","Crítico"))))</f>
        <v/>
      </c>
      <c r="O103" s="13"/>
    </row>
    <row r="104" spans="1:15" x14ac:dyDescent="0.3">
      <c r="A104" s="8"/>
      <c r="B104" s="14"/>
      <c r="C104" s="8"/>
      <c r="D104" s="15"/>
      <c r="E104" s="15"/>
      <c r="F104" s="8"/>
      <c r="G104" s="8"/>
      <c r="H104" s="8"/>
      <c r="I104" s="8"/>
      <c r="J104" s="8"/>
      <c r="K104" s="8"/>
      <c r="L104" s="12" t="str">
        <f t="shared" si="6"/>
        <v/>
      </c>
      <c r="M104" s="12" t="str">
        <f>IF($A104="","",ROUND((D104*Panel!$Q$3+E104*Panel!$Q$4+(L104/5)*Panel!$Q$5+(F104/5)*Panel!$Q$6+((6-I104)/5)*Panel!$Q$7)*100,1))</f>
        <v/>
      </c>
      <c r="N104" s="10" t="str">
        <f t="shared" si="7"/>
        <v/>
      </c>
      <c r="O104" s="13"/>
    </row>
    <row r="105" spans="1:15" x14ac:dyDescent="0.3">
      <c r="A105" s="8"/>
      <c r="B105" s="14"/>
      <c r="C105" s="8"/>
      <c r="D105" s="15"/>
      <c r="E105" s="15"/>
      <c r="F105" s="8"/>
      <c r="G105" s="8"/>
      <c r="H105" s="8"/>
      <c r="I105" s="8"/>
      <c r="J105" s="8"/>
      <c r="K105" s="8"/>
      <c r="L105" s="12" t="str">
        <f t="shared" si="6"/>
        <v/>
      </c>
      <c r="M105" s="12" t="str">
        <f>IF($A105="","",ROUND((D105*Panel!$Q$3+E105*Panel!$Q$4+(L105/5)*Panel!$Q$5+(F105/5)*Panel!$Q$6+((6-I105)/5)*Panel!$Q$7)*100,1))</f>
        <v/>
      </c>
      <c r="N105" s="10" t="str">
        <f t="shared" si="7"/>
        <v/>
      </c>
      <c r="O105" s="13"/>
    </row>
    <row r="106" spans="1:15" x14ac:dyDescent="0.3">
      <c r="A106" s="8"/>
      <c r="B106" s="14"/>
      <c r="C106" s="8"/>
      <c r="D106" s="15"/>
      <c r="E106" s="15"/>
      <c r="F106" s="8"/>
      <c r="G106" s="8"/>
      <c r="H106" s="8"/>
      <c r="I106" s="8"/>
      <c r="J106" s="8"/>
      <c r="K106" s="8"/>
      <c r="L106" s="12" t="str">
        <f t="shared" si="6"/>
        <v/>
      </c>
      <c r="M106" s="12" t="str">
        <f>IF($A106="","",ROUND((D106*Panel!$Q$3+E106*Panel!$Q$4+(L106/5)*Panel!$Q$5+(F106/5)*Panel!$Q$6+((6-I106)/5)*Panel!$Q$7)*100,1))</f>
        <v/>
      </c>
      <c r="N106" s="10" t="str">
        <f t="shared" si="7"/>
        <v/>
      </c>
      <c r="O106" s="13"/>
    </row>
    <row r="107" spans="1:15" x14ac:dyDescent="0.3">
      <c r="A107" s="8"/>
      <c r="B107" s="14"/>
      <c r="C107" s="8"/>
      <c r="D107" s="15"/>
      <c r="E107" s="15"/>
      <c r="F107" s="8"/>
      <c r="G107" s="8"/>
      <c r="H107" s="8"/>
      <c r="I107" s="8"/>
      <c r="J107" s="8"/>
      <c r="K107" s="8"/>
      <c r="L107" s="12" t="str">
        <f t="shared" si="6"/>
        <v/>
      </c>
      <c r="M107" s="12" t="str">
        <f>IF($A107="","",ROUND((D107*Panel!$Q$3+E107*Panel!$Q$4+(L107/5)*Panel!$Q$5+(F107/5)*Panel!$Q$6+((6-I107)/5)*Panel!$Q$7)*100,1))</f>
        <v/>
      </c>
      <c r="N107" s="10" t="str">
        <f t="shared" si="7"/>
        <v/>
      </c>
      <c r="O107" s="13"/>
    </row>
    <row r="108" spans="1:15" x14ac:dyDescent="0.3">
      <c r="A108" s="8"/>
      <c r="B108" s="14"/>
      <c r="C108" s="8"/>
      <c r="D108" s="15"/>
      <c r="E108" s="15"/>
      <c r="F108" s="8"/>
      <c r="G108" s="8"/>
      <c r="H108" s="8"/>
      <c r="I108" s="8"/>
      <c r="J108" s="8"/>
      <c r="K108" s="8"/>
      <c r="L108" s="12" t="str">
        <f t="shared" si="6"/>
        <v/>
      </c>
      <c r="M108" s="12" t="str">
        <f>IF($A108="","",ROUND((D108*Panel!$Q$3+E108*Panel!$Q$4+(L108/5)*Panel!$Q$5+(F108/5)*Panel!$Q$6+((6-I108)/5)*Panel!$Q$7)*100,1))</f>
        <v/>
      </c>
      <c r="N108" s="10" t="str">
        <f t="shared" si="7"/>
        <v/>
      </c>
      <c r="O108" s="13"/>
    </row>
    <row r="109" spans="1:15" x14ac:dyDescent="0.3">
      <c r="A109" s="8"/>
      <c r="B109" s="14"/>
      <c r="C109" s="8"/>
      <c r="D109" s="15"/>
      <c r="E109" s="15"/>
      <c r="F109" s="8"/>
      <c r="G109" s="8"/>
      <c r="H109" s="8"/>
      <c r="I109" s="8"/>
      <c r="J109" s="8"/>
      <c r="K109" s="8"/>
      <c r="L109" s="12" t="str">
        <f t="shared" si="6"/>
        <v/>
      </c>
      <c r="M109" s="12" t="str">
        <f>IF($A109="","",ROUND((D109*Panel!$Q$3+E109*Panel!$Q$4+(L109/5)*Panel!$Q$5+(F109/5)*Panel!$Q$6+((6-I109)/5)*Panel!$Q$7)*100,1))</f>
        <v/>
      </c>
      <c r="N109" s="10" t="str">
        <f t="shared" si="7"/>
        <v/>
      </c>
      <c r="O109" s="13"/>
    </row>
    <row r="110" spans="1:15" x14ac:dyDescent="0.3">
      <c r="A110" s="8"/>
      <c r="B110" s="14"/>
      <c r="C110" s="8"/>
      <c r="D110" s="15"/>
      <c r="E110" s="15"/>
      <c r="F110" s="8"/>
      <c r="G110" s="8"/>
      <c r="H110" s="8"/>
      <c r="I110" s="8"/>
      <c r="J110" s="8"/>
      <c r="K110" s="8"/>
      <c r="L110" s="12" t="str">
        <f t="shared" si="6"/>
        <v/>
      </c>
      <c r="M110" s="12" t="str">
        <f>IF($A110="","",ROUND((D110*Panel!$Q$3+E110*Panel!$Q$4+(L110/5)*Panel!$Q$5+(F110/5)*Panel!$Q$6+((6-I110)/5)*Panel!$Q$7)*100,1))</f>
        <v/>
      </c>
      <c r="N110" s="10" t="str">
        <f t="shared" si="7"/>
        <v/>
      </c>
      <c r="O110" s="13"/>
    </row>
    <row r="111" spans="1:15" x14ac:dyDescent="0.3">
      <c r="A111" s="8"/>
      <c r="B111" s="14"/>
      <c r="C111" s="8"/>
      <c r="D111" s="15"/>
      <c r="E111" s="15"/>
      <c r="F111" s="8"/>
      <c r="G111" s="8"/>
      <c r="H111" s="8"/>
      <c r="I111" s="8"/>
      <c r="J111" s="8"/>
      <c r="K111" s="8"/>
      <c r="L111" s="12" t="str">
        <f t="shared" si="6"/>
        <v/>
      </c>
      <c r="M111" s="12" t="str">
        <f>IF($A111="","",ROUND((D111*Panel!$Q$3+E111*Panel!$Q$4+(L111/5)*Panel!$Q$5+(F111/5)*Panel!$Q$6+((6-I111)/5)*Panel!$Q$7)*100,1))</f>
        <v/>
      </c>
      <c r="N111" s="10" t="str">
        <f t="shared" si="7"/>
        <v/>
      </c>
      <c r="O111" s="13"/>
    </row>
    <row r="112" spans="1:15" x14ac:dyDescent="0.3">
      <c r="A112" s="8"/>
      <c r="B112" s="14"/>
      <c r="C112" s="8"/>
      <c r="D112" s="15"/>
      <c r="E112" s="15"/>
      <c r="F112" s="8"/>
      <c r="G112" s="8"/>
      <c r="H112" s="8"/>
      <c r="I112" s="8"/>
      <c r="J112" s="8"/>
      <c r="K112" s="8"/>
      <c r="L112" s="12" t="str">
        <f t="shared" si="6"/>
        <v/>
      </c>
      <c r="M112" s="12" t="str">
        <f>IF($A112="","",ROUND((D112*Panel!$Q$3+E112*Panel!$Q$4+(L112/5)*Panel!$Q$5+(F112/5)*Panel!$Q$6+((6-I112)/5)*Panel!$Q$7)*100,1))</f>
        <v/>
      </c>
      <c r="N112" s="10" t="str">
        <f t="shared" si="7"/>
        <v/>
      </c>
      <c r="O112" s="13"/>
    </row>
    <row r="113" spans="1:15" x14ac:dyDescent="0.3">
      <c r="A113" s="8"/>
      <c r="B113" s="14"/>
      <c r="C113" s="8"/>
      <c r="D113" s="15"/>
      <c r="E113" s="15"/>
      <c r="F113" s="8"/>
      <c r="G113" s="8"/>
      <c r="H113" s="8"/>
      <c r="I113" s="8"/>
      <c r="J113" s="8"/>
      <c r="K113" s="8"/>
      <c r="L113" s="12" t="str">
        <f t="shared" si="6"/>
        <v/>
      </c>
      <c r="M113" s="12" t="str">
        <f>IF($A113="","",ROUND((D113*Panel!$Q$3+E113*Panel!$Q$4+(L113/5)*Panel!$Q$5+(F113/5)*Panel!$Q$6+((6-I113)/5)*Panel!$Q$7)*100,1))</f>
        <v/>
      </c>
      <c r="N113" s="10" t="str">
        <f t="shared" si="7"/>
        <v/>
      </c>
      <c r="O113" s="13"/>
    </row>
    <row r="114" spans="1:15" x14ac:dyDescent="0.3">
      <c r="A114" s="8"/>
      <c r="B114" s="14"/>
      <c r="C114" s="8"/>
      <c r="D114" s="15"/>
      <c r="E114" s="15"/>
      <c r="F114" s="8"/>
      <c r="G114" s="8"/>
      <c r="H114" s="8"/>
      <c r="I114" s="8"/>
      <c r="J114" s="8"/>
      <c r="K114" s="8"/>
      <c r="L114" s="12" t="str">
        <f t="shared" si="6"/>
        <v/>
      </c>
      <c r="M114" s="12" t="str">
        <f>IF($A114="","",ROUND((D114*Panel!$Q$3+E114*Panel!$Q$4+(L114/5)*Panel!$Q$5+(F114/5)*Panel!$Q$6+((6-I114)/5)*Panel!$Q$7)*100,1))</f>
        <v/>
      </c>
      <c r="N114" s="10" t="str">
        <f t="shared" si="7"/>
        <v/>
      </c>
      <c r="O114" s="13"/>
    </row>
    <row r="115" spans="1:15" x14ac:dyDescent="0.3">
      <c r="A115" s="8"/>
      <c r="B115" s="14"/>
      <c r="C115" s="8"/>
      <c r="D115" s="15"/>
      <c r="E115" s="15"/>
      <c r="F115" s="8"/>
      <c r="G115" s="8"/>
      <c r="H115" s="8"/>
      <c r="I115" s="8"/>
      <c r="J115" s="8"/>
      <c r="K115" s="8"/>
      <c r="L115" s="12" t="str">
        <f t="shared" si="6"/>
        <v/>
      </c>
      <c r="M115" s="12" t="str">
        <f>IF($A115="","",ROUND((D115*Panel!$Q$3+E115*Panel!$Q$4+(L115/5)*Panel!$Q$5+(F115/5)*Panel!$Q$6+((6-I115)/5)*Panel!$Q$7)*100,1))</f>
        <v/>
      </c>
      <c r="N115" s="10" t="str">
        <f t="shared" si="7"/>
        <v/>
      </c>
      <c r="O115" s="13"/>
    </row>
    <row r="116" spans="1:15" x14ac:dyDescent="0.3">
      <c r="A116" s="8"/>
      <c r="B116" s="14"/>
      <c r="C116" s="8"/>
      <c r="D116" s="15"/>
      <c r="E116" s="15"/>
      <c r="F116" s="8"/>
      <c r="G116" s="8"/>
      <c r="H116" s="8"/>
      <c r="I116" s="8"/>
      <c r="J116" s="8"/>
      <c r="K116" s="8"/>
      <c r="L116" s="12" t="str">
        <f t="shared" si="6"/>
        <v/>
      </c>
      <c r="M116" s="12" t="str">
        <f>IF($A116="","",ROUND((D116*Panel!$Q$3+E116*Panel!$Q$4+(L116/5)*Panel!$Q$5+(F116/5)*Panel!$Q$6+((6-I116)/5)*Panel!$Q$7)*100,1))</f>
        <v/>
      </c>
      <c r="N116" s="10" t="str">
        <f t="shared" si="7"/>
        <v/>
      </c>
      <c r="O116" s="13"/>
    </row>
    <row r="117" spans="1:15" x14ac:dyDescent="0.3">
      <c r="A117" s="8"/>
      <c r="B117" s="14"/>
      <c r="C117" s="8"/>
      <c r="D117" s="15"/>
      <c r="E117" s="15"/>
      <c r="F117" s="8"/>
      <c r="G117" s="8"/>
      <c r="H117" s="8"/>
      <c r="I117" s="8"/>
      <c r="J117" s="8"/>
      <c r="K117" s="8"/>
      <c r="L117" s="12" t="str">
        <f t="shared" si="6"/>
        <v/>
      </c>
      <c r="M117" s="12" t="str">
        <f>IF($A117="","",ROUND((D117*Panel!$Q$3+E117*Panel!$Q$4+(L117/5)*Panel!$Q$5+(F117/5)*Panel!$Q$6+((6-I117)/5)*Panel!$Q$7)*100,1))</f>
        <v/>
      </c>
      <c r="N117" s="10" t="str">
        <f t="shared" si="7"/>
        <v/>
      </c>
      <c r="O117" s="13"/>
    </row>
    <row r="118" spans="1:15" x14ac:dyDescent="0.3">
      <c r="A118" s="8"/>
      <c r="B118" s="14"/>
      <c r="C118" s="8"/>
      <c r="D118" s="15"/>
      <c r="E118" s="15"/>
      <c r="F118" s="8"/>
      <c r="G118" s="8"/>
      <c r="H118" s="8"/>
      <c r="I118" s="8"/>
      <c r="J118" s="8"/>
      <c r="K118" s="8"/>
      <c r="L118" s="12" t="str">
        <f t="shared" si="6"/>
        <v/>
      </c>
      <c r="M118" s="12" t="str">
        <f>IF($A118="","",ROUND((D118*Panel!$Q$3+E118*Panel!$Q$4+(L118/5)*Panel!$Q$5+(F118/5)*Panel!$Q$6+((6-I118)/5)*Panel!$Q$7)*100,1))</f>
        <v/>
      </c>
      <c r="N118" s="10" t="str">
        <f t="shared" si="7"/>
        <v/>
      </c>
      <c r="O118" s="13"/>
    </row>
    <row r="119" spans="1:15" x14ac:dyDescent="0.3">
      <c r="A119" s="8"/>
      <c r="B119" s="14"/>
      <c r="C119" s="8"/>
      <c r="D119" s="15"/>
      <c r="E119" s="15"/>
      <c r="F119" s="8"/>
      <c r="G119" s="8"/>
      <c r="H119" s="8"/>
      <c r="I119" s="8"/>
      <c r="J119" s="8"/>
      <c r="K119" s="8"/>
      <c r="L119" s="12" t="str">
        <f t="shared" si="6"/>
        <v/>
      </c>
      <c r="M119" s="12" t="str">
        <f>IF($A119="","",ROUND((D119*Panel!$Q$3+E119*Panel!$Q$4+(L119/5)*Panel!$Q$5+(F119/5)*Panel!$Q$6+((6-I119)/5)*Panel!$Q$7)*100,1))</f>
        <v/>
      </c>
      <c r="N119" s="10" t="str">
        <f t="shared" si="7"/>
        <v/>
      </c>
      <c r="O119" s="13"/>
    </row>
    <row r="120" spans="1:15" x14ac:dyDescent="0.3">
      <c r="A120" s="8"/>
      <c r="B120" s="14"/>
      <c r="C120" s="8"/>
      <c r="D120" s="15"/>
      <c r="E120" s="15"/>
      <c r="F120" s="8"/>
      <c r="G120" s="8"/>
      <c r="H120" s="8"/>
      <c r="I120" s="8"/>
      <c r="J120" s="8"/>
      <c r="K120" s="8"/>
      <c r="L120" s="12" t="str">
        <f t="shared" si="6"/>
        <v/>
      </c>
      <c r="M120" s="12" t="str">
        <f>IF($A120="","",ROUND((D120*Panel!$Q$3+E120*Panel!$Q$4+(L120/5)*Panel!$Q$5+(F120/5)*Panel!$Q$6+((6-I120)/5)*Panel!$Q$7)*100,1))</f>
        <v/>
      </c>
      <c r="N120" s="10" t="str">
        <f t="shared" si="7"/>
        <v/>
      </c>
      <c r="O120" s="13"/>
    </row>
    <row r="121" spans="1:15" x14ac:dyDescent="0.3">
      <c r="A121" s="8"/>
      <c r="B121" s="14"/>
      <c r="C121" s="8"/>
      <c r="D121" s="15"/>
      <c r="E121" s="15"/>
      <c r="F121" s="8"/>
      <c r="G121" s="8"/>
      <c r="H121" s="8"/>
      <c r="I121" s="8"/>
      <c r="J121" s="8"/>
      <c r="K121" s="8"/>
      <c r="L121" s="12" t="str">
        <f t="shared" si="6"/>
        <v/>
      </c>
      <c r="M121" s="12" t="str">
        <f>IF($A121="","",ROUND((D121*Panel!$Q$3+E121*Panel!$Q$4+(L121/5)*Panel!$Q$5+(F121/5)*Panel!$Q$6+((6-I121)/5)*Panel!$Q$7)*100,1))</f>
        <v/>
      </c>
      <c r="N121" s="10" t="str">
        <f t="shared" si="7"/>
        <v/>
      </c>
      <c r="O121" s="13"/>
    </row>
    <row r="122" spans="1:15" x14ac:dyDescent="0.3">
      <c r="A122" s="8"/>
      <c r="B122" s="14"/>
      <c r="C122" s="8"/>
      <c r="D122" s="15"/>
      <c r="E122" s="15"/>
      <c r="F122" s="8"/>
      <c r="G122" s="8"/>
      <c r="H122" s="8"/>
      <c r="I122" s="8"/>
      <c r="J122" s="8"/>
      <c r="K122" s="8"/>
      <c r="L122" s="12" t="str">
        <f t="shared" si="6"/>
        <v/>
      </c>
      <c r="M122" s="12" t="str">
        <f>IF($A122="","",ROUND((D122*Panel!$Q$3+E122*Panel!$Q$4+(L122/5)*Panel!$Q$5+(F122/5)*Panel!$Q$6+((6-I122)/5)*Panel!$Q$7)*100,1))</f>
        <v/>
      </c>
      <c r="N122" s="10" t="str">
        <f t="shared" si="7"/>
        <v/>
      </c>
      <c r="O122" s="13"/>
    </row>
    <row r="123" spans="1:15" x14ac:dyDescent="0.3">
      <c r="A123" s="8"/>
      <c r="B123" s="14"/>
      <c r="C123" s="8"/>
      <c r="D123" s="15"/>
      <c r="E123" s="15"/>
      <c r="F123" s="8"/>
      <c r="G123" s="8"/>
      <c r="H123" s="8"/>
      <c r="I123" s="8"/>
      <c r="J123" s="8"/>
      <c r="K123" s="8"/>
      <c r="L123" s="12" t="str">
        <f t="shared" si="6"/>
        <v/>
      </c>
      <c r="M123" s="12" t="str">
        <f>IF($A123="","",ROUND((D123*Panel!$Q$3+E123*Panel!$Q$4+(L123/5)*Panel!$Q$5+(F123/5)*Panel!$Q$6+((6-I123)/5)*Panel!$Q$7)*100,1))</f>
        <v/>
      </c>
      <c r="N123" s="10" t="str">
        <f t="shared" si="7"/>
        <v/>
      </c>
      <c r="O123" s="13"/>
    </row>
    <row r="124" spans="1:15" x14ac:dyDescent="0.3">
      <c r="A124" s="8"/>
      <c r="B124" s="14"/>
      <c r="C124" s="8"/>
      <c r="D124" s="15"/>
      <c r="E124" s="15"/>
      <c r="F124" s="8"/>
      <c r="G124" s="8"/>
      <c r="H124" s="8"/>
      <c r="I124" s="8"/>
      <c r="J124" s="8"/>
      <c r="K124" s="8"/>
      <c r="L124" s="12" t="str">
        <f t="shared" si="6"/>
        <v/>
      </c>
      <c r="M124" s="12" t="str">
        <f>IF($A124="","",ROUND((D124*Panel!$Q$3+E124*Panel!$Q$4+(L124/5)*Panel!$Q$5+(F124/5)*Panel!$Q$6+((6-I124)/5)*Panel!$Q$7)*100,1))</f>
        <v/>
      </c>
      <c r="N124" s="10" t="str">
        <f t="shared" si="7"/>
        <v/>
      </c>
      <c r="O124" s="13"/>
    </row>
    <row r="125" spans="1:15" x14ac:dyDescent="0.3">
      <c r="A125" s="8"/>
      <c r="B125" s="14"/>
      <c r="C125" s="8"/>
      <c r="D125" s="15"/>
      <c r="E125" s="15"/>
      <c r="F125" s="8"/>
      <c r="G125" s="8"/>
      <c r="H125" s="8"/>
      <c r="I125" s="8"/>
      <c r="J125" s="8"/>
      <c r="K125" s="8"/>
      <c r="L125" s="12" t="str">
        <f t="shared" si="6"/>
        <v/>
      </c>
      <c r="M125" s="12" t="str">
        <f>IF($A125="","",ROUND((D125*Panel!$Q$3+E125*Panel!$Q$4+(L125/5)*Panel!$Q$5+(F125/5)*Panel!$Q$6+((6-I125)/5)*Panel!$Q$7)*100,1))</f>
        <v/>
      </c>
      <c r="N125" s="10" t="str">
        <f t="shared" si="7"/>
        <v/>
      </c>
      <c r="O125" s="13"/>
    </row>
    <row r="126" spans="1:15" x14ac:dyDescent="0.3">
      <c r="A126" s="8"/>
      <c r="B126" s="14"/>
      <c r="C126" s="8"/>
      <c r="D126" s="15"/>
      <c r="E126" s="15"/>
      <c r="F126" s="8"/>
      <c r="G126" s="8"/>
      <c r="H126" s="8"/>
      <c r="I126" s="8"/>
      <c r="J126" s="8"/>
      <c r="K126" s="8"/>
      <c r="L126" s="12" t="str">
        <f t="shared" si="6"/>
        <v/>
      </c>
      <c r="M126" s="12" t="str">
        <f>IF($A126="","",ROUND((D126*Panel!$Q$3+E126*Panel!$Q$4+(L126/5)*Panel!$Q$5+(F126/5)*Panel!$Q$6+((6-I126)/5)*Panel!$Q$7)*100,1))</f>
        <v/>
      </c>
      <c r="N126" s="10" t="str">
        <f t="shared" si="7"/>
        <v/>
      </c>
      <c r="O126" s="13"/>
    </row>
  </sheetData>
  <mergeCells count="3">
    <mergeCell ref="A1:O1"/>
    <mergeCell ref="A4:O4"/>
    <mergeCell ref="A2:O2"/>
  </mergeCells>
  <conditionalFormatting sqref="I7:I126">
    <cfRule type="colorScale" priority="4">
      <colorScale>
        <cfvo type="num" val="1"/>
        <cfvo type="num" val="3"/>
        <cfvo type="num" val="5"/>
        <color rgb="FF63BE7B"/>
        <color rgb="FFFFEB84"/>
        <color rgb="FFF8696B"/>
      </colorScale>
    </cfRule>
  </conditionalFormatting>
  <conditionalFormatting sqref="M7:M126">
    <cfRule type="dataBar" priority="1">
      <dataBar>
        <cfvo type="num" val="0"/>
        <cfvo type="num" val="100"/>
        <color rgb="FF70AD47"/>
      </dataBar>
    </cfRule>
  </conditionalFormatting>
  <conditionalFormatting sqref="N7:N126">
    <cfRule type="expression" dxfId="1" priority="2">
      <formula>$N7="Crítico"</formula>
    </cfRule>
    <cfRule type="expression" dxfId="0" priority="3">
      <formula>$N7="Excelente"</formula>
    </cfRule>
  </conditionalFormatting>
  <dataValidations count="5">
    <dataValidation type="list" allowBlank="1" sqref="A7:A126" xr:uid="{00000000-0002-0000-0200-000000000000}">
      <formula1>IDsProveedores</formula1>
    </dataValidation>
    <dataValidation type="list" allowBlank="1" sqref="C7:C126" xr:uid="{00000000-0002-0000-0200-000001000000}">
      <formula1>Revisores</formula1>
    </dataValidation>
    <dataValidation type="decimal" allowBlank="1" sqref="D7:E126" xr:uid="{00000000-0002-0000-0200-000002000000}">
      <formula1>0</formula1>
      <formula2>1</formula2>
    </dataValidation>
    <dataValidation type="decimal" allowBlank="1" sqref="F7:I126" xr:uid="{00000000-0002-0000-0200-000003000000}">
      <formula1>1</formula1>
      <formula2>5</formula2>
    </dataValidation>
    <dataValidation type="whole" allowBlank="1" sqref="J7:K126" xr:uid="{00000000-0002-0000-0200-000004000000}">
      <formula1>0</formula1>
      <formula2>999</formula2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1"/>
  <sheetViews>
    <sheetView workbookViewId="0"/>
  </sheetViews>
  <sheetFormatPr baseColWidth="10" defaultColWidth="8.88671875" defaultRowHeight="14.4" x14ac:dyDescent="0.3"/>
  <sheetData>
    <row r="1" spans="1:13" x14ac:dyDescent="0.3">
      <c r="A1" s="16" t="s">
        <v>182</v>
      </c>
      <c r="B1" s="16" t="s">
        <v>183</v>
      </c>
      <c r="C1" s="16" t="s">
        <v>184</v>
      </c>
      <c r="D1" s="16" t="s">
        <v>185</v>
      </c>
      <c r="E1" s="16" t="s">
        <v>186</v>
      </c>
      <c r="F1" s="16" t="s">
        <v>187</v>
      </c>
      <c r="G1" s="16" t="s">
        <v>188</v>
      </c>
      <c r="H1" s="16" t="s">
        <v>189</v>
      </c>
      <c r="L1" s="16" t="s">
        <v>190</v>
      </c>
      <c r="M1" s="16" t="s">
        <v>191</v>
      </c>
    </row>
    <row r="2" spans="1:13" x14ac:dyDescent="0.3">
      <c r="A2" s="17" t="s">
        <v>7</v>
      </c>
      <c r="B2" s="17" t="s">
        <v>69</v>
      </c>
      <c r="C2" s="17" t="s">
        <v>70</v>
      </c>
      <c r="D2" s="17" t="s">
        <v>74</v>
      </c>
      <c r="E2" s="17" t="s">
        <v>119</v>
      </c>
      <c r="F2" s="17" t="s">
        <v>76</v>
      </c>
      <c r="G2" s="17" t="s">
        <v>77</v>
      </c>
      <c r="H2" s="17" t="s">
        <v>177</v>
      </c>
      <c r="L2" s="17" t="s">
        <v>6</v>
      </c>
      <c r="M2" s="18">
        <v>0.3</v>
      </c>
    </row>
    <row r="3" spans="1:13" x14ac:dyDescent="0.3">
      <c r="A3" s="17" t="s">
        <v>11</v>
      </c>
      <c r="B3" s="17" t="s">
        <v>81</v>
      </c>
      <c r="C3" s="17" t="s">
        <v>82</v>
      </c>
      <c r="D3" s="17" t="s">
        <v>192</v>
      </c>
      <c r="E3" s="17" t="s">
        <v>75</v>
      </c>
      <c r="F3" s="17" t="s">
        <v>94</v>
      </c>
      <c r="G3" s="17" t="s">
        <v>87</v>
      </c>
      <c r="H3" s="17" t="s">
        <v>167</v>
      </c>
      <c r="L3" s="17" t="s">
        <v>10</v>
      </c>
      <c r="M3" s="18">
        <v>0.25</v>
      </c>
    </row>
    <row r="4" spans="1:13" x14ac:dyDescent="0.3">
      <c r="A4" s="17" t="s">
        <v>15</v>
      </c>
      <c r="B4" s="17" t="s">
        <v>115</v>
      </c>
      <c r="C4" s="17" t="s">
        <v>137</v>
      </c>
      <c r="E4" s="17" t="s">
        <v>86</v>
      </c>
      <c r="F4" s="17" t="s">
        <v>147</v>
      </c>
      <c r="G4" s="17" t="s">
        <v>103</v>
      </c>
      <c r="H4" s="17" t="s">
        <v>180</v>
      </c>
      <c r="L4" s="17" t="s">
        <v>14</v>
      </c>
      <c r="M4" s="18">
        <v>0.2</v>
      </c>
    </row>
    <row r="5" spans="1:13" x14ac:dyDescent="0.3">
      <c r="A5" s="17" t="s">
        <v>19</v>
      </c>
      <c r="B5" s="17" t="s">
        <v>107</v>
      </c>
      <c r="C5" s="17" t="s">
        <v>123</v>
      </c>
      <c r="E5" s="17" t="s">
        <v>102</v>
      </c>
      <c r="G5" s="17" t="s">
        <v>111</v>
      </c>
      <c r="H5" s="17" t="s">
        <v>193</v>
      </c>
      <c r="L5" s="17" t="s">
        <v>18</v>
      </c>
      <c r="M5" s="18">
        <v>0.15</v>
      </c>
    </row>
    <row r="6" spans="1:13" x14ac:dyDescent="0.3">
      <c r="A6" s="17" t="s">
        <v>22</v>
      </c>
      <c r="B6" s="17" t="s">
        <v>136</v>
      </c>
      <c r="E6" s="17" t="s">
        <v>194</v>
      </c>
      <c r="G6" s="17" t="s">
        <v>95</v>
      </c>
      <c r="L6" s="17" t="s">
        <v>21</v>
      </c>
      <c r="M6" s="18">
        <v>0.1</v>
      </c>
    </row>
    <row r="7" spans="1:13" x14ac:dyDescent="0.3">
      <c r="A7" s="17" t="s">
        <v>24</v>
      </c>
      <c r="L7" s="17" t="s">
        <v>23</v>
      </c>
      <c r="M7" s="18">
        <v>85</v>
      </c>
    </row>
    <row r="8" spans="1:13" x14ac:dyDescent="0.3">
      <c r="A8" s="17" t="s">
        <v>29</v>
      </c>
      <c r="L8" s="17" t="s">
        <v>28</v>
      </c>
      <c r="M8" s="18">
        <v>70</v>
      </c>
    </row>
    <row r="9" spans="1:13" x14ac:dyDescent="0.3">
      <c r="A9" s="17" t="s">
        <v>31</v>
      </c>
      <c r="L9" s="17" t="s">
        <v>30</v>
      </c>
      <c r="M9" s="18">
        <v>30</v>
      </c>
    </row>
    <row r="10" spans="1:13" x14ac:dyDescent="0.3">
      <c r="A10" s="17" t="s">
        <v>33</v>
      </c>
      <c r="L10" s="17" t="s">
        <v>32</v>
      </c>
      <c r="M10" s="18">
        <v>90</v>
      </c>
    </row>
    <row r="11" spans="1:13" x14ac:dyDescent="0.3">
      <c r="A11" s="17" t="s">
        <v>35</v>
      </c>
      <c r="L11" s="17" t="s">
        <v>34</v>
      </c>
      <c r="M11" s="19">
        <v>46126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9</vt:i4>
      </vt:variant>
    </vt:vector>
  </HeadingPairs>
  <TitlesOfParts>
    <vt:vector size="13" baseType="lpstr">
      <vt:lpstr>Panel</vt:lpstr>
      <vt:lpstr>Proveedores</vt:lpstr>
      <vt:lpstr>Evaluaciones</vt:lpstr>
      <vt:lpstr>Listas</vt:lpstr>
      <vt:lpstr>Categorias</vt:lpstr>
      <vt:lpstr>Docs</vt:lpstr>
      <vt:lpstr>IDsProveedores</vt:lpstr>
      <vt:lpstr>Monedas</vt:lpstr>
      <vt:lpstr>Pago</vt:lpstr>
      <vt:lpstr>Paises</vt:lpstr>
      <vt:lpstr>Responsables</vt:lpstr>
      <vt:lpstr>Revisores</vt:lpstr>
      <vt:lpstr>TipoCompra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2026-04-14T07:10:10Z</dcterms:modified>
</cp:coreProperties>
</file>