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BBDD proveedores\"/>
    </mc:Choice>
  </mc:AlternateContent>
  <xr:revisionPtr revIDLastSave="0" documentId="13_ncr:1_{12ACE0D3-BB4C-4965-8CEA-622C4AC27FD8}" xr6:coauthVersionLast="47" xr6:coauthVersionMax="47" xr10:uidLastSave="{00000000-0000-0000-0000-000000000000}"/>
  <bookViews>
    <workbookView xWindow="1212" yWindow="648" windowWidth="20400" windowHeight="10800" activeTab="1" xr2:uid="{00000000-000D-0000-FFFF-FFFF00000000}"/>
  </bookViews>
  <sheets>
    <sheet name="Resumen" sheetId="1" r:id="rId1"/>
    <sheet name="Proveedores" sheetId="2" r:id="rId2"/>
    <sheet name="Listas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R17" i="2" l="1"/>
  <c r="L17" i="2"/>
  <c r="U17" i="2" s="1"/>
  <c r="R16" i="2"/>
  <c r="L16" i="2"/>
  <c r="U16" i="2" s="1"/>
  <c r="R15" i="2"/>
  <c r="L15" i="2"/>
  <c r="U15" i="2" s="1"/>
  <c r="R14" i="2"/>
  <c r="L14" i="2"/>
  <c r="U14" i="2" s="1"/>
  <c r="R13" i="2"/>
  <c r="L13" i="2"/>
  <c r="U13" i="2" s="1"/>
  <c r="R12" i="2"/>
  <c r="L12" i="2"/>
  <c r="U12" i="2" s="1"/>
  <c r="R11" i="2"/>
  <c r="L11" i="2"/>
  <c r="U11" i="2" s="1"/>
  <c r="R10" i="2"/>
  <c r="L10" i="2"/>
  <c r="U10" i="2" s="1"/>
  <c r="R9" i="2"/>
  <c r="L9" i="2"/>
  <c r="U9" i="2" s="1"/>
  <c r="R8" i="2"/>
  <c r="S8" i="2" s="1"/>
  <c r="L8" i="2"/>
  <c r="U8" i="2" s="1"/>
  <c r="R7" i="2"/>
  <c r="L7" i="2"/>
  <c r="U7" i="2" s="1"/>
  <c r="R6" i="2"/>
  <c r="L6" i="2"/>
  <c r="U6" i="2" s="1"/>
  <c r="R5" i="2"/>
  <c r="S5" i="2" s="1"/>
  <c r="L5" i="2"/>
  <c r="U5" i="2" s="1"/>
  <c r="R4" i="2"/>
  <c r="L4" i="2"/>
  <c r="U4" i="2" s="1"/>
  <c r="R3" i="2"/>
  <c r="L3" i="2"/>
  <c r="U3" i="2" s="1"/>
  <c r="E16" i="1"/>
  <c r="B16" i="1"/>
  <c r="E15" i="1"/>
  <c r="B15" i="1"/>
  <c r="E14" i="1"/>
  <c r="B14" i="1"/>
  <c r="F6" i="1"/>
  <c r="B17" i="1" l="1"/>
  <c r="S13" i="2"/>
  <c r="S4" i="2"/>
  <c r="S6" i="2"/>
  <c r="S16" i="2"/>
  <c r="S9" i="2"/>
  <c r="S10" i="2"/>
  <c r="S11" i="2"/>
  <c r="S12" i="2"/>
  <c r="S3" i="2"/>
  <c r="S14" i="2"/>
  <c r="S7" i="2"/>
  <c r="S17" i="2"/>
  <c r="S15" i="2"/>
  <c r="H14" i="1" l="1"/>
  <c r="B18" i="1"/>
  <c r="H15" i="1"/>
  <c r="H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6" authorId="0" shapeId="0" xr:uid="{00000000-0006-0000-0000-000001000000}">
      <text>
        <r>
          <rPr>
            <sz val="10"/>
            <rFont val="Arial"/>
            <family val="2"/>
          </rPr>
          <t>Puedes cambiar este peso.</t>
        </r>
      </text>
    </comment>
    <comment ref="C6" authorId="0" shapeId="0" xr:uid="{00000000-0006-0000-0000-000002000000}">
      <text>
        <r>
          <rPr>
            <sz val="10"/>
            <rFont val="Arial"/>
            <family val="2"/>
          </rPr>
          <t>Puedes cambiar este peso.</t>
        </r>
      </text>
    </comment>
    <comment ref="D6" authorId="0" shapeId="0" xr:uid="{00000000-0006-0000-0000-000003000000}">
      <text>
        <r>
          <rPr>
            <sz val="10"/>
            <rFont val="Arial"/>
            <family val="2"/>
          </rPr>
          <t>Puedes cambiar este peso.</t>
        </r>
      </text>
    </comment>
    <comment ref="E6" authorId="0" shapeId="0" xr:uid="{00000000-0006-0000-0000-000004000000}">
      <text>
        <r>
          <rPr>
            <sz val="10"/>
            <rFont val="Arial"/>
            <family val="2"/>
          </rPr>
          <t>Puedes cambiar este peso.</t>
        </r>
      </text>
    </comment>
  </commentList>
</comments>
</file>

<file path=xl/sharedStrings.xml><?xml version="1.0" encoding="utf-8"?>
<sst xmlns="http://schemas.openxmlformats.org/spreadsheetml/2006/main" count="228" uniqueCount="160">
  <si>
    <t>Base de datos de proveedores</t>
  </si>
  <si>
    <t>Versión sencilla y útil: controla gasto, estado y riesgo sin complicar la hoja.</t>
  </si>
  <si>
    <t>Pesos del score</t>
  </si>
  <si>
    <t>Cumplimiento</t>
  </si>
  <si>
    <t>Calidad</t>
  </si>
  <si>
    <t>Servicio</t>
  </si>
  <si>
    <t>Precio</t>
  </si>
  <si>
    <t>Total</t>
  </si>
  <si>
    <t>Cómo usar</t>
  </si>
  <si>
    <t>1. Añade o edita proveedores en la hoja Proveedores.</t>
  </si>
  <si>
    <t>2. Usa los filtros de la tabla para ver categorías, estados y riesgos.</t>
  </si>
  <si>
    <t>3. Actualiza la última revisión; la próxima revisión se calcula sola.</t>
  </si>
  <si>
    <t>Indicador</t>
  </si>
  <si>
    <t>Valor</t>
  </si>
  <si>
    <t>Estado</t>
  </si>
  <si>
    <t>Nº proveedores</t>
  </si>
  <si>
    <t>Riesgo</t>
  </si>
  <si>
    <t>Proveedores totales</t>
  </si>
  <si>
    <t>Activo</t>
  </si>
  <si>
    <t>Bajo</t>
  </si>
  <si>
    <t>Proveedores activos</t>
  </si>
  <si>
    <t>En evaluación</t>
  </si>
  <si>
    <t>Medio</t>
  </si>
  <si>
    <t>Gasto anual</t>
  </si>
  <si>
    <t>Inactivo</t>
  </si>
  <si>
    <t>Alto</t>
  </si>
  <si>
    <t>Revisión pendiente</t>
  </si>
  <si>
    <t>Riesgo alto</t>
  </si>
  <si>
    <t>Consejo</t>
  </si>
  <si>
    <t>Empieza filtrando por 'Riesgo alto' o por 'Revisión pendiente' en la hoja Proveedores.</t>
  </si>
  <si>
    <t>ID</t>
  </si>
  <si>
    <t>Proveedor</t>
  </si>
  <si>
    <t>Categoría</t>
  </si>
  <si>
    <t>País</t>
  </si>
  <si>
    <t>Contacto</t>
  </si>
  <si>
    <t>Email</t>
  </si>
  <si>
    <t>Teléfono</t>
  </si>
  <si>
    <t>Forma de pago</t>
  </si>
  <si>
    <t>Gasto anual (€)</t>
  </si>
  <si>
    <t>Última revisión</t>
  </si>
  <si>
    <t>Próxima revisión</t>
  </si>
  <si>
    <t>Incidencias 12m</t>
  </si>
  <si>
    <t>Cumplimiento (1-5)</t>
  </si>
  <si>
    <t>Calidad (1-5)</t>
  </si>
  <si>
    <t>Servicio (1-5)</t>
  </si>
  <si>
    <t>Precio (1-5)</t>
  </si>
  <si>
    <t>Score</t>
  </si>
  <si>
    <t>Observaciones</t>
  </si>
  <si>
    <t>PR-001</t>
  </si>
  <si>
    <t>Nexo Limpieza Técnica</t>
  </si>
  <si>
    <t>Limpieza</t>
  </si>
  <si>
    <t>España</t>
  </si>
  <si>
    <t>Marta Rubio</t>
  </si>
  <si>
    <t>marta@nexo.test</t>
  </si>
  <si>
    <t>+34 910 111 201</t>
  </si>
  <si>
    <t>Transferencia 30 días</t>
  </si>
  <si>
    <t>Buen seguimiento mensual</t>
  </si>
  <si>
    <t>PR-002</t>
  </si>
  <si>
    <t>Orbital IT Support</t>
  </si>
  <si>
    <t>IT</t>
  </si>
  <si>
    <t>Diego Vera</t>
  </si>
  <si>
    <t>diego@orbitalit.test</t>
  </si>
  <si>
    <t>+34 910 111 202</t>
  </si>
  <si>
    <t>Soporte estable</t>
  </si>
  <si>
    <t>PR-003</t>
  </si>
  <si>
    <t>Ruta Azul Logística</t>
  </si>
  <si>
    <t>Logística</t>
  </si>
  <si>
    <t>Portugal</t>
  </si>
  <si>
    <t>Inês Costa</t>
  </si>
  <si>
    <t>ines@rutaazul.test</t>
  </si>
  <si>
    <t>+351 210 111 203</t>
  </si>
  <si>
    <t>Transferencia 60 días</t>
  </si>
  <si>
    <t>Subió incidencias en verano</t>
  </si>
  <si>
    <t>PR-004</t>
  </si>
  <si>
    <t>Atria Mantenimiento Integral</t>
  </si>
  <si>
    <t>Mantenimiento</t>
  </si>
  <si>
    <t>Raúl Moreno</t>
  </si>
  <si>
    <t>raul@atria.test</t>
  </si>
  <si>
    <t>+34 910 111 204</t>
  </si>
  <si>
    <t>Conviene revisar SLA</t>
  </si>
  <si>
    <t>PR-005</t>
  </si>
  <si>
    <t>Brisa Diseño Señalético</t>
  </si>
  <si>
    <t>Marketing</t>
  </si>
  <si>
    <t>Clara Sanz</t>
  </si>
  <si>
    <t>clara@brisa.test</t>
  </si>
  <si>
    <t>+34 910 111 205</t>
  </si>
  <si>
    <t>Proyecto piloto</t>
  </si>
  <si>
    <t>PR-006</t>
  </si>
  <si>
    <t>Atlas Seguridad Operativa</t>
  </si>
  <si>
    <t>Seguridad</t>
  </si>
  <si>
    <t>Víctor Lago</t>
  </si>
  <si>
    <t>victor@atlasseg.test</t>
  </si>
  <si>
    <t>+34 910 111 206</t>
  </si>
  <si>
    <t>Domiciliación</t>
  </si>
  <si>
    <t>Pendiente renegociación</t>
  </si>
  <si>
    <t>PR-007</t>
  </si>
  <si>
    <t>Senda Office Supply</t>
  </si>
  <si>
    <t>Suministros</t>
  </si>
  <si>
    <t>Lucía Peña</t>
  </si>
  <si>
    <t>lucia@senda.test</t>
  </si>
  <si>
    <t>+34 910 111 207</t>
  </si>
  <si>
    <t>Tarjeta</t>
  </si>
  <si>
    <t>Muy cómodo para compras pequeñas</t>
  </si>
  <si>
    <t>PR-008</t>
  </si>
  <si>
    <t>Valora Advisory</t>
  </si>
  <si>
    <t>Consultoría</t>
  </si>
  <si>
    <t>México</t>
  </si>
  <si>
    <t>Paola León</t>
  </si>
  <si>
    <t>paola@valora.test</t>
  </si>
  <si>
    <t>+52 55 1111 208</t>
  </si>
  <si>
    <t>Servicio ya cerrado</t>
  </si>
  <si>
    <t>PR-009</t>
  </si>
  <si>
    <t>Helix Cloud Docs</t>
  </si>
  <si>
    <t>Rui Almeida</t>
  </si>
  <si>
    <t>rui@helix.test</t>
  </si>
  <si>
    <t>+351 210 111 209</t>
  </si>
  <si>
    <t>Prepago</t>
  </si>
  <si>
    <t>Renovación anual en Q4</t>
  </si>
  <si>
    <t>PR-010</t>
  </si>
  <si>
    <t>Nova Eventos Corporativos</t>
  </si>
  <si>
    <t>Sara Pardo</t>
  </si>
  <si>
    <t>sara@novaeventos.test</t>
  </si>
  <si>
    <t>+34 910 111 210</t>
  </si>
  <si>
    <t>Solo campañas puntuales</t>
  </si>
  <si>
    <t>PR-011</t>
  </si>
  <si>
    <t>Delta Control de Plagas</t>
  </si>
  <si>
    <t>Óscar Ríos</t>
  </si>
  <si>
    <t>oscar@delta.test</t>
  </si>
  <si>
    <t>+34 910 111 211</t>
  </si>
  <si>
    <t>Revisión semestral</t>
  </si>
  <si>
    <t>PR-012</t>
  </si>
  <si>
    <t>Punto Verde Jardinería</t>
  </si>
  <si>
    <t>Mafalda Reis</t>
  </si>
  <si>
    <t>mafalda@puntoverde.test</t>
  </si>
  <si>
    <t>+351 210 111 212</t>
  </si>
  <si>
    <t>Cumple, pero irregular en plazos</t>
  </si>
  <si>
    <t>PR-013</t>
  </si>
  <si>
    <t>Sigma Protección Laboral</t>
  </si>
  <si>
    <t>Nora Gil</t>
  </si>
  <si>
    <t>nora@sigma.test</t>
  </si>
  <si>
    <t>+34 910 111 213</t>
  </si>
  <si>
    <t>Buen nivel documental</t>
  </si>
  <si>
    <t>PR-014</t>
  </si>
  <si>
    <t>Boreal Mensajería</t>
  </si>
  <si>
    <t>Álvaro Pons</t>
  </si>
  <si>
    <t>alvaro@boreal.test</t>
  </si>
  <si>
    <t>+34 910 111 214</t>
  </si>
  <si>
    <t>Riesgo por entregas y revisión</t>
  </si>
  <si>
    <t>PR-015</t>
  </si>
  <si>
    <t>Mercurio Traducción Técnica</t>
  </si>
  <si>
    <t>Elena Paz</t>
  </si>
  <si>
    <t>elena@mercurio.test</t>
  </si>
  <si>
    <t>+52 55 1111 215</t>
  </si>
  <si>
    <t>Apoyo puntual</t>
  </si>
  <si>
    <t>Puedes ampliar la tabla añadiendo nuevas filas debajo.</t>
  </si>
  <si>
    <t>Estados_relacion</t>
  </si>
  <si>
    <t>Categorias</t>
  </si>
  <si>
    <t>Paises</t>
  </si>
  <si>
    <t>Formas_pago</t>
  </si>
  <si>
    <t>Rango_1_5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</si>
</sst>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€&quot;"/>
  </numFmts>
  <fonts count="10" x14ac:knownFonts="1">
    <font>
      <sz val="11"/>
      <color theme="1"/>
      <name val="Calibri"/>
      <family val="2"/>
      <charset val="1"/>
    </font>
    <font>
      <b/>
      <sz val="16"/>
      <color rgb="FF1F4E78"/>
      <name val="Cambria"/>
      <charset val="1"/>
    </font>
    <font>
      <sz val="11"/>
      <color rgb="FF666666"/>
      <name val="Cambria"/>
      <charset val="1"/>
    </font>
    <font>
      <b/>
      <sz val="11"/>
      <color rgb="FFFFFFFF"/>
      <name val="Cambria"/>
      <charset val="1"/>
    </font>
    <font>
      <b/>
      <sz val="11"/>
      <color rgb="FF1F4E78"/>
      <name val="Cambria"/>
      <charset val="1"/>
    </font>
    <font>
      <b/>
      <sz val="11"/>
      <name val="Cambria"/>
      <charset val="1"/>
    </font>
    <font>
      <i/>
      <sz val="11"/>
      <color rgb="FF666666"/>
      <name val="Cambria"/>
      <charset val="1"/>
    </font>
    <font>
      <sz val="10"/>
      <name val="Arial"/>
      <family val="2"/>
    </font>
    <font>
      <b/>
      <sz val="30"/>
      <color theme="0"/>
      <name val="Calibri"/>
      <family val="2"/>
    </font>
    <font>
      <sz val="30"/>
      <color theme="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1F4E78"/>
        <bgColor rgb="FF003366"/>
      </patternFill>
    </fill>
    <fill>
      <patternFill patternType="solid">
        <fgColor rgb="FFD9EAF7"/>
        <bgColor rgb="FFD9EDEB"/>
      </patternFill>
    </fill>
    <fill>
      <patternFill patternType="solid">
        <fgColor rgb="FFFFF2CC"/>
        <bgColor rgb="FFF6F9FC"/>
      </patternFill>
    </fill>
    <fill>
      <patternFill patternType="solid">
        <fgColor rgb="FFF6F9FC"/>
        <bgColor rgb="FFFFFFFF"/>
      </patternFill>
    </fill>
    <fill>
      <patternFill patternType="solid">
        <fgColor rgb="FFD9EDEB"/>
        <bgColor rgb="FFD9EAF7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0" xfId="0" applyFont="1" applyFill="1"/>
    <xf numFmtId="0" fontId="4" fillId="3" borderId="0" xfId="0" applyFont="1" applyFill="1"/>
    <xf numFmtId="0" fontId="4" fillId="4" borderId="0" xfId="0" applyFont="1" applyFill="1"/>
    <xf numFmtId="0" fontId="5" fillId="0" borderId="0" xfId="0" applyFont="1"/>
    <xf numFmtId="0" fontId="0" fillId="5" borderId="1" xfId="0" applyFill="1" applyBorder="1"/>
    <xf numFmtId="0" fontId="0" fillId="6" borderId="1" xfId="0" applyFill="1" applyBorder="1"/>
    <xf numFmtId="164" fontId="0" fillId="6" borderId="1" xfId="0" applyNumberFormat="1" applyFill="1" applyBorder="1"/>
    <xf numFmtId="0" fontId="6" fillId="0" borderId="0" xfId="0" applyFont="1"/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14" fontId="0" fillId="0" borderId="0" xfId="0" applyNumberFormat="1" applyAlignment="1">
      <alignment vertical="center"/>
    </xf>
    <xf numFmtId="0" fontId="0" fillId="7" borderId="0" xfId="0" applyFill="1"/>
    <xf numFmtId="0" fontId="0" fillId="7" borderId="0" xfId="0" applyFill="1" applyAlignment="1">
      <alignment vertical="center"/>
    </xf>
    <xf numFmtId="164" fontId="0" fillId="7" borderId="0" xfId="0" applyNumberFormat="1" applyFill="1" applyAlignment="1">
      <alignment vertical="center"/>
    </xf>
    <xf numFmtId="14" fontId="0" fillId="7" borderId="0" xfId="0" applyNumberFormat="1" applyFill="1" applyAlignment="1">
      <alignment vertical="center"/>
    </xf>
    <xf numFmtId="0" fontId="8" fillId="8" borderId="0" xfId="0" applyFont="1" applyFill="1"/>
    <xf numFmtId="0" fontId="9" fillId="8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D9EDEB"/>
      <rgbColor rgb="FF660066"/>
      <rgbColor rgb="FFFF8080"/>
      <rgbColor rgb="FF0066CC"/>
      <rgbColor rgb="FFD0D0D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9EAF7"/>
      <rgbColor rgb="FFF6F9F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1F4E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Proveedores" displayName="TablaProveedores" ref="A2:U17" totalsRowShown="0">
  <autoFilter ref="A2:U17" xr:uid="{00000000-0009-0000-0100-000001000000}"/>
  <tableColumns count="21">
    <tableColumn id="1" xr3:uid="{00000000-0010-0000-0000-000001000000}" name="ID"/>
    <tableColumn id="2" xr3:uid="{00000000-0010-0000-0000-000002000000}" name="Proveedor"/>
    <tableColumn id="3" xr3:uid="{00000000-0010-0000-0000-000003000000}" name="Categoría"/>
    <tableColumn id="4" xr3:uid="{00000000-0010-0000-0000-000004000000}" name="País"/>
    <tableColumn id="5" xr3:uid="{00000000-0010-0000-0000-000005000000}" name="Contacto"/>
    <tableColumn id="6" xr3:uid="{00000000-0010-0000-0000-000006000000}" name="Email"/>
    <tableColumn id="7" xr3:uid="{00000000-0010-0000-0000-000007000000}" name="Teléfono"/>
    <tableColumn id="8" xr3:uid="{00000000-0010-0000-0000-000008000000}" name="Estado"/>
    <tableColumn id="9" xr3:uid="{00000000-0010-0000-0000-000009000000}" name="Forma de pago"/>
    <tableColumn id="10" xr3:uid="{00000000-0010-0000-0000-00000A000000}" name="Gasto anual (€)"/>
    <tableColumn id="11" xr3:uid="{00000000-0010-0000-0000-00000B000000}" name="Última revisión"/>
    <tableColumn id="12" xr3:uid="{00000000-0010-0000-0000-00000C000000}" name="Próxima revisión"/>
    <tableColumn id="13" xr3:uid="{00000000-0010-0000-0000-00000D000000}" name="Incidencias 12m"/>
    <tableColumn id="14" xr3:uid="{00000000-0010-0000-0000-00000E000000}" name="Cumplimiento (1-5)"/>
    <tableColumn id="15" xr3:uid="{00000000-0010-0000-0000-00000F000000}" name="Calidad (1-5)"/>
    <tableColumn id="16" xr3:uid="{00000000-0010-0000-0000-000010000000}" name="Servicio (1-5)"/>
    <tableColumn id="17" xr3:uid="{00000000-0010-0000-0000-000011000000}" name="Precio (1-5)"/>
    <tableColumn id="18" xr3:uid="{00000000-0010-0000-0000-000012000000}" name="Score"/>
    <tableColumn id="19" xr3:uid="{00000000-0010-0000-0000-000013000000}" name="Riesgo"/>
    <tableColumn id="20" xr3:uid="{00000000-0010-0000-0000-000014000000}" name="Observaciones"/>
    <tableColumn id="21" xr3:uid="{00000000-0010-0000-0000-000015000000}" name="Revisión pendient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zoomScaleNormal="100" workbookViewId="0"/>
  </sheetViews>
  <sheetFormatPr baseColWidth="10" defaultColWidth="8.6640625" defaultRowHeight="15" customHeight="1" x14ac:dyDescent="0.3"/>
  <cols>
    <col min="1" max="1" width="28" customWidth="1"/>
    <col min="2" max="2" width="16" customWidth="1"/>
    <col min="3" max="3" width="14" customWidth="1"/>
    <col min="4" max="4" width="18" customWidth="1"/>
    <col min="5" max="5" width="16" customWidth="1"/>
    <col min="6" max="6" width="10" customWidth="1"/>
    <col min="7" max="7" width="14" customWidth="1"/>
    <col min="8" max="8" width="16" customWidth="1"/>
  </cols>
  <sheetData>
    <row r="1" spans="1:8" ht="21" customHeight="1" x14ac:dyDescent="0.35">
      <c r="A1" s="1" t="s">
        <v>0</v>
      </c>
    </row>
    <row r="2" spans="1:8" ht="21" customHeight="1" x14ac:dyDescent="0.3"/>
    <row r="3" spans="1:8" ht="21" customHeight="1" x14ac:dyDescent="0.3">
      <c r="A3" s="2" t="s">
        <v>1</v>
      </c>
    </row>
    <row r="4" spans="1:8" ht="21" customHeight="1" x14ac:dyDescent="0.3"/>
    <row r="5" spans="1:8" ht="21" customHeight="1" x14ac:dyDescent="0.3">
      <c r="A5" s="3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</row>
    <row r="6" spans="1:8" ht="21" customHeight="1" x14ac:dyDescent="0.3">
      <c r="B6" s="5">
        <v>30</v>
      </c>
      <c r="C6" s="5">
        <v>30</v>
      </c>
      <c r="D6" s="5">
        <v>20</v>
      </c>
      <c r="E6" s="5">
        <v>20</v>
      </c>
      <c r="F6" s="6">
        <f>SUM(B6:E6)</f>
        <v>100</v>
      </c>
    </row>
    <row r="7" spans="1:8" ht="21" customHeight="1" x14ac:dyDescent="0.3"/>
    <row r="8" spans="1:8" ht="21" customHeight="1" x14ac:dyDescent="0.3">
      <c r="A8" s="3" t="s">
        <v>8</v>
      </c>
    </row>
    <row r="9" spans="1:8" ht="21" customHeight="1" x14ac:dyDescent="0.3">
      <c r="A9" t="s">
        <v>9</v>
      </c>
    </row>
    <row r="10" spans="1:8" ht="21" customHeight="1" x14ac:dyDescent="0.3">
      <c r="A10" t="s">
        <v>10</v>
      </c>
    </row>
    <row r="11" spans="1:8" ht="21" customHeight="1" x14ac:dyDescent="0.3">
      <c r="A11" t="s">
        <v>11</v>
      </c>
    </row>
    <row r="12" spans="1:8" ht="21" customHeight="1" x14ac:dyDescent="0.3"/>
    <row r="13" spans="1:8" ht="21" customHeight="1" x14ac:dyDescent="0.3">
      <c r="A13" s="3" t="s">
        <v>12</v>
      </c>
      <c r="B13" s="3" t="s">
        <v>13</v>
      </c>
      <c r="D13" s="3" t="s">
        <v>14</v>
      </c>
      <c r="E13" s="3" t="s">
        <v>15</v>
      </c>
      <c r="G13" s="3" t="s">
        <v>16</v>
      </c>
      <c r="H13" s="3" t="s">
        <v>15</v>
      </c>
    </row>
    <row r="14" spans="1:8" ht="21" customHeight="1" x14ac:dyDescent="0.3">
      <c r="A14" s="7" t="s">
        <v>17</v>
      </c>
      <c r="B14" s="8">
        <f>COUNTA(Proveedores!A3:A201)</f>
        <v>15</v>
      </c>
      <c r="D14" s="7" t="s">
        <v>18</v>
      </c>
      <c r="E14" s="7">
        <f>COUNTIF(Proveedores!H3:H201,"Activo")</f>
        <v>12</v>
      </c>
      <c r="G14" s="7" t="s">
        <v>19</v>
      </c>
      <c r="H14" s="7">
        <f ca="1">COUNTIF(Proveedores!S3:S201,"Bajo")</f>
        <v>4</v>
      </c>
    </row>
    <row r="15" spans="1:8" ht="21" customHeight="1" x14ac:dyDescent="0.3">
      <c r="A15" s="7" t="s">
        <v>20</v>
      </c>
      <c r="B15" s="8">
        <f>COUNTIF(Proveedores!H3:H201,"Activo")</f>
        <v>12</v>
      </c>
      <c r="D15" s="7" t="s">
        <v>21</v>
      </c>
      <c r="E15" s="7">
        <f>COUNTIF(Proveedores!H3:H201,"En evaluación")</f>
        <v>2</v>
      </c>
      <c r="G15" s="7" t="s">
        <v>22</v>
      </c>
      <c r="H15" s="7">
        <f ca="1">COUNTIF(Proveedores!S3:S201,"Medio")</f>
        <v>1</v>
      </c>
    </row>
    <row r="16" spans="1:8" ht="21" customHeight="1" x14ac:dyDescent="0.3">
      <c r="A16" s="7" t="s">
        <v>23</v>
      </c>
      <c r="B16" s="9">
        <f>SUM(Proveedores!J3:J201)</f>
        <v>276800</v>
      </c>
      <c r="D16" s="7" t="s">
        <v>24</v>
      </c>
      <c r="E16" s="7">
        <f>COUNTIF(Proveedores!H3:H201,"Inactivo")</f>
        <v>1</v>
      </c>
      <c r="G16" s="7" t="s">
        <v>25</v>
      </c>
      <c r="H16" s="7">
        <f ca="1">COUNTIF(Proveedores!S3:S201,"Alto")</f>
        <v>10</v>
      </c>
    </row>
    <row r="17" spans="1:2" ht="21" customHeight="1" x14ac:dyDescent="0.3">
      <c r="A17" s="7" t="s">
        <v>26</v>
      </c>
      <c r="B17" s="8">
        <f ca="1">COUNTIF(Proveedores!U3:U201,"Sí")</f>
        <v>10</v>
      </c>
    </row>
    <row r="18" spans="1:2" ht="21" customHeight="1" x14ac:dyDescent="0.3">
      <c r="A18" s="7" t="s">
        <v>27</v>
      </c>
      <c r="B18" s="8">
        <f ca="1">COUNTIF(Proveedores!S3:S201,"Alto")</f>
        <v>10</v>
      </c>
    </row>
    <row r="19" spans="1:2" ht="21" customHeight="1" x14ac:dyDescent="0.3"/>
    <row r="20" spans="1:2" ht="21" customHeight="1" x14ac:dyDescent="0.3">
      <c r="A20" s="3" t="s">
        <v>28</v>
      </c>
    </row>
    <row r="21" spans="1:2" ht="21" customHeight="1" x14ac:dyDescent="0.3">
      <c r="A21" s="10" t="s">
        <v>29</v>
      </c>
    </row>
  </sheetData>
  <pageMargins left="0.75" right="0.75" top="1" bottom="1" header="0.511811023622047" footer="0.511811023622047"/>
  <pageSetup paperSize="9" orientation="portrait" horizontalDpi="300" verticalDpi="30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04"/>
  <sheetViews>
    <sheetView tabSelected="1" zoomScaleNormal="100" workbookViewId="0">
      <pane ySplit="2" topLeftCell="A3" activePane="bottomLeft" state="frozen"/>
      <selection pane="bottomLeft" activeCell="F10" sqref="F10"/>
    </sheetView>
  </sheetViews>
  <sheetFormatPr baseColWidth="10" defaultColWidth="8.6640625" defaultRowHeight="15" customHeight="1" x14ac:dyDescent="0.3"/>
  <cols>
    <col min="1" max="1" width="10" customWidth="1"/>
    <col min="2" max="2" width="26" customWidth="1"/>
    <col min="3" max="3" width="17" customWidth="1"/>
    <col min="4" max="4" width="11" customWidth="1"/>
    <col min="5" max="5" width="18" customWidth="1"/>
    <col min="6" max="6" width="24" customWidth="1"/>
    <col min="7" max="8" width="15" customWidth="1"/>
    <col min="9" max="9" width="22" customWidth="1"/>
    <col min="10" max="13" width="14" customWidth="1"/>
    <col min="14" max="14" width="16" customWidth="1"/>
    <col min="15" max="15" width="13" customWidth="1"/>
    <col min="16" max="16" width="14" customWidth="1"/>
    <col min="17" max="17" width="12" customWidth="1"/>
    <col min="18" max="19" width="10" customWidth="1"/>
    <col min="20" max="20" width="28" customWidth="1"/>
    <col min="21" max="21" width="16" customWidth="1"/>
  </cols>
  <sheetData>
    <row r="1" spans="1:21" s="20" customFormat="1" ht="38.4" x14ac:dyDescent="0.7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1" ht="27.6" x14ac:dyDescent="0.3">
      <c r="A2" s="11" t="s">
        <v>30</v>
      </c>
      <c r="B2" s="11" t="s">
        <v>31</v>
      </c>
      <c r="C2" s="11" t="s">
        <v>32</v>
      </c>
      <c r="D2" s="11" t="s">
        <v>33</v>
      </c>
      <c r="E2" s="11" t="s">
        <v>34</v>
      </c>
      <c r="F2" s="11" t="s">
        <v>35</v>
      </c>
      <c r="G2" s="11" t="s">
        <v>36</v>
      </c>
      <c r="H2" s="11" t="s">
        <v>14</v>
      </c>
      <c r="I2" s="11" t="s">
        <v>37</v>
      </c>
      <c r="J2" s="11" t="s">
        <v>38</v>
      </c>
      <c r="K2" s="11" t="s">
        <v>39</v>
      </c>
      <c r="L2" s="11" t="s">
        <v>40</v>
      </c>
      <c r="M2" s="11" t="s">
        <v>41</v>
      </c>
      <c r="N2" s="11" t="s">
        <v>42</v>
      </c>
      <c r="O2" s="11" t="s">
        <v>43</v>
      </c>
      <c r="P2" s="11" t="s">
        <v>44</v>
      </c>
      <c r="Q2" s="11" t="s">
        <v>45</v>
      </c>
      <c r="R2" s="11" t="s">
        <v>46</v>
      </c>
      <c r="S2" s="11" t="s">
        <v>16</v>
      </c>
      <c r="T2" s="11" t="s">
        <v>47</v>
      </c>
      <c r="U2" s="11" t="s">
        <v>26</v>
      </c>
    </row>
    <row r="3" spans="1:21" ht="19.5" customHeight="1" x14ac:dyDescent="0.3">
      <c r="A3" s="12" t="s">
        <v>48</v>
      </c>
      <c r="B3" s="12" t="s">
        <v>49</v>
      </c>
      <c r="C3" s="12" t="s">
        <v>50</v>
      </c>
      <c r="D3" s="12" t="s">
        <v>51</v>
      </c>
      <c r="E3" s="12" t="s">
        <v>52</v>
      </c>
      <c r="F3" s="12" t="s">
        <v>53</v>
      </c>
      <c r="G3" s="12" t="s">
        <v>54</v>
      </c>
      <c r="H3" s="12" t="s">
        <v>18</v>
      </c>
      <c r="I3" s="12" t="s">
        <v>55</v>
      </c>
      <c r="J3" s="13">
        <v>18200</v>
      </c>
      <c r="K3" s="14">
        <v>46006</v>
      </c>
      <c r="L3" s="14">
        <f t="shared" ref="L3:L17" si="0">IF(K3="","",EDATE(K3,6))</f>
        <v>46188</v>
      </c>
      <c r="M3" s="12">
        <v>1</v>
      </c>
      <c r="N3" s="12">
        <v>5</v>
      </c>
      <c r="O3" s="12">
        <v>4</v>
      </c>
      <c r="P3" s="12">
        <v>4</v>
      </c>
      <c r="Q3" s="12">
        <v>4</v>
      </c>
      <c r="R3" s="12">
        <f>IF(SUM(Resumen!$B$6:$E$6)=0,"",ROUND((N3*Resumen!$B$6+O3*Resumen!$C$6+P3*Resumen!$D$6+Q3*Resumen!$E$6)/(5*SUM(Resumen!$B$6:$E$6))*100,0))</f>
        <v>86</v>
      </c>
      <c r="S3" s="12" t="str">
        <f t="shared" ref="S3:S17" ca="1" si="1">IF(OR(R3&lt;60,M3&gt;=3,L3&lt;TODAY()),"Alto",IF(OR(R3&lt;75,M3=2,L3&lt;=TODAY()+30),"Medio","Bajo"))</f>
        <v>Bajo</v>
      </c>
      <c r="T3" s="12" t="s">
        <v>56</v>
      </c>
      <c r="U3" s="12" t="str">
        <f t="shared" ref="U3:U17" ca="1" si="2">IF(L3="","",IF(L3&lt;TODAY(),"Sí","No"))</f>
        <v>No</v>
      </c>
    </row>
    <row r="4" spans="1:21" s="15" customFormat="1" ht="19.5" customHeight="1" x14ac:dyDescent="0.3">
      <c r="A4" s="16" t="s">
        <v>57</v>
      </c>
      <c r="B4" s="16" t="s">
        <v>58</v>
      </c>
      <c r="C4" s="16" t="s">
        <v>59</v>
      </c>
      <c r="D4" s="16" t="s">
        <v>51</v>
      </c>
      <c r="E4" s="16" t="s">
        <v>60</v>
      </c>
      <c r="F4" s="16" t="s">
        <v>61</v>
      </c>
      <c r="G4" s="16" t="s">
        <v>62</v>
      </c>
      <c r="H4" s="16" t="s">
        <v>18</v>
      </c>
      <c r="I4" s="16" t="s">
        <v>55</v>
      </c>
      <c r="J4" s="17">
        <v>32400</v>
      </c>
      <c r="K4" s="18">
        <v>45889</v>
      </c>
      <c r="L4" s="18">
        <f t="shared" si="0"/>
        <v>46073</v>
      </c>
      <c r="M4" s="16">
        <v>0</v>
      </c>
      <c r="N4" s="16">
        <v>5</v>
      </c>
      <c r="O4" s="16">
        <v>5</v>
      </c>
      <c r="P4" s="16">
        <v>5</v>
      </c>
      <c r="Q4" s="16">
        <v>3</v>
      </c>
      <c r="R4" s="16">
        <f>IF(SUM(Resumen!$B$6:$E$6)=0,"",ROUND((N4*Resumen!$B$6+O4*Resumen!$C$6+P4*Resumen!$D$6+Q4*Resumen!$E$6)/(5*SUM(Resumen!$B$6:$E$6))*100,0))</f>
        <v>92</v>
      </c>
      <c r="S4" s="16" t="str">
        <f t="shared" ca="1" si="1"/>
        <v>Alto</v>
      </c>
      <c r="T4" s="16" t="s">
        <v>63</v>
      </c>
      <c r="U4" s="16" t="str">
        <f t="shared" ca="1" si="2"/>
        <v>Sí</v>
      </c>
    </row>
    <row r="5" spans="1:21" ht="19.5" customHeight="1" x14ac:dyDescent="0.3">
      <c r="A5" s="12" t="s">
        <v>64</v>
      </c>
      <c r="B5" s="12" t="s">
        <v>65</v>
      </c>
      <c r="C5" s="12" t="s">
        <v>66</v>
      </c>
      <c r="D5" s="12" t="s">
        <v>67</v>
      </c>
      <c r="E5" s="12" t="s">
        <v>68</v>
      </c>
      <c r="F5" s="12" t="s">
        <v>69</v>
      </c>
      <c r="G5" s="12" t="s">
        <v>70</v>
      </c>
      <c r="H5" s="12" t="s">
        <v>18</v>
      </c>
      <c r="I5" s="12" t="s">
        <v>71</v>
      </c>
      <c r="J5" s="13">
        <v>46800</v>
      </c>
      <c r="K5" s="14">
        <v>45787</v>
      </c>
      <c r="L5" s="14">
        <f t="shared" si="0"/>
        <v>45971</v>
      </c>
      <c r="M5" s="12">
        <v>3</v>
      </c>
      <c r="N5" s="12">
        <v>3</v>
      </c>
      <c r="O5" s="12">
        <v>4</v>
      </c>
      <c r="P5" s="12">
        <v>3</v>
      </c>
      <c r="Q5" s="12">
        <v>4</v>
      </c>
      <c r="R5" s="12">
        <f>IF(SUM(Resumen!$B$6:$E$6)=0,"",ROUND((N5*Resumen!$B$6+O5*Resumen!$C$6+P5*Resumen!$D$6+Q5*Resumen!$E$6)/(5*SUM(Resumen!$B$6:$E$6))*100,0))</f>
        <v>70</v>
      </c>
      <c r="S5" s="12" t="str">
        <f t="shared" ca="1" si="1"/>
        <v>Alto</v>
      </c>
      <c r="T5" s="12" t="s">
        <v>72</v>
      </c>
      <c r="U5" s="12" t="str">
        <f t="shared" ca="1" si="2"/>
        <v>Sí</v>
      </c>
    </row>
    <row r="6" spans="1:21" s="15" customFormat="1" ht="19.5" customHeight="1" x14ac:dyDescent="0.3">
      <c r="A6" s="16" t="s">
        <v>73</v>
      </c>
      <c r="B6" s="16" t="s">
        <v>74</v>
      </c>
      <c r="C6" s="16" t="s">
        <v>75</v>
      </c>
      <c r="D6" s="16" t="s">
        <v>51</v>
      </c>
      <c r="E6" s="16" t="s">
        <v>76</v>
      </c>
      <c r="F6" s="16" t="s">
        <v>77</v>
      </c>
      <c r="G6" s="16" t="s">
        <v>78</v>
      </c>
      <c r="H6" s="16" t="s">
        <v>18</v>
      </c>
      <c r="I6" s="16" t="s">
        <v>71</v>
      </c>
      <c r="J6" s="17">
        <v>29100</v>
      </c>
      <c r="K6" s="18">
        <v>45839</v>
      </c>
      <c r="L6" s="18">
        <f t="shared" si="0"/>
        <v>46023</v>
      </c>
      <c r="M6" s="16">
        <v>2</v>
      </c>
      <c r="N6" s="16">
        <v>4</v>
      </c>
      <c r="O6" s="16">
        <v>4</v>
      </c>
      <c r="P6" s="16">
        <v>3</v>
      </c>
      <c r="Q6" s="16">
        <v>3</v>
      </c>
      <c r="R6" s="16">
        <f>IF(SUM(Resumen!$B$6:$E$6)=0,"",ROUND((N6*Resumen!$B$6+O6*Resumen!$C$6+P6*Resumen!$D$6+Q6*Resumen!$E$6)/(5*SUM(Resumen!$B$6:$E$6))*100,0))</f>
        <v>72</v>
      </c>
      <c r="S6" s="16" t="str">
        <f t="shared" ca="1" si="1"/>
        <v>Alto</v>
      </c>
      <c r="T6" s="16" t="s">
        <v>79</v>
      </c>
      <c r="U6" s="16" t="str">
        <f t="shared" ca="1" si="2"/>
        <v>Sí</v>
      </c>
    </row>
    <row r="7" spans="1:21" ht="19.5" customHeight="1" x14ac:dyDescent="0.3">
      <c r="A7" s="12" t="s">
        <v>80</v>
      </c>
      <c r="B7" s="12" t="s">
        <v>81</v>
      </c>
      <c r="C7" s="12" t="s">
        <v>82</v>
      </c>
      <c r="D7" s="12" t="s">
        <v>51</v>
      </c>
      <c r="E7" s="12" t="s">
        <v>83</v>
      </c>
      <c r="F7" s="12" t="s">
        <v>84</v>
      </c>
      <c r="G7" s="12" t="s">
        <v>85</v>
      </c>
      <c r="H7" s="12" t="s">
        <v>21</v>
      </c>
      <c r="I7" s="12" t="s">
        <v>55</v>
      </c>
      <c r="J7" s="13">
        <v>9600</v>
      </c>
      <c r="K7" s="14">
        <v>45966</v>
      </c>
      <c r="L7" s="14">
        <f t="shared" si="0"/>
        <v>46147</v>
      </c>
      <c r="M7" s="12">
        <v>1</v>
      </c>
      <c r="N7" s="12">
        <v>4</v>
      </c>
      <c r="O7" s="12">
        <v>4</v>
      </c>
      <c r="P7" s="12">
        <v>4</v>
      </c>
      <c r="Q7" s="12">
        <v>3</v>
      </c>
      <c r="R7" s="12">
        <f>IF(SUM(Resumen!$B$6:$E$6)=0,"",ROUND((N7*Resumen!$B$6+O7*Resumen!$C$6+P7*Resumen!$D$6+Q7*Resumen!$E$6)/(5*SUM(Resumen!$B$6:$E$6))*100,0))</f>
        <v>76</v>
      </c>
      <c r="S7" s="12" t="str">
        <f t="shared" ca="1" si="1"/>
        <v>Medio</v>
      </c>
      <c r="T7" s="12" t="s">
        <v>86</v>
      </c>
      <c r="U7" s="12" t="str">
        <f t="shared" ca="1" si="2"/>
        <v>No</v>
      </c>
    </row>
    <row r="8" spans="1:21" s="15" customFormat="1" ht="19.5" customHeight="1" x14ac:dyDescent="0.3">
      <c r="A8" s="16" t="s">
        <v>87</v>
      </c>
      <c r="B8" s="16" t="s">
        <v>88</v>
      </c>
      <c r="C8" s="16" t="s">
        <v>89</v>
      </c>
      <c r="D8" s="16" t="s">
        <v>51</v>
      </c>
      <c r="E8" s="16" t="s">
        <v>90</v>
      </c>
      <c r="F8" s="16" t="s">
        <v>91</v>
      </c>
      <c r="G8" s="16" t="s">
        <v>92</v>
      </c>
      <c r="H8" s="16" t="s">
        <v>18</v>
      </c>
      <c r="I8" s="16" t="s">
        <v>93</v>
      </c>
      <c r="J8" s="17">
        <v>22100</v>
      </c>
      <c r="K8" s="18">
        <v>45730</v>
      </c>
      <c r="L8" s="18">
        <f t="shared" si="0"/>
        <v>45914</v>
      </c>
      <c r="M8" s="16">
        <v>4</v>
      </c>
      <c r="N8" s="16">
        <v>3</v>
      </c>
      <c r="O8" s="16">
        <v>3</v>
      </c>
      <c r="P8" s="16">
        <v>4</v>
      </c>
      <c r="Q8" s="16">
        <v>2</v>
      </c>
      <c r="R8" s="16">
        <f>IF(SUM(Resumen!$B$6:$E$6)=0,"",ROUND((N8*Resumen!$B$6+O8*Resumen!$C$6+P8*Resumen!$D$6+Q8*Resumen!$E$6)/(5*SUM(Resumen!$B$6:$E$6))*100,0))</f>
        <v>60</v>
      </c>
      <c r="S8" s="16" t="str">
        <f t="shared" ca="1" si="1"/>
        <v>Alto</v>
      </c>
      <c r="T8" s="16" t="s">
        <v>94</v>
      </c>
      <c r="U8" s="16" t="str">
        <f t="shared" ca="1" si="2"/>
        <v>Sí</v>
      </c>
    </row>
    <row r="9" spans="1:21" ht="19.5" customHeight="1" x14ac:dyDescent="0.3">
      <c r="A9" s="12" t="s">
        <v>95</v>
      </c>
      <c r="B9" s="12" t="s">
        <v>96</v>
      </c>
      <c r="C9" s="12" t="s">
        <v>97</v>
      </c>
      <c r="D9" s="12" t="s">
        <v>51</v>
      </c>
      <c r="E9" s="12" t="s">
        <v>98</v>
      </c>
      <c r="F9" s="12" t="s">
        <v>99</v>
      </c>
      <c r="G9" s="12" t="s">
        <v>100</v>
      </c>
      <c r="H9" s="12" t="s">
        <v>18</v>
      </c>
      <c r="I9" s="12" t="s">
        <v>101</v>
      </c>
      <c r="J9" s="13">
        <v>12800</v>
      </c>
      <c r="K9" s="14">
        <v>46034</v>
      </c>
      <c r="L9" s="14">
        <f t="shared" si="0"/>
        <v>46215</v>
      </c>
      <c r="M9" s="12">
        <v>0</v>
      </c>
      <c r="N9" s="12">
        <v>5</v>
      </c>
      <c r="O9" s="12">
        <v>4</v>
      </c>
      <c r="P9" s="12">
        <v>4</v>
      </c>
      <c r="Q9" s="12">
        <v>5</v>
      </c>
      <c r="R9" s="12">
        <f>IF(SUM(Resumen!$B$6:$E$6)=0,"",ROUND((N9*Resumen!$B$6+O9*Resumen!$C$6+P9*Resumen!$D$6+Q9*Resumen!$E$6)/(5*SUM(Resumen!$B$6:$E$6))*100,0))</f>
        <v>90</v>
      </c>
      <c r="S9" s="12" t="str">
        <f t="shared" ca="1" si="1"/>
        <v>Bajo</v>
      </c>
      <c r="T9" s="12" t="s">
        <v>102</v>
      </c>
      <c r="U9" s="12" t="str">
        <f t="shared" ca="1" si="2"/>
        <v>No</v>
      </c>
    </row>
    <row r="10" spans="1:21" s="15" customFormat="1" ht="19.5" customHeight="1" x14ac:dyDescent="0.3">
      <c r="A10" s="16" t="s">
        <v>103</v>
      </c>
      <c r="B10" s="16" t="s">
        <v>104</v>
      </c>
      <c r="C10" s="16" t="s">
        <v>105</v>
      </c>
      <c r="D10" s="16" t="s">
        <v>106</v>
      </c>
      <c r="E10" s="16" t="s">
        <v>107</v>
      </c>
      <c r="F10" s="16" t="s">
        <v>108</v>
      </c>
      <c r="G10" s="16" t="s">
        <v>109</v>
      </c>
      <c r="H10" s="16" t="s">
        <v>24</v>
      </c>
      <c r="I10" s="16" t="s">
        <v>55</v>
      </c>
      <c r="J10" s="17">
        <v>15400</v>
      </c>
      <c r="K10" s="18">
        <v>45716</v>
      </c>
      <c r="L10" s="18">
        <f t="shared" si="0"/>
        <v>45897</v>
      </c>
      <c r="M10" s="16">
        <v>1</v>
      </c>
      <c r="N10" s="16">
        <v>4</v>
      </c>
      <c r="O10" s="16">
        <v>4</v>
      </c>
      <c r="P10" s="16">
        <v>4</v>
      </c>
      <c r="Q10" s="16">
        <v>2</v>
      </c>
      <c r="R10" s="16">
        <f>IF(SUM(Resumen!$B$6:$E$6)=0,"",ROUND((N10*Resumen!$B$6+O10*Resumen!$C$6+P10*Resumen!$D$6+Q10*Resumen!$E$6)/(5*SUM(Resumen!$B$6:$E$6))*100,0))</f>
        <v>72</v>
      </c>
      <c r="S10" s="16" t="str">
        <f t="shared" ca="1" si="1"/>
        <v>Alto</v>
      </c>
      <c r="T10" s="16" t="s">
        <v>110</v>
      </c>
      <c r="U10" s="16" t="str">
        <f t="shared" ca="1" si="2"/>
        <v>Sí</v>
      </c>
    </row>
    <row r="11" spans="1:21" ht="19.5" customHeight="1" x14ac:dyDescent="0.3">
      <c r="A11" s="12" t="s">
        <v>111</v>
      </c>
      <c r="B11" s="12" t="s">
        <v>112</v>
      </c>
      <c r="C11" s="12" t="s">
        <v>59</v>
      </c>
      <c r="D11" s="12" t="s">
        <v>67</v>
      </c>
      <c r="E11" s="12" t="s">
        <v>113</v>
      </c>
      <c r="F11" s="12" t="s">
        <v>114</v>
      </c>
      <c r="G11" s="12" t="s">
        <v>115</v>
      </c>
      <c r="H11" s="12" t="s">
        <v>18</v>
      </c>
      <c r="I11" s="12" t="s">
        <v>116</v>
      </c>
      <c r="J11" s="13">
        <v>19800</v>
      </c>
      <c r="K11" s="14">
        <v>45939</v>
      </c>
      <c r="L11" s="14">
        <f t="shared" si="0"/>
        <v>46121</v>
      </c>
      <c r="M11" s="12">
        <v>2</v>
      </c>
      <c r="N11" s="12">
        <v>4</v>
      </c>
      <c r="O11" s="12">
        <v>5</v>
      </c>
      <c r="P11" s="12">
        <v>4</v>
      </c>
      <c r="Q11" s="12">
        <v>4</v>
      </c>
      <c r="R11" s="12">
        <f>IF(SUM(Resumen!$B$6:$E$6)=0,"",ROUND((N11*Resumen!$B$6+O11*Resumen!$C$6+P11*Resumen!$D$6+Q11*Resumen!$E$6)/(5*SUM(Resumen!$B$6:$E$6))*100,0))</f>
        <v>86</v>
      </c>
      <c r="S11" s="12" t="str">
        <f t="shared" ca="1" si="1"/>
        <v>Alto</v>
      </c>
      <c r="T11" s="12" t="s">
        <v>117</v>
      </c>
      <c r="U11" s="12" t="str">
        <f t="shared" ca="1" si="2"/>
        <v>Sí</v>
      </c>
    </row>
    <row r="12" spans="1:21" s="15" customFormat="1" ht="19.5" customHeight="1" x14ac:dyDescent="0.3">
      <c r="A12" s="16" t="s">
        <v>118</v>
      </c>
      <c r="B12" s="16" t="s">
        <v>119</v>
      </c>
      <c r="C12" s="16" t="s">
        <v>82</v>
      </c>
      <c r="D12" s="16" t="s">
        <v>51</v>
      </c>
      <c r="E12" s="16" t="s">
        <v>120</v>
      </c>
      <c r="F12" s="16" t="s">
        <v>121</v>
      </c>
      <c r="G12" s="16" t="s">
        <v>122</v>
      </c>
      <c r="H12" s="16" t="s">
        <v>21</v>
      </c>
      <c r="I12" s="16" t="s">
        <v>55</v>
      </c>
      <c r="J12" s="17">
        <v>8700</v>
      </c>
      <c r="K12" s="18">
        <v>45930</v>
      </c>
      <c r="L12" s="18">
        <f t="shared" si="0"/>
        <v>46111</v>
      </c>
      <c r="M12" s="16">
        <v>1</v>
      </c>
      <c r="N12" s="16">
        <v>3</v>
      </c>
      <c r="O12" s="16">
        <v>4</v>
      </c>
      <c r="P12" s="16">
        <v>4</v>
      </c>
      <c r="Q12" s="16">
        <v>3</v>
      </c>
      <c r="R12" s="16">
        <f>IF(SUM(Resumen!$B$6:$E$6)=0,"",ROUND((N12*Resumen!$B$6+O12*Resumen!$C$6+P12*Resumen!$D$6+Q12*Resumen!$E$6)/(5*SUM(Resumen!$B$6:$E$6))*100,0))</f>
        <v>70</v>
      </c>
      <c r="S12" s="16" t="str">
        <f t="shared" ca="1" si="1"/>
        <v>Alto</v>
      </c>
      <c r="T12" s="16" t="s">
        <v>123</v>
      </c>
      <c r="U12" s="16" t="str">
        <f t="shared" ca="1" si="2"/>
        <v>Sí</v>
      </c>
    </row>
    <row r="13" spans="1:21" ht="19.5" customHeight="1" x14ac:dyDescent="0.3">
      <c r="A13" s="12" t="s">
        <v>124</v>
      </c>
      <c r="B13" s="12" t="s">
        <v>125</v>
      </c>
      <c r="C13" s="12" t="s">
        <v>75</v>
      </c>
      <c r="D13" s="12" t="s">
        <v>51</v>
      </c>
      <c r="E13" s="12" t="s">
        <v>126</v>
      </c>
      <c r="F13" s="12" t="s">
        <v>127</v>
      </c>
      <c r="G13" s="12" t="s">
        <v>128</v>
      </c>
      <c r="H13" s="12" t="s">
        <v>18</v>
      </c>
      <c r="I13" s="12" t="s">
        <v>71</v>
      </c>
      <c r="J13" s="13">
        <v>7400</v>
      </c>
      <c r="K13" s="14">
        <v>45826</v>
      </c>
      <c r="L13" s="14">
        <f t="shared" si="0"/>
        <v>46009</v>
      </c>
      <c r="M13" s="12">
        <v>2</v>
      </c>
      <c r="N13" s="12">
        <v>4</v>
      </c>
      <c r="O13" s="12">
        <v>3</v>
      </c>
      <c r="P13" s="12">
        <v>4</v>
      </c>
      <c r="Q13" s="12">
        <v>4</v>
      </c>
      <c r="R13" s="12">
        <f>IF(SUM(Resumen!$B$6:$E$6)=0,"",ROUND((N13*Resumen!$B$6+O13*Resumen!$C$6+P13*Resumen!$D$6+Q13*Resumen!$E$6)/(5*SUM(Resumen!$B$6:$E$6))*100,0))</f>
        <v>74</v>
      </c>
      <c r="S13" s="12" t="str">
        <f t="shared" ca="1" si="1"/>
        <v>Alto</v>
      </c>
      <c r="T13" s="12" t="s">
        <v>129</v>
      </c>
      <c r="U13" s="12" t="str">
        <f t="shared" ca="1" si="2"/>
        <v>Sí</v>
      </c>
    </row>
    <row r="14" spans="1:21" s="15" customFormat="1" ht="19.5" customHeight="1" x14ac:dyDescent="0.3">
      <c r="A14" s="16" t="s">
        <v>130</v>
      </c>
      <c r="B14" s="16" t="s">
        <v>131</v>
      </c>
      <c r="C14" s="16" t="s">
        <v>75</v>
      </c>
      <c r="D14" s="16" t="s">
        <v>67</v>
      </c>
      <c r="E14" s="16" t="s">
        <v>132</v>
      </c>
      <c r="F14" s="16" t="s">
        <v>133</v>
      </c>
      <c r="G14" s="16" t="s">
        <v>134</v>
      </c>
      <c r="H14" s="16" t="s">
        <v>18</v>
      </c>
      <c r="I14" s="16" t="s">
        <v>55</v>
      </c>
      <c r="J14" s="17">
        <v>11300</v>
      </c>
      <c r="K14" s="18">
        <v>45753</v>
      </c>
      <c r="L14" s="18">
        <f t="shared" si="0"/>
        <v>45936</v>
      </c>
      <c r="M14" s="16">
        <v>3</v>
      </c>
      <c r="N14" s="16">
        <v>3</v>
      </c>
      <c r="O14" s="16">
        <v>4</v>
      </c>
      <c r="P14" s="16">
        <v>3</v>
      </c>
      <c r="Q14" s="16">
        <v>5</v>
      </c>
      <c r="R14" s="16">
        <f>IF(SUM(Resumen!$B$6:$E$6)=0,"",ROUND((N14*Resumen!$B$6+O14*Resumen!$C$6+P14*Resumen!$D$6+Q14*Resumen!$E$6)/(5*SUM(Resumen!$B$6:$E$6))*100,0))</f>
        <v>74</v>
      </c>
      <c r="S14" s="16" t="str">
        <f t="shared" ca="1" si="1"/>
        <v>Alto</v>
      </c>
      <c r="T14" s="16" t="s">
        <v>135</v>
      </c>
      <c r="U14" s="16" t="str">
        <f t="shared" ca="1" si="2"/>
        <v>Sí</v>
      </c>
    </row>
    <row r="15" spans="1:21" ht="19.5" customHeight="1" x14ac:dyDescent="0.3">
      <c r="A15" s="12" t="s">
        <v>136</v>
      </c>
      <c r="B15" s="12" t="s">
        <v>137</v>
      </c>
      <c r="C15" s="12" t="s">
        <v>89</v>
      </c>
      <c r="D15" s="12" t="s">
        <v>51</v>
      </c>
      <c r="E15" s="12" t="s">
        <v>138</v>
      </c>
      <c r="F15" s="12" t="s">
        <v>139</v>
      </c>
      <c r="G15" s="12" t="s">
        <v>140</v>
      </c>
      <c r="H15" s="12" t="s">
        <v>18</v>
      </c>
      <c r="I15" s="12" t="s">
        <v>55</v>
      </c>
      <c r="J15" s="13">
        <v>16400</v>
      </c>
      <c r="K15" s="14">
        <v>45986</v>
      </c>
      <c r="L15" s="14">
        <f t="shared" si="0"/>
        <v>46167</v>
      </c>
      <c r="M15" s="12">
        <v>0</v>
      </c>
      <c r="N15" s="12">
        <v>5</v>
      </c>
      <c r="O15" s="12">
        <v>5</v>
      </c>
      <c r="P15" s="12">
        <v>4</v>
      </c>
      <c r="Q15" s="12">
        <v>4</v>
      </c>
      <c r="R15" s="12">
        <f>IF(SUM(Resumen!$B$6:$E$6)=0,"",ROUND((N15*Resumen!$B$6+O15*Resumen!$C$6+P15*Resumen!$D$6+Q15*Resumen!$E$6)/(5*SUM(Resumen!$B$6:$E$6))*100,0))</f>
        <v>92</v>
      </c>
      <c r="S15" s="12" t="str">
        <f t="shared" ca="1" si="1"/>
        <v>Bajo</v>
      </c>
      <c r="T15" s="12" t="s">
        <v>141</v>
      </c>
      <c r="U15" s="12" t="str">
        <f t="shared" ca="1" si="2"/>
        <v>No</v>
      </c>
    </row>
    <row r="16" spans="1:21" s="15" customFormat="1" ht="19.5" customHeight="1" x14ac:dyDescent="0.3">
      <c r="A16" s="16" t="s">
        <v>142</v>
      </c>
      <c r="B16" s="16" t="s">
        <v>143</v>
      </c>
      <c r="C16" s="16" t="s">
        <v>66</v>
      </c>
      <c r="D16" s="16" t="s">
        <v>51</v>
      </c>
      <c r="E16" s="16" t="s">
        <v>144</v>
      </c>
      <c r="F16" s="16" t="s">
        <v>145</v>
      </c>
      <c r="G16" s="16" t="s">
        <v>146</v>
      </c>
      <c r="H16" s="16" t="s">
        <v>18</v>
      </c>
      <c r="I16" s="16" t="s">
        <v>55</v>
      </c>
      <c r="J16" s="17">
        <v>20500</v>
      </c>
      <c r="K16" s="18">
        <v>45677</v>
      </c>
      <c r="L16" s="18">
        <f t="shared" si="0"/>
        <v>45858</v>
      </c>
      <c r="M16" s="16">
        <v>4</v>
      </c>
      <c r="N16" s="16">
        <v>2</v>
      </c>
      <c r="O16" s="16">
        <v>3</v>
      </c>
      <c r="P16" s="16">
        <v>3</v>
      </c>
      <c r="Q16" s="16">
        <v>4</v>
      </c>
      <c r="R16" s="16">
        <f>IF(SUM(Resumen!$B$6:$E$6)=0,"",ROUND((N16*Resumen!$B$6+O16*Resumen!$C$6+P16*Resumen!$D$6+Q16*Resumen!$E$6)/(5*SUM(Resumen!$B$6:$E$6))*100,0))</f>
        <v>58</v>
      </c>
      <c r="S16" s="16" t="str">
        <f t="shared" ca="1" si="1"/>
        <v>Alto</v>
      </c>
      <c r="T16" s="16" t="s">
        <v>147</v>
      </c>
      <c r="U16" s="16" t="str">
        <f t="shared" ca="1" si="2"/>
        <v>Sí</v>
      </c>
    </row>
    <row r="17" spans="1:21" ht="19.5" customHeight="1" x14ac:dyDescent="0.3">
      <c r="A17" s="12" t="s">
        <v>148</v>
      </c>
      <c r="B17" s="12" t="s">
        <v>149</v>
      </c>
      <c r="C17" s="12" t="s">
        <v>105</v>
      </c>
      <c r="D17" s="12" t="s">
        <v>106</v>
      </c>
      <c r="E17" s="12" t="s">
        <v>150</v>
      </c>
      <c r="F17" s="12" t="s">
        <v>151</v>
      </c>
      <c r="G17" s="12" t="s">
        <v>152</v>
      </c>
      <c r="H17" s="12" t="s">
        <v>18</v>
      </c>
      <c r="I17" s="12" t="s">
        <v>55</v>
      </c>
      <c r="J17" s="13">
        <v>6300</v>
      </c>
      <c r="K17" s="14">
        <v>45993</v>
      </c>
      <c r="L17" s="14">
        <f t="shared" si="0"/>
        <v>46175</v>
      </c>
      <c r="M17" s="12">
        <v>0</v>
      </c>
      <c r="N17" s="12">
        <v>4</v>
      </c>
      <c r="O17" s="12">
        <v>5</v>
      </c>
      <c r="P17" s="12">
        <v>5</v>
      </c>
      <c r="Q17" s="12">
        <v>4</v>
      </c>
      <c r="R17" s="12">
        <f>IF(SUM(Resumen!$B$6:$E$6)=0,"",ROUND((N17*Resumen!$B$6+O17*Resumen!$C$6+P17*Resumen!$D$6+Q17*Resumen!$E$6)/(5*SUM(Resumen!$B$6:$E$6))*100,0))</f>
        <v>90</v>
      </c>
      <c r="S17" s="12" t="str">
        <f t="shared" ca="1" si="1"/>
        <v>Bajo</v>
      </c>
      <c r="T17" s="12" t="s">
        <v>153</v>
      </c>
      <c r="U17" s="12" t="str">
        <f t="shared" ca="1" si="2"/>
        <v>No</v>
      </c>
    </row>
    <row r="18" spans="1:21" s="15" customFormat="1" ht="15" customHeight="1" x14ac:dyDescent="0.3"/>
    <row r="20" spans="1:21" s="15" customFormat="1" ht="15" customHeight="1" x14ac:dyDescent="0.3"/>
    <row r="204" spans="1:1" ht="14.4" x14ac:dyDescent="0.3">
      <c r="A204" s="10" t="s">
        <v>154</v>
      </c>
    </row>
  </sheetData>
  <pageMargins left="0.75" right="0.75" top="1" bottom="1" header="0.511811023622047" footer="0.511811023622047"/>
  <pageSetup paperSize="9" orientation="portrait" horizontalDpi="300" verticalDpi="300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xr:uid="{00000000-0002-0000-0100-000000000000}">
          <x14:formula1>
            <xm:f>Listas!$A$2:$A$4</xm:f>
          </x14:formula1>
          <x14:formula2>
            <xm:f>0</xm:f>
          </x14:formula2>
          <xm:sqref>H3:H201</xm:sqref>
        </x14:dataValidation>
        <x14:dataValidation type="list" allowBlank="1" xr:uid="{00000000-0002-0000-0100-000001000000}">
          <x14:formula1>
            <xm:f>Listas!$C$2:$C$9</xm:f>
          </x14:formula1>
          <x14:formula2>
            <xm:f>0</xm:f>
          </x14:formula2>
          <xm:sqref>C3:C201</xm:sqref>
        </x14:dataValidation>
        <x14:dataValidation type="list" allowBlank="1" xr:uid="{00000000-0002-0000-0100-000002000000}">
          <x14:formula1>
            <xm:f>Listas!$E$2:$E$4</xm:f>
          </x14:formula1>
          <x14:formula2>
            <xm:f>0</xm:f>
          </x14:formula2>
          <xm:sqref>D3:D201</xm:sqref>
        </x14:dataValidation>
        <x14:dataValidation type="list" allowBlank="1" xr:uid="{00000000-0002-0000-0100-000003000000}">
          <x14:formula1>
            <xm:f>Listas!$G$2:$G$6</xm:f>
          </x14:formula1>
          <x14:formula2>
            <xm:f>0</xm:f>
          </x14:formula2>
          <xm:sqref>I3:I201</xm:sqref>
        </x14:dataValidation>
        <x14:dataValidation type="list" allowBlank="1" xr:uid="{00000000-0002-0000-0100-000004000000}">
          <x14:formula1>
            <xm:f>Listas!$I$2:$I$6</xm:f>
          </x14:formula1>
          <x14:formula2>
            <xm:f>0</xm:f>
          </x14:formula2>
          <xm:sqref>N3:Q201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9"/>
  <sheetViews>
    <sheetView zoomScaleNormal="100" workbookViewId="0"/>
  </sheetViews>
  <sheetFormatPr baseColWidth="10" defaultColWidth="8.6640625" defaultRowHeight="15" customHeight="1" x14ac:dyDescent="0.3"/>
  <cols>
    <col min="1" max="1" width="18" customWidth="1"/>
    <col min="3" max="3" width="18" customWidth="1"/>
    <col min="5" max="5" width="12" customWidth="1"/>
    <col min="7" max="7" width="24" customWidth="1"/>
    <col min="9" max="9" width="10" customWidth="1"/>
  </cols>
  <sheetData>
    <row r="1" spans="1:9" x14ac:dyDescent="0.3">
      <c r="A1" s="3" t="s">
        <v>155</v>
      </c>
      <c r="C1" s="3" t="s">
        <v>156</v>
      </c>
      <c r="E1" s="3" t="s">
        <v>157</v>
      </c>
      <c r="G1" s="3" t="s">
        <v>158</v>
      </c>
      <c r="I1" s="3" t="s">
        <v>159</v>
      </c>
    </row>
    <row r="2" spans="1:9" x14ac:dyDescent="0.3">
      <c r="A2" t="s">
        <v>18</v>
      </c>
      <c r="C2" t="s">
        <v>50</v>
      </c>
      <c r="E2" t="s">
        <v>51</v>
      </c>
      <c r="G2" t="s">
        <v>55</v>
      </c>
      <c r="I2">
        <v>1</v>
      </c>
    </row>
    <row r="3" spans="1:9" x14ac:dyDescent="0.3">
      <c r="A3" t="s">
        <v>21</v>
      </c>
      <c r="C3" t="s">
        <v>75</v>
      </c>
      <c r="E3" t="s">
        <v>67</v>
      </c>
      <c r="G3" t="s">
        <v>71</v>
      </c>
      <c r="I3">
        <v>2</v>
      </c>
    </row>
    <row r="4" spans="1:9" x14ac:dyDescent="0.3">
      <c r="A4" t="s">
        <v>24</v>
      </c>
      <c r="C4" t="s">
        <v>59</v>
      </c>
      <c r="E4" t="s">
        <v>106</v>
      </c>
      <c r="G4" t="s">
        <v>93</v>
      </c>
      <c r="I4">
        <v>3</v>
      </c>
    </row>
    <row r="5" spans="1:9" x14ac:dyDescent="0.3">
      <c r="C5" t="s">
        <v>66</v>
      </c>
      <c r="G5" t="s">
        <v>101</v>
      </c>
      <c r="I5">
        <v>4</v>
      </c>
    </row>
    <row r="6" spans="1:9" x14ac:dyDescent="0.3">
      <c r="C6" t="s">
        <v>82</v>
      </c>
      <c r="G6" t="s">
        <v>116</v>
      </c>
      <c r="I6">
        <v>5</v>
      </c>
    </row>
    <row r="7" spans="1:9" x14ac:dyDescent="0.3">
      <c r="C7" t="s">
        <v>97</v>
      </c>
    </row>
    <row r="8" spans="1:9" x14ac:dyDescent="0.3">
      <c r="C8" t="s">
        <v>89</v>
      </c>
    </row>
    <row r="9" spans="1:9" x14ac:dyDescent="0.3">
      <c r="C9" t="s">
        <v>105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Resumen</vt:lpstr>
      <vt:lpstr>Proveedores</vt:lpstr>
      <vt:lpstr>Listas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2026-04-14T08:12:11Z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2026-04-14T07:30:44Z</dcterms:created>
  <dc:creator>openpyxl</dc:creator>
  <dc:description/>
  <dc:language>en-US</dc:language>
  <cp:lastModifiedBy/>
  <dcterms:modified xsi:type="dcterms:W3CDTF">2026-04-14T07:30:44Z</dcterms:modified>
  <cp:revision>0</cp:revision>
  <dc:subject/>
  <dc:title/>
</cp:coreProperties>
</file>