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BBDD CLIENTES\"/>
    </mc:Choice>
  </mc:AlternateContent>
  <xr:revisionPtr revIDLastSave="0" documentId="13_ncr:1_{AF50B642-53EC-438D-83CA-84F494B62A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anel" sheetId="1" r:id="rId1"/>
    <sheet name="Clientes" sheetId="2" r:id="rId2"/>
    <sheet name="Actividad" sheetId="3" r:id="rId3"/>
    <sheet name="Listas" sheetId="4" r:id="rId4"/>
  </sheets>
  <definedNames>
    <definedName name="canales">Listas!$G$2:$G$6</definedName>
    <definedName name="estados_comerciales">Listas!$D$2:$D$9</definedName>
    <definedName name="ids_clientes">Clientes!$A$2:INDEX(Clientes!$A:$A,COUNTA(Clientes!$A:$A))</definedName>
    <definedName name="origenes">Listas!$B$2:$B$12</definedName>
    <definedName name="responsables">Listas!$C$2:$C$4</definedName>
    <definedName name="resultados">Listas!$H$2:$H$10</definedName>
    <definedName name="satisfaccion">Listas!$E$2:$E$6</definedName>
    <definedName name="tipos_actividad">Listas!$F$2:$F$9</definedName>
    <definedName name="tipos_registro">Listas!$A$2:$A$5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0" i="3" l="1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H6" i="3"/>
  <c r="H5" i="3"/>
  <c r="H4" i="3"/>
  <c r="H3" i="3"/>
  <c r="H2" i="3"/>
  <c r="W500" i="2"/>
  <c r="V500" i="2"/>
  <c r="U500" i="2"/>
  <c r="S500" i="2"/>
  <c r="Q500" i="2"/>
  <c r="Y500" i="2" s="1"/>
  <c r="P500" i="2"/>
  <c r="R500" i="2" s="1"/>
  <c r="W499" i="2"/>
  <c r="V499" i="2"/>
  <c r="U499" i="2"/>
  <c r="S499" i="2"/>
  <c r="Y499" i="2" s="1"/>
  <c r="R499" i="2"/>
  <c r="Q499" i="2"/>
  <c r="P499" i="2"/>
  <c r="W498" i="2"/>
  <c r="V498" i="2"/>
  <c r="U498" i="2"/>
  <c r="S498" i="2"/>
  <c r="R498" i="2"/>
  <c r="Q498" i="2"/>
  <c r="P498" i="2"/>
  <c r="W497" i="2"/>
  <c r="V497" i="2"/>
  <c r="U497" i="2"/>
  <c r="S497" i="2"/>
  <c r="Y497" i="2" s="1"/>
  <c r="R497" i="2"/>
  <c r="Q497" i="2"/>
  <c r="P497" i="2"/>
  <c r="W496" i="2"/>
  <c r="V496" i="2"/>
  <c r="U496" i="2"/>
  <c r="S496" i="2"/>
  <c r="Q496" i="2"/>
  <c r="P496" i="2"/>
  <c r="R496" i="2" s="1"/>
  <c r="W495" i="2"/>
  <c r="V495" i="2"/>
  <c r="U495" i="2"/>
  <c r="S495" i="2"/>
  <c r="R495" i="2"/>
  <c r="Q495" i="2"/>
  <c r="P495" i="2"/>
  <c r="W494" i="2"/>
  <c r="V494" i="2"/>
  <c r="U494" i="2"/>
  <c r="S494" i="2"/>
  <c r="Y494" i="2" s="1"/>
  <c r="R494" i="2"/>
  <c r="Q494" i="2"/>
  <c r="P494" i="2"/>
  <c r="W493" i="2"/>
  <c r="V493" i="2"/>
  <c r="U493" i="2"/>
  <c r="S493" i="2"/>
  <c r="Q493" i="2"/>
  <c r="P493" i="2"/>
  <c r="R493" i="2" s="1"/>
  <c r="W492" i="2"/>
  <c r="V492" i="2"/>
  <c r="U492" i="2"/>
  <c r="S492" i="2"/>
  <c r="Y492" i="2" s="1"/>
  <c r="R492" i="2"/>
  <c r="Q492" i="2"/>
  <c r="P492" i="2"/>
  <c r="W491" i="2"/>
  <c r="V491" i="2"/>
  <c r="U491" i="2"/>
  <c r="S491" i="2"/>
  <c r="Q491" i="2"/>
  <c r="P491" i="2"/>
  <c r="R491" i="2" s="1"/>
  <c r="W490" i="2"/>
  <c r="V490" i="2"/>
  <c r="U490" i="2"/>
  <c r="S490" i="2"/>
  <c r="Q490" i="2"/>
  <c r="Y490" i="2" s="1"/>
  <c r="P490" i="2"/>
  <c r="R490" i="2" s="1"/>
  <c r="W489" i="2"/>
  <c r="V489" i="2"/>
  <c r="U489" i="2"/>
  <c r="S489" i="2"/>
  <c r="Y489" i="2" s="1"/>
  <c r="R489" i="2"/>
  <c r="Q489" i="2"/>
  <c r="P489" i="2"/>
  <c r="W488" i="2"/>
  <c r="V488" i="2"/>
  <c r="U488" i="2"/>
  <c r="S488" i="2"/>
  <c r="Y488" i="2" s="1"/>
  <c r="Q488" i="2"/>
  <c r="P488" i="2"/>
  <c r="R488" i="2" s="1"/>
  <c r="W487" i="2"/>
  <c r="V487" i="2"/>
  <c r="U487" i="2"/>
  <c r="S487" i="2"/>
  <c r="Y487" i="2" s="1"/>
  <c r="R487" i="2"/>
  <c r="Q487" i="2"/>
  <c r="P487" i="2"/>
  <c r="W486" i="2"/>
  <c r="V486" i="2"/>
  <c r="U486" i="2"/>
  <c r="S486" i="2"/>
  <c r="R486" i="2"/>
  <c r="Q486" i="2"/>
  <c r="P486" i="2"/>
  <c r="W485" i="2"/>
  <c r="V485" i="2"/>
  <c r="U485" i="2"/>
  <c r="S485" i="2"/>
  <c r="Q485" i="2"/>
  <c r="Y485" i="2" s="1"/>
  <c r="P485" i="2"/>
  <c r="R485" i="2" s="1"/>
  <c r="W484" i="2"/>
  <c r="V484" i="2"/>
  <c r="U484" i="2"/>
  <c r="S484" i="2"/>
  <c r="Y484" i="2" s="1"/>
  <c r="R484" i="2"/>
  <c r="Q484" i="2"/>
  <c r="P484" i="2"/>
  <c r="W483" i="2"/>
  <c r="V483" i="2"/>
  <c r="U483" i="2"/>
  <c r="S483" i="2"/>
  <c r="Y483" i="2" s="1"/>
  <c r="Q483" i="2"/>
  <c r="P483" i="2"/>
  <c r="R483" i="2" s="1"/>
  <c r="W482" i="2"/>
  <c r="V482" i="2"/>
  <c r="U482" i="2"/>
  <c r="S482" i="2"/>
  <c r="Y482" i="2" s="1"/>
  <c r="R482" i="2"/>
  <c r="Q482" i="2"/>
  <c r="P482" i="2"/>
  <c r="W481" i="2"/>
  <c r="V481" i="2"/>
  <c r="U481" i="2"/>
  <c r="S481" i="2"/>
  <c r="Q481" i="2"/>
  <c r="P481" i="2"/>
  <c r="R481" i="2" s="1"/>
  <c r="W480" i="2"/>
  <c r="V480" i="2"/>
  <c r="U480" i="2"/>
  <c r="S480" i="2"/>
  <c r="R480" i="2"/>
  <c r="Q480" i="2"/>
  <c r="P480" i="2"/>
  <c r="W479" i="2"/>
  <c r="V479" i="2"/>
  <c r="U479" i="2"/>
  <c r="S479" i="2"/>
  <c r="R479" i="2"/>
  <c r="Q479" i="2"/>
  <c r="Y479" i="2" s="1"/>
  <c r="P479" i="2"/>
  <c r="W478" i="2"/>
  <c r="V478" i="2"/>
  <c r="U478" i="2"/>
  <c r="S478" i="2"/>
  <c r="Y478" i="2" s="1"/>
  <c r="R478" i="2"/>
  <c r="Q478" i="2"/>
  <c r="P478" i="2"/>
  <c r="W477" i="2"/>
  <c r="V477" i="2"/>
  <c r="U477" i="2"/>
  <c r="S477" i="2"/>
  <c r="Y477" i="2" s="1"/>
  <c r="R477" i="2"/>
  <c r="Q477" i="2"/>
  <c r="P477" i="2"/>
  <c r="W476" i="2"/>
  <c r="V476" i="2"/>
  <c r="U476" i="2"/>
  <c r="S476" i="2"/>
  <c r="Q476" i="2"/>
  <c r="Y476" i="2" s="1"/>
  <c r="P476" i="2"/>
  <c r="R476" i="2" s="1"/>
  <c r="W475" i="2"/>
  <c r="V475" i="2"/>
  <c r="U475" i="2"/>
  <c r="S475" i="2"/>
  <c r="Q475" i="2"/>
  <c r="P475" i="2"/>
  <c r="R475" i="2" s="1"/>
  <c r="W474" i="2"/>
  <c r="V474" i="2"/>
  <c r="U474" i="2"/>
  <c r="S474" i="2"/>
  <c r="R474" i="2"/>
  <c r="Q474" i="2"/>
  <c r="P474" i="2"/>
  <c r="W473" i="2"/>
  <c r="V473" i="2"/>
  <c r="U473" i="2"/>
  <c r="S473" i="2"/>
  <c r="Q473" i="2"/>
  <c r="Y473" i="2" s="1"/>
  <c r="P473" i="2"/>
  <c r="R473" i="2" s="1"/>
  <c r="W472" i="2"/>
  <c r="V472" i="2"/>
  <c r="U472" i="2"/>
  <c r="S472" i="2"/>
  <c r="Y472" i="2" s="1"/>
  <c r="R472" i="2"/>
  <c r="Q472" i="2"/>
  <c r="P472" i="2"/>
  <c r="W471" i="2"/>
  <c r="V471" i="2"/>
  <c r="U471" i="2"/>
  <c r="S471" i="2"/>
  <c r="Q471" i="2"/>
  <c r="P471" i="2"/>
  <c r="R471" i="2" s="1"/>
  <c r="W470" i="2"/>
  <c r="V470" i="2"/>
  <c r="U470" i="2"/>
  <c r="S470" i="2"/>
  <c r="Y470" i="2" s="1"/>
  <c r="Q470" i="2"/>
  <c r="P470" i="2"/>
  <c r="R470" i="2" s="1"/>
  <c r="W469" i="2"/>
  <c r="V469" i="2"/>
  <c r="U469" i="2"/>
  <c r="S469" i="2"/>
  <c r="R469" i="2"/>
  <c r="Q469" i="2"/>
  <c r="P469" i="2"/>
  <c r="W468" i="2"/>
  <c r="V468" i="2"/>
  <c r="U468" i="2"/>
  <c r="S468" i="2"/>
  <c r="Y468" i="2" s="1"/>
  <c r="Q468" i="2"/>
  <c r="P468" i="2"/>
  <c r="R468" i="2" s="1"/>
  <c r="W467" i="2"/>
  <c r="V467" i="2"/>
  <c r="U467" i="2"/>
  <c r="S467" i="2"/>
  <c r="Y467" i="2" s="1"/>
  <c r="R467" i="2"/>
  <c r="Q467" i="2"/>
  <c r="P467" i="2"/>
  <c r="W466" i="2"/>
  <c r="V466" i="2"/>
  <c r="U466" i="2"/>
  <c r="S466" i="2"/>
  <c r="R466" i="2"/>
  <c r="Q466" i="2"/>
  <c r="P466" i="2"/>
  <c r="W465" i="2"/>
  <c r="V465" i="2"/>
  <c r="U465" i="2"/>
  <c r="S465" i="2"/>
  <c r="Y465" i="2" s="1"/>
  <c r="Q465" i="2"/>
  <c r="P465" i="2"/>
  <c r="R465" i="2" s="1"/>
  <c r="W464" i="2"/>
  <c r="V464" i="2"/>
  <c r="U464" i="2"/>
  <c r="S464" i="2"/>
  <c r="R464" i="2"/>
  <c r="Q464" i="2"/>
  <c r="P464" i="2"/>
  <c r="W463" i="2"/>
  <c r="V463" i="2"/>
  <c r="U463" i="2"/>
  <c r="S463" i="2"/>
  <c r="Y463" i="2" s="1"/>
  <c r="R463" i="2"/>
  <c r="Q463" i="2"/>
  <c r="P463" i="2"/>
  <c r="W462" i="2"/>
  <c r="V462" i="2"/>
  <c r="U462" i="2"/>
  <c r="S462" i="2"/>
  <c r="Y462" i="2" s="1"/>
  <c r="R462" i="2"/>
  <c r="Q462" i="2"/>
  <c r="P462" i="2"/>
  <c r="W461" i="2"/>
  <c r="V461" i="2"/>
  <c r="U461" i="2"/>
  <c r="S461" i="2"/>
  <c r="R461" i="2"/>
  <c r="Q461" i="2"/>
  <c r="P461" i="2"/>
  <c r="W460" i="2"/>
  <c r="V460" i="2"/>
  <c r="U460" i="2"/>
  <c r="S460" i="2"/>
  <c r="Y460" i="2" s="1"/>
  <c r="R460" i="2"/>
  <c r="Q460" i="2"/>
  <c r="P460" i="2"/>
  <c r="W459" i="2"/>
  <c r="V459" i="2"/>
  <c r="U459" i="2"/>
  <c r="S459" i="2"/>
  <c r="R459" i="2"/>
  <c r="Q459" i="2"/>
  <c r="P459" i="2"/>
  <c r="W458" i="2"/>
  <c r="V458" i="2"/>
  <c r="U458" i="2"/>
  <c r="S458" i="2"/>
  <c r="Y458" i="2" s="1"/>
  <c r="Q458" i="2"/>
  <c r="P458" i="2"/>
  <c r="R458" i="2" s="1"/>
  <c r="W457" i="2"/>
  <c r="V457" i="2"/>
  <c r="U457" i="2"/>
  <c r="S457" i="2"/>
  <c r="Y457" i="2" s="1"/>
  <c r="R457" i="2"/>
  <c r="Q457" i="2"/>
  <c r="P457" i="2"/>
  <c r="W456" i="2"/>
  <c r="V456" i="2"/>
  <c r="U456" i="2"/>
  <c r="S456" i="2"/>
  <c r="Q456" i="2"/>
  <c r="P456" i="2"/>
  <c r="R456" i="2" s="1"/>
  <c r="W455" i="2"/>
  <c r="V455" i="2"/>
  <c r="U455" i="2"/>
  <c r="S455" i="2"/>
  <c r="Q455" i="2"/>
  <c r="P455" i="2"/>
  <c r="R455" i="2" s="1"/>
  <c r="W454" i="2"/>
  <c r="V454" i="2"/>
  <c r="U454" i="2"/>
  <c r="S454" i="2"/>
  <c r="R454" i="2"/>
  <c r="Q454" i="2"/>
  <c r="P454" i="2"/>
  <c r="W453" i="2"/>
  <c r="V453" i="2"/>
  <c r="U453" i="2"/>
  <c r="S453" i="2"/>
  <c r="Y453" i="2" s="1"/>
  <c r="Q453" i="2"/>
  <c r="P453" i="2"/>
  <c r="R453" i="2" s="1"/>
  <c r="W452" i="2"/>
  <c r="V452" i="2"/>
  <c r="U452" i="2"/>
  <c r="S452" i="2"/>
  <c r="Y452" i="2" s="1"/>
  <c r="R452" i="2"/>
  <c r="Q452" i="2"/>
  <c r="P452" i="2"/>
  <c r="W451" i="2"/>
  <c r="V451" i="2"/>
  <c r="U451" i="2"/>
  <c r="S451" i="2"/>
  <c r="Q451" i="2"/>
  <c r="Y451" i="2" s="1"/>
  <c r="P451" i="2"/>
  <c r="R451" i="2" s="1"/>
  <c r="W450" i="2"/>
  <c r="V450" i="2"/>
  <c r="U450" i="2"/>
  <c r="S450" i="2"/>
  <c r="Y450" i="2" s="1"/>
  <c r="Q450" i="2"/>
  <c r="P450" i="2"/>
  <c r="R450" i="2" s="1"/>
  <c r="W449" i="2"/>
  <c r="V449" i="2"/>
  <c r="U449" i="2"/>
  <c r="S449" i="2"/>
  <c r="R449" i="2"/>
  <c r="Q449" i="2"/>
  <c r="Y449" i="2" s="1"/>
  <c r="P449" i="2"/>
  <c r="W448" i="2"/>
  <c r="V448" i="2"/>
  <c r="U448" i="2"/>
  <c r="S448" i="2"/>
  <c r="Y448" i="2" s="1"/>
  <c r="Q448" i="2"/>
  <c r="P448" i="2"/>
  <c r="R448" i="2" s="1"/>
  <c r="W447" i="2"/>
  <c r="V447" i="2"/>
  <c r="U447" i="2"/>
  <c r="S447" i="2"/>
  <c r="Y447" i="2" s="1"/>
  <c r="R447" i="2"/>
  <c r="Q447" i="2"/>
  <c r="P447" i="2"/>
  <c r="W446" i="2"/>
  <c r="V446" i="2"/>
  <c r="U446" i="2"/>
  <c r="S446" i="2"/>
  <c r="Q446" i="2"/>
  <c r="Y446" i="2" s="1"/>
  <c r="P446" i="2"/>
  <c r="R446" i="2" s="1"/>
  <c r="W445" i="2"/>
  <c r="V445" i="2"/>
  <c r="U445" i="2"/>
  <c r="S445" i="2"/>
  <c r="Y445" i="2" s="1"/>
  <c r="R445" i="2"/>
  <c r="Q445" i="2"/>
  <c r="P445" i="2"/>
  <c r="W444" i="2"/>
  <c r="V444" i="2"/>
  <c r="U444" i="2"/>
  <c r="S444" i="2"/>
  <c r="R444" i="2"/>
  <c r="Q444" i="2"/>
  <c r="P444" i="2"/>
  <c r="W443" i="2"/>
  <c r="V443" i="2"/>
  <c r="U443" i="2"/>
  <c r="S443" i="2"/>
  <c r="Y443" i="2" s="1"/>
  <c r="R443" i="2"/>
  <c r="Q443" i="2"/>
  <c r="P443" i="2"/>
  <c r="W442" i="2"/>
  <c r="V442" i="2"/>
  <c r="U442" i="2"/>
  <c r="S442" i="2"/>
  <c r="Y442" i="2" s="1"/>
  <c r="R442" i="2"/>
  <c r="Q442" i="2"/>
  <c r="P442" i="2"/>
  <c r="W441" i="2"/>
  <c r="V441" i="2"/>
  <c r="U441" i="2"/>
  <c r="S441" i="2"/>
  <c r="Q441" i="2"/>
  <c r="P441" i="2"/>
  <c r="R441" i="2" s="1"/>
  <c r="W440" i="2"/>
  <c r="V440" i="2"/>
  <c r="U440" i="2"/>
  <c r="S440" i="2"/>
  <c r="Y440" i="2" s="1"/>
  <c r="Q440" i="2"/>
  <c r="P440" i="2"/>
  <c r="R440" i="2" s="1"/>
  <c r="W439" i="2"/>
  <c r="V439" i="2"/>
  <c r="U439" i="2"/>
  <c r="S439" i="2"/>
  <c r="R439" i="2"/>
  <c r="Q439" i="2"/>
  <c r="P439" i="2"/>
  <c r="W438" i="2"/>
  <c r="V438" i="2"/>
  <c r="U438" i="2"/>
  <c r="S438" i="2"/>
  <c r="R438" i="2"/>
  <c r="Q438" i="2"/>
  <c r="P438" i="2"/>
  <c r="W437" i="2"/>
  <c r="V437" i="2"/>
  <c r="U437" i="2"/>
  <c r="S437" i="2"/>
  <c r="Y437" i="2" s="1"/>
  <c r="R437" i="2"/>
  <c r="Q437" i="2"/>
  <c r="P437" i="2"/>
  <c r="W436" i="2"/>
  <c r="V436" i="2"/>
  <c r="U436" i="2"/>
  <c r="S436" i="2"/>
  <c r="R436" i="2"/>
  <c r="Q436" i="2"/>
  <c r="Y436" i="2" s="1"/>
  <c r="P436" i="2"/>
  <c r="W435" i="2"/>
  <c r="V435" i="2"/>
  <c r="U435" i="2"/>
  <c r="S435" i="2"/>
  <c r="Y435" i="2" s="1"/>
  <c r="Q435" i="2"/>
  <c r="P435" i="2"/>
  <c r="R435" i="2" s="1"/>
  <c r="W434" i="2"/>
  <c r="V434" i="2"/>
  <c r="U434" i="2"/>
  <c r="S434" i="2"/>
  <c r="R434" i="2"/>
  <c r="Q434" i="2"/>
  <c r="Y434" i="2" s="1"/>
  <c r="P434" i="2"/>
  <c r="W433" i="2"/>
  <c r="V433" i="2"/>
  <c r="U433" i="2"/>
  <c r="S433" i="2"/>
  <c r="Q433" i="2"/>
  <c r="Y433" i="2" s="1"/>
  <c r="P433" i="2"/>
  <c r="R433" i="2" s="1"/>
  <c r="W432" i="2"/>
  <c r="V432" i="2"/>
  <c r="U432" i="2"/>
  <c r="S432" i="2"/>
  <c r="Y432" i="2" s="1"/>
  <c r="R432" i="2"/>
  <c r="Q432" i="2"/>
  <c r="P432" i="2"/>
  <c r="W431" i="2"/>
  <c r="V431" i="2"/>
  <c r="U431" i="2"/>
  <c r="S431" i="2"/>
  <c r="Q431" i="2"/>
  <c r="P431" i="2"/>
  <c r="R431" i="2" s="1"/>
  <c r="W430" i="2"/>
  <c r="V430" i="2"/>
  <c r="U430" i="2"/>
  <c r="S430" i="2"/>
  <c r="Y430" i="2" s="1"/>
  <c r="Q430" i="2"/>
  <c r="P430" i="2"/>
  <c r="R430" i="2" s="1"/>
  <c r="W429" i="2"/>
  <c r="V429" i="2"/>
  <c r="U429" i="2"/>
  <c r="S429" i="2"/>
  <c r="Y429" i="2" s="1"/>
  <c r="R429" i="2"/>
  <c r="Q429" i="2"/>
  <c r="P429" i="2"/>
  <c r="W428" i="2"/>
  <c r="V428" i="2"/>
  <c r="U428" i="2"/>
  <c r="S428" i="2"/>
  <c r="Q428" i="2"/>
  <c r="P428" i="2"/>
  <c r="R428" i="2" s="1"/>
  <c r="W427" i="2"/>
  <c r="V427" i="2"/>
  <c r="U427" i="2"/>
  <c r="S427" i="2"/>
  <c r="Y427" i="2" s="1"/>
  <c r="R427" i="2"/>
  <c r="Q427" i="2"/>
  <c r="P427" i="2"/>
  <c r="W426" i="2"/>
  <c r="V426" i="2"/>
  <c r="U426" i="2"/>
  <c r="S426" i="2"/>
  <c r="Q426" i="2"/>
  <c r="P426" i="2"/>
  <c r="R426" i="2" s="1"/>
  <c r="W425" i="2"/>
  <c r="V425" i="2"/>
  <c r="U425" i="2"/>
  <c r="S425" i="2"/>
  <c r="Y425" i="2" s="1"/>
  <c r="R425" i="2"/>
  <c r="Q425" i="2"/>
  <c r="P425" i="2"/>
  <c r="W424" i="2"/>
  <c r="V424" i="2"/>
  <c r="U424" i="2"/>
  <c r="S424" i="2"/>
  <c r="Y424" i="2" s="1"/>
  <c r="R424" i="2"/>
  <c r="Q424" i="2"/>
  <c r="P424" i="2"/>
  <c r="W423" i="2"/>
  <c r="V423" i="2"/>
  <c r="U423" i="2"/>
  <c r="S423" i="2"/>
  <c r="Q423" i="2"/>
  <c r="P423" i="2"/>
  <c r="R423" i="2" s="1"/>
  <c r="W422" i="2"/>
  <c r="V422" i="2"/>
  <c r="U422" i="2"/>
  <c r="S422" i="2"/>
  <c r="Y422" i="2" s="1"/>
  <c r="R422" i="2"/>
  <c r="Q422" i="2"/>
  <c r="P422" i="2"/>
  <c r="W421" i="2"/>
  <c r="V421" i="2"/>
  <c r="U421" i="2"/>
  <c r="S421" i="2"/>
  <c r="R421" i="2"/>
  <c r="Q421" i="2"/>
  <c r="Y421" i="2" s="1"/>
  <c r="P421" i="2"/>
  <c r="W420" i="2"/>
  <c r="V420" i="2"/>
  <c r="U420" i="2"/>
  <c r="S420" i="2"/>
  <c r="R420" i="2"/>
  <c r="Q420" i="2"/>
  <c r="P420" i="2"/>
  <c r="W419" i="2"/>
  <c r="V419" i="2"/>
  <c r="U419" i="2"/>
  <c r="S419" i="2"/>
  <c r="Y419" i="2" s="1"/>
  <c r="R419" i="2"/>
  <c r="Q419" i="2"/>
  <c r="P419" i="2"/>
  <c r="W418" i="2"/>
  <c r="V418" i="2"/>
  <c r="U418" i="2"/>
  <c r="S418" i="2"/>
  <c r="Q418" i="2"/>
  <c r="P418" i="2"/>
  <c r="R418" i="2" s="1"/>
  <c r="W417" i="2"/>
  <c r="V417" i="2"/>
  <c r="U417" i="2"/>
  <c r="S417" i="2"/>
  <c r="Y417" i="2" s="1"/>
  <c r="R417" i="2"/>
  <c r="Q417" i="2"/>
  <c r="P417" i="2"/>
  <c r="W416" i="2"/>
  <c r="V416" i="2"/>
  <c r="U416" i="2"/>
  <c r="S416" i="2"/>
  <c r="Q416" i="2"/>
  <c r="P416" i="2"/>
  <c r="R416" i="2" s="1"/>
  <c r="W415" i="2"/>
  <c r="V415" i="2"/>
  <c r="U415" i="2"/>
  <c r="S415" i="2"/>
  <c r="Q415" i="2"/>
  <c r="Y415" i="2" s="1"/>
  <c r="P415" i="2"/>
  <c r="R415" i="2" s="1"/>
  <c r="W414" i="2"/>
  <c r="V414" i="2"/>
  <c r="U414" i="2"/>
  <c r="S414" i="2"/>
  <c r="R414" i="2"/>
  <c r="Q414" i="2"/>
  <c r="P414" i="2"/>
  <c r="W413" i="2"/>
  <c r="V413" i="2"/>
  <c r="U413" i="2"/>
  <c r="S413" i="2"/>
  <c r="R413" i="2"/>
  <c r="Q413" i="2"/>
  <c r="P413" i="2"/>
  <c r="W412" i="2"/>
  <c r="V412" i="2"/>
  <c r="U412" i="2"/>
  <c r="S412" i="2"/>
  <c r="Y412" i="2" s="1"/>
  <c r="R412" i="2"/>
  <c r="Q412" i="2"/>
  <c r="P412" i="2"/>
  <c r="W411" i="2"/>
  <c r="V411" i="2"/>
  <c r="U411" i="2"/>
  <c r="S411" i="2"/>
  <c r="Q411" i="2"/>
  <c r="P411" i="2"/>
  <c r="R411" i="2" s="1"/>
  <c r="W410" i="2"/>
  <c r="V410" i="2"/>
  <c r="U410" i="2"/>
  <c r="S410" i="2"/>
  <c r="Q410" i="2"/>
  <c r="P410" i="2"/>
  <c r="R410" i="2" s="1"/>
  <c r="W409" i="2"/>
  <c r="V409" i="2"/>
  <c r="U409" i="2"/>
  <c r="S409" i="2"/>
  <c r="Y409" i="2" s="1"/>
  <c r="R409" i="2"/>
  <c r="Q409" i="2"/>
  <c r="P409" i="2"/>
  <c r="W408" i="2"/>
  <c r="V408" i="2"/>
  <c r="U408" i="2"/>
  <c r="S408" i="2"/>
  <c r="Q408" i="2"/>
  <c r="P408" i="2"/>
  <c r="R408" i="2" s="1"/>
  <c r="W407" i="2"/>
  <c r="V407" i="2"/>
  <c r="U407" i="2"/>
  <c r="S407" i="2"/>
  <c r="Y407" i="2" s="1"/>
  <c r="R407" i="2"/>
  <c r="Q407" i="2"/>
  <c r="P407" i="2"/>
  <c r="W406" i="2"/>
  <c r="V406" i="2"/>
  <c r="U406" i="2"/>
  <c r="S406" i="2"/>
  <c r="Q406" i="2"/>
  <c r="P406" i="2"/>
  <c r="R406" i="2" s="1"/>
  <c r="W405" i="2"/>
  <c r="V405" i="2"/>
  <c r="U405" i="2"/>
  <c r="S405" i="2"/>
  <c r="Q405" i="2"/>
  <c r="Y405" i="2" s="1"/>
  <c r="P405" i="2"/>
  <c r="R405" i="2" s="1"/>
  <c r="W404" i="2"/>
  <c r="V404" i="2"/>
  <c r="U404" i="2"/>
  <c r="S404" i="2"/>
  <c r="Y404" i="2" s="1"/>
  <c r="R404" i="2"/>
  <c r="Q404" i="2"/>
  <c r="P404" i="2"/>
  <c r="W403" i="2"/>
  <c r="V403" i="2"/>
  <c r="U403" i="2"/>
  <c r="S403" i="2"/>
  <c r="Q403" i="2"/>
  <c r="P403" i="2"/>
  <c r="R403" i="2" s="1"/>
  <c r="W402" i="2"/>
  <c r="V402" i="2"/>
  <c r="U402" i="2"/>
  <c r="S402" i="2"/>
  <c r="Y402" i="2" s="1"/>
  <c r="R402" i="2"/>
  <c r="Q402" i="2"/>
  <c r="P402" i="2"/>
  <c r="W401" i="2"/>
  <c r="V401" i="2"/>
  <c r="U401" i="2"/>
  <c r="S401" i="2"/>
  <c r="R401" i="2"/>
  <c r="Q401" i="2"/>
  <c r="P401" i="2"/>
  <c r="W400" i="2"/>
  <c r="V400" i="2"/>
  <c r="U400" i="2"/>
  <c r="S400" i="2"/>
  <c r="Q400" i="2"/>
  <c r="P400" i="2"/>
  <c r="R400" i="2" s="1"/>
  <c r="W399" i="2"/>
  <c r="V399" i="2"/>
  <c r="U399" i="2"/>
  <c r="S399" i="2"/>
  <c r="Y399" i="2" s="1"/>
  <c r="R399" i="2"/>
  <c r="Q399" i="2"/>
  <c r="P399" i="2"/>
  <c r="W398" i="2"/>
  <c r="V398" i="2"/>
  <c r="U398" i="2"/>
  <c r="S398" i="2"/>
  <c r="R398" i="2"/>
  <c r="Q398" i="2"/>
  <c r="P398" i="2"/>
  <c r="W397" i="2"/>
  <c r="V397" i="2"/>
  <c r="U397" i="2"/>
  <c r="S397" i="2"/>
  <c r="R397" i="2"/>
  <c r="Q397" i="2"/>
  <c r="P397" i="2"/>
  <c r="W396" i="2"/>
  <c r="V396" i="2"/>
  <c r="U396" i="2"/>
  <c r="S396" i="2"/>
  <c r="Q396" i="2"/>
  <c r="P396" i="2"/>
  <c r="R396" i="2" s="1"/>
  <c r="W395" i="2"/>
  <c r="V395" i="2"/>
  <c r="U395" i="2"/>
  <c r="S395" i="2"/>
  <c r="R395" i="2"/>
  <c r="Q395" i="2"/>
  <c r="P395" i="2"/>
  <c r="W394" i="2"/>
  <c r="V394" i="2"/>
  <c r="U394" i="2"/>
  <c r="S394" i="2"/>
  <c r="Y394" i="2" s="1"/>
  <c r="R394" i="2"/>
  <c r="Q394" i="2"/>
  <c r="P394" i="2"/>
  <c r="W393" i="2"/>
  <c r="V393" i="2"/>
  <c r="U393" i="2"/>
  <c r="S393" i="2"/>
  <c r="Q393" i="2"/>
  <c r="P393" i="2"/>
  <c r="R393" i="2" s="1"/>
  <c r="W392" i="2"/>
  <c r="V392" i="2"/>
  <c r="U392" i="2"/>
  <c r="S392" i="2"/>
  <c r="R392" i="2"/>
  <c r="Q392" i="2"/>
  <c r="P392" i="2"/>
  <c r="W391" i="2"/>
  <c r="V391" i="2"/>
  <c r="U391" i="2"/>
  <c r="S391" i="2"/>
  <c r="Q391" i="2"/>
  <c r="P391" i="2"/>
  <c r="R391" i="2" s="1"/>
  <c r="W390" i="2"/>
  <c r="V390" i="2"/>
  <c r="U390" i="2"/>
  <c r="S390" i="2"/>
  <c r="Q390" i="2"/>
  <c r="P390" i="2"/>
  <c r="R390" i="2" s="1"/>
  <c r="W389" i="2"/>
  <c r="V389" i="2"/>
  <c r="U389" i="2"/>
  <c r="S389" i="2"/>
  <c r="Y389" i="2" s="1"/>
  <c r="R389" i="2"/>
  <c r="Q389" i="2"/>
  <c r="P389" i="2"/>
  <c r="W388" i="2"/>
  <c r="V388" i="2"/>
  <c r="U388" i="2"/>
  <c r="S388" i="2"/>
  <c r="Y388" i="2" s="1"/>
  <c r="Q388" i="2"/>
  <c r="P388" i="2"/>
  <c r="R388" i="2" s="1"/>
  <c r="W387" i="2"/>
  <c r="V387" i="2"/>
  <c r="U387" i="2"/>
  <c r="S387" i="2"/>
  <c r="R387" i="2"/>
  <c r="Q387" i="2"/>
  <c r="P387" i="2"/>
  <c r="W386" i="2"/>
  <c r="V386" i="2"/>
  <c r="U386" i="2"/>
  <c r="S386" i="2"/>
  <c r="R386" i="2"/>
  <c r="Q386" i="2"/>
  <c r="P386" i="2"/>
  <c r="W385" i="2"/>
  <c r="V385" i="2"/>
  <c r="U385" i="2"/>
  <c r="S385" i="2"/>
  <c r="Q385" i="2"/>
  <c r="Y385" i="2" s="1"/>
  <c r="P385" i="2"/>
  <c r="R385" i="2" s="1"/>
  <c r="W384" i="2"/>
  <c r="V384" i="2"/>
  <c r="U384" i="2"/>
  <c r="S384" i="2"/>
  <c r="Y384" i="2" s="1"/>
  <c r="R384" i="2"/>
  <c r="Q384" i="2"/>
  <c r="P384" i="2"/>
  <c r="W383" i="2"/>
  <c r="V383" i="2"/>
  <c r="U383" i="2"/>
  <c r="S383" i="2"/>
  <c r="Y383" i="2" s="1"/>
  <c r="Q383" i="2"/>
  <c r="P383" i="2"/>
  <c r="R383" i="2" s="1"/>
  <c r="W382" i="2"/>
  <c r="V382" i="2"/>
  <c r="U382" i="2"/>
  <c r="S382" i="2"/>
  <c r="R382" i="2"/>
  <c r="Q382" i="2"/>
  <c r="Y382" i="2" s="1"/>
  <c r="P382" i="2"/>
  <c r="W381" i="2"/>
  <c r="V381" i="2"/>
  <c r="U381" i="2"/>
  <c r="S381" i="2"/>
  <c r="Q381" i="2"/>
  <c r="P381" i="2"/>
  <c r="R381" i="2" s="1"/>
  <c r="W380" i="2"/>
  <c r="V380" i="2"/>
  <c r="U380" i="2"/>
  <c r="S380" i="2"/>
  <c r="R380" i="2"/>
  <c r="Q380" i="2"/>
  <c r="P380" i="2"/>
  <c r="W379" i="2"/>
  <c r="V379" i="2"/>
  <c r="U379" i="2"/>
  <c r="S379" i="2"/>
  <c r="R379" i="2"/>
  <c r="Q379" i="2"/>
  <c r="Y379" i="2" s="1"/>
  <c r="P379" i="2"/>
  <c r="W378" i="2"/>
  <c r="V378" i="2"/>
  <c r="U378" i="2"/>
  <c r="S378" i="2"/>
  <c r="Y378" i="2" s="1"/>
  <c r="R378" i="2"/>
  <c r="Q378" i="2"/>
  <c r="P378" i="2"/>
  <c r="W377" i="2"/>
  <c r="V377" i="2"/>
  <c r="U377" i="2"/>
  <c r="S377" i="2"/>
  <c r="R377" i="2"/>
  <c r="Q377" i="2"/>
  <c r="P377" i="2"/>
  <c r="W376" i="2"/>
  <c r="V376" i="2"/>
  <c r="U376" i="2"/>
  <c r="S376" i="2"/>
  <c r="Q376" i="2"/>
  <c r="P376" i="2"/>
  <c r="R376" i="2" s="1"/>
  <c r="W375" i="2"/>
  <c r="V375" i="2"/>
  <c r="U375" i="2"/>
  <c r="S375" i="2"/>
  <c r="Q375" i="2"/>
  <c r="Y375" i="2" s="1"/>
  <c r="P375" i="2"/>
  <c r="R375" i="2" s="1"/>
  <c r="W374" i="2"/>
  <c r="V374" i="2"/>
  <c r="U374" i="2"/>
  <c r="S374" i="2"/>
  <c r="R374" i="2"/>
  <c r="Q374" i="2"/>
  <c r="Y374" i="2" s="1"/>
  <c r="P374" i="2"/>
  <c r="W373" i="2"/>
  <c r="V373" i="2"/>
  <c r="U373" i="2"/>
  <c r="S373" i="2"/>
  <c r="Q373" i="2"/>
  <c r="Y373" i="2" s="1"/>
  <c r="P373" i="2"/>
  <c r="R373" i="2" s="1"/>
  <c r="W372" i="2"/>
  <c r="V372" i="2"/>
  <c r="U372" i="2"/>
  <c r="S372" i="2"/>
  <c r="R372" i="2"/>
  <c r="Q372" i="2"/>
  <c r="P372" i="2"/>
  <c r="W371" i="2"/>
  <c r="V371" i="2"/>
  <c r="U371" i="2"/>
  <c r="S371" i="2"/>
  <c r="Q371" i="2"/>
  <c r="P371" i="2"/>
  <c r="R371" i="2" s="1"/>
  <c r="W370" i="2"/>
  <c r="V370" i="2"/>
  <c r="U370" i="2"/>
  <c r="S370" i="2"/>
  <c r="Y370" i="2" s="1"/>
  <c r="Q370" i="2"/>
  <c r="P370" i="2"/>
  <c r="R370" i="2" s="1"/>
  <c r="W369" i="2"/>
  <c r="V369" i="2"/>
  <c r="U369" i="2"/>
  <c r="S369" i="2"/>
  <c r="R369" i="2"/>
  <c r="Q369" i="2"/>
  <c r="P369" i="2"/>
  <c r="W368" i="2"/>
  <c r="V368" i="2"/>
  <c r="U368" i="2"/>
  <c r="S368" i="2"/>
  <c r="Y368" i="2" s="1"/>
  <c r="Q368" i="2"/>
  <c r="P368" i="2"/>
  <c r="R368" i="2" s="1"/>
  <c r="W367" i="2"/>
  <c r="V367" i="2"/>
  <c r="U367" i="2"/>
  <c r="S367" i="2"/>
  <c r="R367" i="2"/>
  <c r="Q367" i="2"/>
  <c r="P367" i="2"/>
  <c r="W366" i="2"/>
  <c r="V366" i="2"/>
  <c r="U366" i="2"/>
  <c r="S366" i="2"/>
  <c r="R366" i="2"/>
  <c r="Q366" i="2"/>
  <c r="P366" i="2"/>
  <c r="W365" i="2"/>
  <c r="V365" i="2"/>
  <c r="U365" i="2"/>
  <c r="S365" i="2"/>
  <c r="Y365" i="2" s="1"/>
  <c r="Q365" i="2"/>
  <c r="P365" i="2"/>
  <c r="R365" i="2" s="1"/>
  <c r="W364" i="2"/>
  <c r="V364" i="2"/>
  <c r="U364" i="2"/>
  <c r="S364" i="2"/>
  <c r="R364" i="2"/>
  <c r="Q364" i="2"/>
  <c r="P364" i="2"/>
  <c r="W363" i="2"/>
  <c r="V363" i="2"/>
  <c r="U363" i="2"/>
  <c r="S363" i="2"/>
  <c r="Y363" i="2" s="1"/>
  <c r="R363" i="2"/>
  <c r="Q363" i="2"/>
  <c r="P363" i="2"/>
  <c r="W362" i="2"/>
  <c r="V362" i="2"/>
  <c r="U362" i="2"/>
  <c r="S362" i="2"/>
  <c r="R362" i="2"/>
  <c r="Q362" i="2"/>
  <c r="P362" i="2"/>
  <c r="W361" i="2"/>
  <c r="V361" i="2"/>
  <c r="U361" i="2"/>
  <c r="S361" i="2"/>
  <c r="R361" i="2"/>
  <c r="Q361" i="2"/>
  <c r="P361" i="2"/>
  <c r="W360" i="2"/>
  <c r="V360" i="2"/>
  <c r="U360" i="2"/>
  <c r="S360" i="2"/>
  <c r="R360" i="2"/>
  <c r="Q360" i="2"/>
  <c r="Y360" i="2" s="1"/>
  <c r="P360" i="2"/>
  <c r="W359" i="2"/>
  <c r="V359" i="2"/>
  <c r="U359" i="2"/>
  <c r="S359" i="2"/>
  <c r="R359" i="2"/>
  <c r="Q359" i="2"/>
  <c r="P359" i="2"/>
  <c r="W358" i="2"/>
  <c r="V358" i="2"/>
  <c r="U358" i="2"/>
  <c r="S358" i="2"/>
  <c r="Y358" i="2" s="1"/>
  <c r="Q358" i="2"/>
  <c r="P358" i="2"/>
  <c r="R358" i="2" s="1"/>
  <c r="W357" i="2"/>
  <c r="V357" i="2"/>
  <c r="U357" i="2"/>
  <c r="S357" i="2"/>
  <c r="R357" i="2"/>
  <c r="Q357" i="2"/>
  <c r="P357" i="2"/>
  <c r="W356" i="2"/>
  <c r="V356" i="2"/>
  <c r="U356" i="2"/>
  <c r="S356" i="2"/>
  <c r="Q356" i="2"/>
  <c r="P356" i="2"/>
  <c r="R356" i="2" s="1"/>
  <c r="W355" i="2"/>
  <c r="V355" i="2"/>
  <c r="U355" i="2"/>
  <c r="S355" i="2"/>
  <c r="Q355" i="2"/>
  <c r="P355" i="2"/>
  <c r="R355" i="2" s="1"/>
  <c r="W354" i="2"/>
  <c r="V354" i="2"/>
  <c r="U354" i="2"/>
  <c r="S354" i="2"/>
  <c r="R354" i="2"/>
  <c r="Q354" i="2"/>
  <c r="Y354" i="2" s="1"/>
  <c r="P354" i="2"/>
  <c r="W353" i="2"/>
  <c r="V353" i="2"/>
  <c r="U353" i="2"/>
  <c r="S353" i="2"/>
  <c r="Y353" i="2" s="1"/>
  <c r="Q353" i="2"/>
  <c r="P353" i="2"/>
  <c r="R353" i="2" s="1"/>
  <c r="W352" i="2"/>
  <c r="V352" i="2"/>
  <c r="U352" i="2"/>
  <c r="S352" i="2"/>
  <c r="R352" i="2"/>
  <c r="Q352" i="2"/>
  <c r="P352" i="2"/>
  <c r="W351" i="2"/>
  <c r="V351" i="2"/>
  <c r="U351" i="2"/>
  <c r="S351" i="2"/>
  <c r="Q351" i="2"/>
  <c r="Y351" i="2" s="1"/>
  <c r="P351" i="2"/>
  <c r="R351" i="2" s="1"/>
  <c r="W350" i="2"/>
  <c r="V350" i="2"/>
  <c r="U350" i="2"/>
  <c r="S350" i="2"/>
  <c r="Y350" i="2" s="1"/>
  <c r="Q350" i="2"/>
  <c r="P350" i="2"/>
  <c r="R350" i="2" s="1"/>
  <c r="W349" i="2"/>
  <c r="V349" i="2"/>
  <c r="U349" i="2"/>
  <c r="S349" i="2"/>
  <c r="R349" i="2"/>
  <c r="Q349" i="2"/>
  <c r="P349" i="2"/>
  <c r="W348" i="2"/>
  <c r="V348" i="2"/>
  <c r="U348" i="2"/>
  <c r="S348" i="2"/>
  <c r="Y348" i="2" s="1"/>
  <c r="Q348" i="2"/>
  <c r="P348" i="2"/>
  <c r="R348" i="2" s="1"/>
  <c r="W347" i="2"/>
  <c r="V347" i="2"/>
  <c r="U347" i="2"/>
  <c r="S347" i="2"/>
  <c r="Y347" i="2" s="1"/>
  <c r="R347" i="2"/>
  <c r="Q347" i="2"/>
  <c r="P347" i="2"/>
  <c r="W346" i="2"/>
  <c r="V346" i="2"/>
  <c r="U346" i="2"/>
  <c r="S346" i="2"/>
  <c r="Q346" i="2"/>
  <c r="P346" i="2"/>
  <c r="R346" i="2" s="1"/>
  <c r="W345" i="2"/>
  <c r="V345" i="2"/>
  <c r="U345" i="2"/>
  <c r="S345" i="2"/>
  <c r="Y345" i="2" s="1"/>
  <c r="R345" i="2"/>
  <c r="Q345" i="2"/>
  <c r="P345" i="2"/>
  <c r="W344" i="2"/>
  <c r="V344" i="2"/>
  <c r="U344" i="2"/>
  <c r="S344" i="2"/>
  <c r="R344" i="2"/>
  <c r="Q344" i="2"/>
  <c r="Y344" i="2" s="1"/>
  <c r="P344" i="2"/>
  <c r="W343" i="2"/>
  <c r="V343" i="2"/>
  <c r="U343" i="2"/>
  <c r="S343" i="2"/>
  <c r="Y343" i="2" s="1"/>
  <c r="R343" i="2"/>
  <c r="Q343" i="2"/>
  <c r="P343" i="2"/>
  <c r="W342" i="2"/>
  <c r="V342" i="2"/>
  <c r="U342" i="2"/>
  <c r="S342" i="2"/>
  <c r="Y342" i="2" s="1"/>
  <c r="R342" i="2"/>
  <c r="Q342" i="2"/>
  <c r="P342" i="2"/>
  <c r="W341" i="2"/>
  <c r="V341" i="2"/>
  <c r="U341" i="2"/>
  <c r="S341" i="2"/>
  <c r="Q341" i="2"/>
  <c r="P341" i="2"/>
  <c r="R341" i="2" s="1"/>
  <c r="W340" i="2"/>
  <c r="V340" i="2"/>
  <c r="U340" i="2"/>
  <c r="S340" i="2"/>
  <c r="Y340" i="2" s="1"/>
  <c r="Q340" i="2"/>
  <c r="P340" i="2"/>
  <c r="R340" i="2" s="1"/>
  <c r="W339" i="2"/>
  <c r="V339" i="2"/>
  <c r="U339" i="2"/>
  <c r="S339" i="2"/>
  <c r="R339" i="2"/>
  <c r="Q339" i="2"/>
  <c r="Y339" i="2" s="1"/>
  <c r="P339" i="2"/>
  <c r="W338" i="2"/>
  <c r="V338" i="2"/>
  <c r="U338" i="2"/>
  <c r="S338" i="2"/>
  <c r="R338" i="2"/>
  <c r="Q338" i="2"/>
  <c r="Y338" i="2" s="1"/>
  <c r="P338" i="2"/>
  <c r="W337" i="2"/>
  <c r="V337" i="2"/>
  <c r="U337" i="2"/>
  <c r="S337" i="2"/>
  <c r="R337" i="2"/>
  <c r="Q337" i="2"/>
  <c r="P337" i="2"/>
  <c r="W336" i="2"/>
  <c r="V336" i="2"/>
  <c r="U336" i="2"/>
  <c r="S336" i="2"/>
  <c r="R336" i="2"/>
  <c r="Q336" i="2"/>
  <c r="Y336" i="2" s="1"/>
  <c r="P336" i="2"/>
  <c r="W335" i="2"/>
  <c r="V335" i="2"/>
  <c r="U335" i="2"/>
  <c r="S335" i="2"/>
  <c r="Y335" i="2" s="1"/>
  <c r="Q335" i="2"/>
  <c r="P335" i="2"/>
  <c r="R335" i="2" s="1"/>
  <c r="W334" i="2"/>
  <c r="V334" i="2"/>
  <c r="U334" i="2"/>
  <c r="S334" i="2"/>
  <c r="R334" i="2"/>
  <c r="Q334" i="2"/>
  <c r="P334" i="2"/>
  <c r="W333" i="2"/>
  <c r="V333" i="2"/>
  <c r="U333" i="2"/>
  <c r="S333" i="2"/>
  <c r="Q333" i="2"/>
  <c r="Y333" i="2" s="1"/>
  <c r="P333" i="2"/>
  <c r="R333" i="2" s="1"/>
  <c r="W332" i="2"/>
  <c r="V332" i="2"/>
  <c r="U332" i="2"/>
  <c r="S332" i="2"/>
  <c r="R332" i="2"/>
  <c r="Q332" i="2"/>
  <c r="Y332" i="2" s="1"/>
  <c r="P332" i="2"/>
  <c r="W331" i="2"/>
  <c r="V331" i="2"/>
  <c r="U331" i="2"/>
  <c r="S331" i="2"/>
  <c r="Q331" i="2"/>
  <c r="P331" i="2"/>
  <c r="R331" i="2" s="1"/>
  <c r="W330" i="2"/>
  <c r="V330" i="2"/>
  <c r="U330" i="2"/>
  <c r="S330" i="2"/>
  <c r="Y330" i="2" s="1"/>
  <c r="Q330" i="2"/>
  <c r="P330" i="2"/>
  <c r="R330" i="2" s="1"/>
  <c r="W329" i="2"/>
  <c r="V329" i="2"/>
  <c r="U329" i="2"/>
  <c r="S329" i="2"/>
  <c r="Y329" i="2" s="1"/>
  <c r="R329" i="2"/>
  <c r="Q329" i="2"/>
  <c r="P329" i="2"/>
  <c r="W328" i="2"/>
  <c r="V328" i="2"/>
  <c r="U328" i="2"/>
  <c r="S328" i="2"/>
  <c r="Q328" i="2"/>
  <c r="P328" i="2"/>
  <c r="R328" i="2" s="1"/>
  <c r="W327" i="2"/>
  <c r="V327" i="2"/>
  <c r="U327" i="2"/>
  <c r="S327" i="2"/>
  <c r="Y327" i="2" s="1"/>
  <c r="R327" i="2"/>
  <c r="Q327" i="2"/>
  <c r="P327" i="2"/>
  <c r="W326" i="2"/>
  <c r="V326" i="2"/>
  <c r="U326" i="2"/>
  <c r="S326" i="2"/>
  <c r="Q326" i="2"/>
  <c r="P326" i="2"/>
  <c r="R326" i="2" s="1"/>
  <c r="W325" i="2"/>
  <c r="V325" i="2"/>
  <c r="U325" i="2"/>
  <c r="S325" i="2"/>
  <c r="Y325" i="2" s="1"/>
  <c r="R325" i="2"/>
  <c r="Q325" i="2"/>
  <c r="P325" i="2"/>
  <c r="W324" i="2"/>
  <c r="V324" i="2"/>
  <c r="U324" i="2"/>
  <c r="S324" i="2"/>
  <c r="Y324" i="2" s="1"/>
  <c r="R324" i="2"/>
  <c r="Q324" i="2"/>
  <c r="P324" i="2"/>
  <c r="W323" i="2"/>
  <c r="V323" i="2"/>
  <c r="U323" i="2"/>
  <c r="S323" i="2"/>
  <c r="Q323" i="2"/>
  <c r="Y323" i="2" s="1"/>
  <c r="P323" i="2"/>
  <c r="R323" i="2" s="1"/>
  <c r="W322" i="2"/>
  <c r="V322" i="2"/>
  <c r="U322" i="2"/>
  <c r="S322" i="2"/>
  <c r="Y322" i="2" s="1"/>
  <c r="R322" i="2"/>
  <c r="Q322" i="2"/>
  <c r="P322" i="2"/>
  <c r="W321" i="2"/>
  <c r="V321" i="2"/>
  <c r="U321" i="2"/>
  <c r="S321" i="2"/>
  <c r="R321" i="2"/>
  <c r="Q321" i="2"/>
  <c r="P321" i="2"/>
  <c r="W320" i="2"/>
  <c r="V320" i="2"/>
  <c r="U320" i="2"/>
  <c r="S320" i="2"/>
  <c r="R320" i="2"/>
  <c r="Q320" i="2"/>
  <c r="P320" i="2"/>
  <c r="W319" i="2"/>
  <c r="V319" i="2"/>
  <c r="U319" i="2"/>
  <c r="S319" i="2"/>
  <c r="R319" i="2"/>
  <c r="Q319" i="2"/>
  <c r="P319" i="2"/>
  <c r="W318" i="2"/>
  <c r="V318" i="2"/>
  <c r="U318" i="2"/>
  <c r="S318" i="2"/>
  <c r="Q318" i="2"/>
  <c r="Y318" i="2" s="1"/>
  <c r="P318" i="2"/>
  <c r="R318" i="2" s="1"/>
  <c r="W317" i="2"/>
  <c r="V317" i="2"/>
  <c r="U317" i="2"/>
  <c r="S317" i="2"/>
  <c r="Y317" i="2" s="1"/>
  <c r="R317" i="2"/>
  <c r="Q317" i="2"/>
  <c r="P317" i="2"/>
  <c r="W316" i="2"/>
  <c r="V316" i="2"/>
  <c r="U316" i="2"/>
  <c r="S316" i="2"/>
  <c r="Q316" i="2"/>
  <c r="P316" i="2"/>
  <c r="R316" i="2" s="1"/>
  <c r="W315" i="2"/>
  <c r="V315" i="2"/>
  <c r="U315" i="2"/>
  <c r="S315" i="2"/>
  <c r="Q315" i="2"/>
  <c r="Y315" i="2" s="1"/>
  <c r="P315" i="2"/>
  <c r="R315" i="2" s="1"/>
  <c r="W314" i="2"/>
  <c r="V314" i="2"/>
  <c r="U314" i="2"/>
  <c r="S314" i="2"/>
  <c r="R314" i="2"/>
  <c r="Q314" i="2"/>
  <c r="P314" i="2"/>
  <c r="W313" i="2"/>
  <c r="V313" i="2"/>
  <c r="U313" i="2"/>
  <c r="S313" i="2"/>
  <c r="R313" i="2"/>
  <c r="Q313" i="2"/>
  <c r="P313" i="2"/>
  <c r="W312" i="2"/>
  <c r="V312" i="2"/>
  <c r="U312" i="2"/>
  <c r="S312" i="2"/>
  <c r="Y312" i="2" s="1"/>
  <c r="R312" i="2"/>
  <c r="Q312" i="2"/>
  <c r="P312" i="2"/>
  <c r="W311" i="2"/>
  <c r="V311" i="2"/>
  <c r="U311" i="2"/>
  <c r="S311" i="2"/>
  <c r="Q311" i="2"/>
  <c r="P311" i="2"/>
  <c r="R311" i="2" s="1"/>
  <c r="W310" i="2"/>
  <c r="V310" i="2"/>
  <c r="U310" i="2"/>
  <c r="S310" i="2"/>
  <c r="Q310" i="2"/>
  <c r="P310" i="2"/>
  <c r="R310" i="2" s="1"/>
  <c r="W309" i="2"/>
  <c r="V309" i="2"/>
  <c r="U309" i="2"/>
  <c r="S309" i="2"/>
  <c r="Y309" i="2" s="1"/>
  <c r="R309" i="2"/>
  <c r="Q309" i="2"/>
  <c r="P309" i="2"/>
  <c r="W308" i="2"/>
  <c r="V308" i="2"/>
  <c r="U308" i="2"/>
  <c r="S308" i="2"/>
  <c r="Q308" i="2"/>
  <c r="P308" i="2"/>
  <c r="R308" i="2" s="1"/>
  <c r="W307" i="2"/>
  <c r="V307" i="2"/>
  <c r="U307" i="2"/>
  <c r="S307" i="2"/>
  <c r="Y307" i="2" s="1"/>
  <c r="R307" i="2"/>
  <c r="Q307" i="2"/>
  <c r="P307" i="2"/>
  <c r="W306" i="2"/>
  <c r="V306" i="2"/>
  <c r="U306" i="2"/>
  <c r="S306" i="2"/>
  <c r="Q306" i="2"/>
  <c r="P306" i="2"/>
  <c r="R306" i="2" s="1"/>
  <c r="W305" i="2"/>
  <c r="V305" i="2"/>
  <c r="U305" i="2"/>
  <c r="S305" i="2"/>
  <c r="Q305" i="2"/>
  <c r="P305" i="2"/>
  <c r="R305" i="2" s="1"/>
  <c r="W304" i="2"/>
  <c r="V304" i="2"/>
  <c r="U304" i="2"/>
  <c r="S304" i="2"/>
  <c r="Y304" i="2" s="1"/>
  <c r="R304" i="2"/>
  <c r="Q304" i="2"/>
  <c r="P304" i="2"/>
  <c r="W303" i="2"/>
  <c r="V303" i="2"/>
  <c r="U303" i="2"/>
  <c r="S303" i="2"/>
  <c r="Q303" i="2"/>
  <c r="P303" i="2"/>
  <c r="R303" i="2" s="1"/>
  <c r="W302" i="2"/>
  <c r="V302" i="2"/>
  <c r="U302" i="2"/>
  <c r="S302" i="2"/>
  <c r="Y302" i="2" s="1"/>
  <c r="R302" i="2"/>
  <c r="Q302" i="2"/>
  <c r="P302" i="2"/>
  <c r="W301" i="2"/>
  <c r="V301" i="2"/>
  <c r="U301" i="2"/>
  <c r="S301" i="2"/>
  <c r="R301" i="2"/>
  <c r="Q301" i="2"/>
  <c r="Y301" i="2" s="1"/>
  <c r="P301" i="2"/>
  <c r="W300" i="2"/>
  <c r="V300" i="2"/>
  <c r="U300" i="2"/>
  <c r="S300" i="2"/>
  <c r="Q300" i="2"/>
  <c r="P300" i="2"/>
  <c r="R300" i="2" s="1"/>
  <c r="W299" i="2"/>
  <c r="V299" i="2"/>
  <c r="U299" i="2"/>
  <c r="S299" i="2"/>
  <c r="Y299" i="2" s="1"/>
  <c r="R299" i="2"/>
  <c r="Q299" i="2"/>
  <c r="P299" i="2"/>
  <c r="W298" i="2"/>
  <c r="V298" i="2"/>
  <c r="U298" i="2"/>
  <c r="S298" i="2"/>
  <c r="R298" i="2"/>
  <c r="Q298" i="2"/>
  <c r="Y298" i="2" s="1"/>
  <c r="P298" i="2"/>
  <c r="W297" i="2"/>
  <c r="V297" i="2"/>
  <c r="U297" i="2"/>
  <c r="S297" i="2"/>
  <c r="R297" i="2"/>
  <c r="Q297" i="2"/>
  <c r="Y297" i="2" s="1"/>
  <c r="P297" i="2"/>
  <c r="W296" i="2"/>
  <c r="V296" i="2"/>
  <c r="U296" i="2"/>
  <c r="S296" i="2"/>
  <c r="Q296" i="2"/>
  <c r="P296" i="2"/>
  <c r="R296" i="2" s="1"/>
  <c r="W295" i="2"/>
  <c r="V295" i="2"/>
  <c r="U295" i="2"/>
  <c r="S295" i="2"/>
  <c r="R295" i="2"/>
  <c r="Q295" i="2"/>
  <c r="Y295" i="2" s="1"/>
  <c r="P295" i="2"/>
  <c r="W294" i="2"/>
  <c r="V294" i="2"/>
  <c r="U294" i="2"/>
  <c r="S294" i="2"/>
  <c r="Y294" i="2" s="1"/>
  <c r="R294" i="2"/>
  <c r="Q294" i="2"/>
  <c r="P294" i="2"/>
  <c r="W293" i="2"/>
  <c r="V293" i="2"/>
  <c r="U293" i="2"/>
  <c r="S293" i="2"/>
  <c r="Q293" i="2"/>
  <c r="P293" i="2"/>
  <c r="R293" i="2" s="1"/>
  <c r="W292" i="2"/>
  <c r="V292" i="2"/>
  <c r="U292" i="2"/>
  <c r="S292" i="2"/>
  <c r="R292" i="2"/>
  <c r="Q292" i="2"/>
  <c r="P292" i="2"/>
  <c r="W291" i="2"/>
  <c r="V291" i="2"/>
  <c r="U291" i="2"/>
  <c r="S291" i="2"/>
  <c r="Q291" i="2"/>
  <c r="P291" i="2"/>
  <c r="R291" i="2" s="1"/>
  <c r="W290" i="2"/>
  <c r="V290" i="2"/>
  <c r="U290" i="2"/>
  <c r="S290" i="2"/>
  <c r="Q290" i="2"/>
  <c r="P290" i="2"/>
  <c r="R290" i="2" s="1"/>
  <c r="W289" i="2"/>
  <c r="V289" i="2"/>
  <c r="U289" i="2"/>
  <c r="S289" i="2"/>
  <c r="Y289" i="2" s="1"/>
  <c r="R289" i="2"/>
  <c r="Q289" i="2"/>
  <c r="P289" i="2"/>
  <c r="W288" i="2"/>
  <c r="V288" i="2"/>
  <c r="U288" i="2"/>
  <c r="S288" i="2"/>
  <c r="Y288" i="2" s="1"/>
  <c r="Q288" i="2"/>
  <c r="P288" i="2"/>
  <c r="R288" i="2" s="1"/>
  <c r="W287" i="2"/>
  <c r="V287" i="2"/>
  <c r="U287" i="2"/>
  <c r="S287" i="2"/>
  <c r="R287" i="2"/>
  <c r="Q287" i="2"/>
  <c r="P287" i="2"/>
  <c r="W286" i="2"/>
  <c r="V286" i="2"/>
  <c r="U286" i="2"/>
  <c r="S286" i="2"/>
  <c r="R286" i="2"/>
  <c r="Q286" i="2"/>
  <c r="P286" i="2"/>
  <c r="W285" i="2"/>
  <c r="V285" i="2"/>
  <c r="U285" i="2"/>
  <c r="S285" i="2"/>
  <c r="Q285" i="2"/>
  <c r="P285" i="2"/>
  <c r="R285" i="2" s="1"/>
  <c r="W284" i="2"/>
  <c r="V284" i="2"/>
  <c r="U284" i="2"/>
  <c r="S284" i="2"/>
  <c r="Y284" i="2" s="1"/>
  <c r="R284" i="2"/>
  <c r="Q284" i="2"/>
  <c r="P284" i="2"/>
  <c r="W283" i="2"/>
  <c r="V283" i="2"/>
  <c r="U283" i="2"/>
  <c r="S283" i="2"/>
  <c r="Y283" i="2" s="1"/>
  <c r="Q283" i="2"/>
  <c r="P283" i="2"/>
  <c r="R283" i="2" s="1"/>
  <c r="W282" i="2"/>
  <c r="V282" i="2"/>
  <c r="U282" i="2"/>
  <c r="S282" i="2"/>
  <c r="R282" i="2"/>
  <c r="Q282" i="2"/>
  <c r="P282" i="2"/>
  <c r="W281" i="2"/>
  <c r="V281" i="2"/>
  <c r="U281" i="2"/>
  <c r="S281" i="2"/>
  <c r="Q281" i="2"/>
  <c r="Y281" i="2" s="1"/>
  <c r="P281" i="2"/>
  <c r="R281" i="2" s="1"/>
  <c r="W280" i="2"/>
  <c r="V280" i="2"/>
  <c r="U280" i="2"/>
  <c r="S280" i="2"/>
  <c r="R280" i="2"/>
  <c r="Q280" i="2"/>
  <c r="P280" i="2"/>
  <c r="W279" i="2"/>
  <c r="V279" i="2"/>
  <c r="U279" i="2"/>
  <c r="S279" i="2"/>
  <c r="R279" i="2"/>
  <c r="Q279" i="2"/>
  <c r="P279" i="2"/>
  <c r="W278" i="2"/>
  <c r="V278" i="2"/>
  <c r="U278" i="2"/>
  <c r="S278" i="2"/>
  <c r="R278" i="2"/>
  <c r="Q278" i="2"/>
  <c r="P278" i="2"/>
  <c r="W277" i="2"/>
  <c r="V277" i="2"/>
  <c r="U277" i="2"/>
  <c r="S277" i="2"/>
  <c r="R277" i="2"/>
  <c r="Q277" i="2"/>
  <c r="P277" i="2"/>
  <c r="W276" i="2"/>
  <c r="V276" i="2"/>
  <c r="U276" i="2"/>
  <c r="S276" i="2"/>
  <c r="Q276" i="2"/>
  <c r="P276" i="2"/>
  <c r="R276" i="2" s="1"/>
  <c r="W275" i="2"/>
  <c r="V275" i="2"/>
  <c r="U275" i="2"/>
  <c r="S275" i="2"/>
  <c r="Q275" i="2"/>
  <c r="Y275" i="2" s="1"/>
  <c r="P275" i="2"/>
  <c r="R275" i="2" s="1"/>
  <c r="W274" i="2"/>
  <c r="V274" i="2"/>
  <c r="U274" i="2"/>
  <c r="S274" i="2"/>
  <c r="R274" i="2"/>
  <c r="Q274" i="2"/>
  <c r="P274" i="2"/>
  <c r="W273" i="2"/>
  <c r="V273" i="2"/>
  <c r="U273" i="2"/>
  <c r="S273" i="2"/>
  <c r="Q273" i="2"/>
  <c r="P273" i="2"/>
  <c r="R273" i="2" s="1"/>
  <c r="W272" i="2"/>
  <c r="V272" i="2"/>
  <c r="U272" i="2"/>
  <c r="S272" i="2"/>
  <c r="R272" i="2"/>
  <c r="Q272" i="2"/>
  <c r="Y272" i="2" s="1"/>
  <c r="P272" i="2"/>
  <c r="W271" i="2"/>
  <c r="V271" i="2"/>
  <c r="U271" i="2"/>
  <c r="S271" i="2"/>
  <c r="Q271" i="2"/>
  <c r="P271" i="2"/>
  <c r="R271" i="2" s="1"/>
  <c r="W270" i="2"/>
  <c r="V270" i="2"/>
  <c r="U270" i="2"/>
  <c r="S270" i="2"/>
  <c r="Y270" i="2" s="1"/>
  <c r="Q270" i="2"/>
  <c r="P270" i="2"/>
  <c r="R270" i="2" s="1"/>
  <c r="W269" i="2"/>
  <c r="V269" i="2"/>
  <c r="U269" i="2"/>
  <c r="S269" i="2"/>
  <c r="R269" i="2"/>
  <c r="Q269" i="2"/>
  <c r="Y269" i="2" s="1"/>
  <c r="P269" i="2"/>
  <c r="W268" i="2"/>
  <c r="V268" i="2"/>
  <c r="U268" i="2"/>
  <c r="S268" i="2"/>
  <c r="Y268" i="2" s="1"/>
  <c r="Q268" i="2"/>
  <c r="P268" i="2"/>
  <c r="R268" i="2" s="1"/>
  <c r="W267" i="2"/>
  <c r="V267" i="2"/>
  <c r="U267" i="2"/>
  <c r="S267" i="2"/>
  <c r="R267" i="2"/>
  <c r="Q267" i="2"/>
  <c r="P267" i="2"/>
  <c r="W266" i="2"/>
  <c r="V266" i="2"/>
  <c r="U266" i="2"/>
  <c r="S266" i="2"/>
  <c r="R266" i="2"/>
  <c r="Q266" i="2"/>
  <c r="P266" i="2"/>
  <c r="W265" i="2"/>
  <c r="V265" i="2"/>
  <c r="U265" i="2"/>
  <c r="S265" i="2"/>
  <c r="Y265" i="2" s="1"/>
  <c r="Q265" i="2"/>
  <c r="P265" i="2"/>
  <c r="R265" i="2" s="1"/>
  <c r="W264" i="2"/>
  <c r="V264" i="2"/>
  <c r="U264" i="2"/>
  <c r="S264" i="2"/>
  <c r="R264" i="2"/>
  <c r="Q264" i="2"/>
  <c r="P264" i="2"/>
  <c r="W263" i="2"/>
  <c r="V263" i="2"/>
  <c r="U263" i="2"/>
  <c r="S263" i="2"/>
  <c r="Y263" i="2" s="1"/>
  <c r="R263" i="2"/>
  <c r="Q263" i="2"/>
  <c r="P263" i="2"/>
  <c r="W262" i="2"/>
  <c r="V262" i="2"/>
  <c r="U262" i="2"/>
  <c r="S262" i="2"/>
  <c r="R262" i="2"/>
  <c r="Q262" i="2"/>
  <c r="P262" i="2"/>
  <c r="W261" i="2"/>
  <c r="V261" i="2"/>
  <c r="U261" i="2"/>
  <c r="S261" i="2"/>
  <c r="R261" i="2"/>
  <c r="Q261" i="2"/>
  <c r="P261" i="2"/>
  <c r="W260" i="2"/>
  <c r="V260" i="2"/>
  <c r="U260" i="2"/>
  <c r="S260" i="2"/>
  <c r="R260" i="2"/>
  <c r="Q260" i="2"/>
  <c r="Y260" i="2" s="1"/>
  <c r="P260" i="2"/>
  <c r="W259" i="2"/>
  <c r="V259" i="2"/>
  <c r="U259" i="2"/>
  <c r="S259" i="2"/>
  <c r="R259" i="2"/>
  <c r="Q259" i="2"/>
  <c r="P259" i="2"/>
  <c r="W258" i="2"/>
  <c r="V258" i="2"/>
  <c r="U258" i="2"/>
  <c r="S258" i="2"/>
  <c r="Y258" i="2" s="1"/>
  <c r="Q258" i="2"/>
  <c r="P258" i="2"/>
  <c r="R258" i="2" s="1"/>
  <c r="W257" i="2"/>
  <c r="V257" i="2"/>
  <c r="U257" i="2"/>
  <c r="S257" i="2"/>
  <c r="R257" i="2"/>
  <c r="Q257" i="2"/>
  <c r="P257" i="2"/>
  <c r="W256" i="2"/>
  <c r="V256" i="2"/>
  <c r="U256" i="2"/>
  <c r="S256" i="2"/>
  <c r="Q256" i="2"/>
  <c r="P256" i="2"/>
  <c r="R256" i="2" s="1"/>
  <c r="W255" i="2"/>
  <c r="V255" i="2"/>
  <c r="U255" i="2"/>
  <c r="S255" i="2"/>
  <c r="Q255" i="2"/>
  <c r="P255" i="2"/>
  <c r="R255" i="2" s="1"/>
  <c r="W254" i="2"/>
  <c r="V254" i="2"/>
  <c r="U254" i="2"/>
  <c r="S254" i="2"/>
  <c r="R254" i="2"/>
  <c r="Q254" i="2"/>
  <c r="Y254" i="2" s="1"/>
  <c r="P254" i="2"/>
  <c r="W253" i="2"/>
  <c r="V253" i="2"/>
  <c r="U253" i="2"/>
  <c r="S253" i="2"/>
  <c r="Y253" i="2" s="1"/>
  <c r="Q253" i="2"/>
  <c r="P253" i="2"/>
  <c r="R253" i="2" s="1"/>
  <c r="W252" i="2"/>
  <c r="V252" i="2"/>
  <c r="U252" i="2"/>
  <c r="S252" i="2"/>
  <c r="R252" i="2"/>
  <c r="Q252" i="2"/>
  <c r="P252" i="2"/>
  <c r="W251" i="2"/>
  <c r="V251" i="2"/>
  <c r="U251" i="2"/>
  <c r="S251" i="2"/>
  <c r="Q251" i="2"/>
  <c r="Y251" i="2" s="1"/>
  <c r="P251" i="2"/>
  <c r="R251" i="2" s="1"/>
  <c r="W250" i="2"/>
  <c r="V250" i="2"/>
  <c r="U250" i="2"/>
  <c r="S250" i="2"/>
  <c r="Y250" i="2" s="1"/>
  <c r="Q250" i="2"/>
  <c r="P250" i="2"/>
  <c r="R250" i="2" s="1"/>
  <c r="W249" i="2"/>
  <c r="V249" i="2"/>
  <c r="U249" i="2"/>
  <c r="S249" i="2"/>
  <c r="R249" i="2"/>
  <c r="Q249" i="2"/>
  <c r="P249" i="2"/>
  <c r="W248" i="2"/>
  <c r="V248" i="2"/>
  <c r="U248" i="2"/>
  <c r="S248" i="2"/>
  <c r="Y248" i="2" s="1"/>
  <c r="Q248" i="2"/>
  <c r="P248" i="2"/>
  <c r="R248" i="2" s="1"/>
  <c r="W247" i="2"/>
  <c r="V247" i="2"/>
  <c r="U247" i="2"/>
  <c r="S247" i="2"/>
  <c r="Y247" i="2" s="1"/>
  <c r="R247" i="2"/>
  <c r="Q247" i="2"/>
  <c r="P247" i="2"/>
  <c r="W246" i="2"/>
  <c r="V246" i="2"/>
  <c r="U246" i="2"/>
  <c r="S246" i="2"/>
  <c r="Q246" i="2"/>
  <c r="P246" i="2"/>
  <c r="R246" i="2" s="1"/>
  <c r="W245" i="2"/>
  <c r="V245" i="2"/>
  <c r="U245" i="2"/>
  <c r="S245" i="2"/>
  <c r="Y245" i="2" s="1"/>
  <c r="R245" i="2"/>
  <c r="Q245" i="2"/>
  <c r="P245" i="2"/>
  <c r="W244" i="2"/>
  <c r="V244" i="2"/>
  <c r="U244" i="2"/>
  <c r="S244" i="2"/>
  <c r="R244" i="2"/>
  <c r="Q244" i="2"/>
  <c r="P244" i="2"/>
  <c r="W243" i="2"/>
  <c r="V243" i="2"/>
  <c r="U243" i="2"/>
  <c r="S243" i="2"/>
  <c r="Y243" i="2" s="1"/>
  <c r="R243" i="2"/>
  <c r="Q243" i="2"/>
  <c r="P243" i="2"/>
  <c r="W242" i="2"/>
  <c r="V242" i="2"/>
  <c r="U242" i="2"/>
  <c r="S242" i="2"/>
  <c r="Y242" i="2" s="1"/>
  <c r="R242" i="2"/>
  <c r="Q242" i="2"/>
  <c r="P242" i="2"/>
  <c r="W241" i="2"/>
  <c r="V241" i="2"/>
  <c r="U241" i="2"/>
  <c r="S241" i="2"/>
  <c r="Q241" i="2"/>
  <c r="P241" i="2"/>
  <c r="R241" i="2" s="1"/>
  <c r="W240" i="2"/>
  <c r="V240" i="2"/>
  <c r="U240" i="2"/>
  <c r="S240" i="2"/>
  <c r="Y240" i="2" s="1"/>
  <c r="Q240" i="2"/>
  <c r="P240" i="2"/>
  <c r="R240" i="2" s="1"/>
  <c r="W239" i="2"/>
  <c r="V239" i="2"/>
  <c r="U239" i="2"/>
  <c r="S239" i="2"/>
  <c r="R239" i="2"/>
  <c r="Q239" i="2"/>
  <c r="P239" i="2"/>
  <c r="W238" i="2"/>
  <c r="V238" i="2"/>
  <c r="U238" i="2"/>
  <c r="S238" i="2"/>
  <c r="R238" i="2"/>
  <c r="Q238" i="2"/>
  <c r="P238" i="2"/>
  <c r="W237" i="2"/>
  <c r="V237" i="2"/>
  <c r="U237" i="2"/>
  <c r="S237" i="2"/>
  <c r="R237" i="2"/>
  <c r="Q237" i="2"/>
  <c r="P237" i="2"/>
  <c r="W236" i="2"/>
  <c r="V236" i="2"/>
  <c r="U236" i="2"/>
  <c r="S236" i="2"/>
  <c r="R236" i="2"/>
  <c r="Q236" i="2"/>
  <c r="Y236" i="2" s="1"/>
  <c r="P236" i="2"/>
  <c r="W235" i="2"/>
  <c r="V235" i="2"/>
  <c r="U235" i="2"/>
  <c r="S235" i="2"/>
  <c r="Y235" i="2" s="1"/>
  <c r="Q235" i="2"/>
  <c r="P235" i="2"/>
  <c r="R235" i="2" s="1"/>
  <c r="W234" i="2"/>
  <c r="V234" i="2"/>
  <c r="U234" i="2"/>
  <c r="S234" i="2"/>
  <c r="R234" i="2"/>
  <c r="Q234" i="2"/>
  <c r="P234" i="2"/>
  <c r="W233" i="2"/>
  <c r="V233" i="2"/>
  <c r="U233" i="2"/>
  <c r="S233" i="2"/>
  <c r="Q233" i="2"/>
  <c r="Y233" i="2" s="1"/>
  <c r="P233" i="2"/>
  <c r="R233" i="2" s="1"/>
  <c r="W232" i="2"/>
  <c r="V232" i="2"/>
  <c r="U232" i="2"/>
  <c r="S232" i="2"/>
  <c r="R232" i="2"/>
  <c r="Q232" i="2"/>
  <c r="P232" i="2"/>
  <c r="W231" i="2"/>
  <c r="V231" i="2"/>
  <c r="U231" i="2"/>
  <c r="S231" i="2"/>
  <c r="Q231" i="2"/>
  <c r="P231" i="2"/>
  <c r="R231" i="2" s="1"/>
  <c r="W230" i="2"/>
  <c r="V230" i="2"/>
  <c r="U230" i="2"/>
  <c r="S230" i="2"/>
  <c r="Y230" i="2" s="1"/>
  <c r="Q230" i="2"/>
  <c r="P230" i="2"/>
  <c r="R230" i="2" s="1"/>
  <c r="W229" i="2"/>
  <c r="V229" i="2"/>
  <c r="U229" i="2"/>
  <c r="S229" i="2"/>
  <c r="Y229" i="2" s="1"/>
  <c r="R229" i="2"/>
  <c r="Q229" i="2"/>
  <c r="P229" i="2"/>
  <c r="W228" i="2"/>
  <c r="V228" i="2"/>
  <c r="U228" i="2"/>
  <c r="S228" i="2"/>
  <c r="Q228" i="2"/>
  <c r="Y228" i="2" s="1"/>
  <c r="P228" i="2"/>
  <c r="R228" i="2" s="1"/>
  <c r="W227" i="2"/>
  <c r="V227" i="2"/>
  <c r="U227" i="2"/>
  <c r="S227" i="2"/>
  <c r="Y227" i="2" s="1"/>
  <c r="R227" i="2"/>
  <c r="Q227" i="2"/>
  <c r="P227" i="2"/>
  <c r="W226" i="2"/>
  <c r="V226" i="2"/>
  <c r="U226" i="2"/>
  <c r="S226" i="2"/>
  <c r="Q226" i="2"/>
  <c r="P226" i="2"/>
  <c r="R226" i="2" s="1"/>
  <c r="W225" i="2"/>
  <c r="V225" i="2"/>
  <c r="U225" i="2"/>
  <c r="S225" i="2"/>
  <c r="Y225" i="2" s="1"/>
  <c r="R225" i="2"/>
  <c r="Q225" i="2"/>
  <c r="P225" i="2"/>
  <c r="W224" i="2"/>
  <c r="V224" i="2"/>
  <c r="U224" i="2"/>
  <c r="S224" i="2"/>
  <c r="Y224" i="2" s="1"/>
  <c r="R224" i="2"/>
  <c r="Q224" i="2"/>
  <c r="P224" i="2"/>
  <c r="W223" i="2"/>
  <c r="V223" i="2"/>
  <c r="U223" i="2"/>
  <c r="S223" i="2"/>
  <c r="Q223" i="2"/>
  <c r="P223" i="2"/>
  <c r="R223" i="2" s="1"/>
  <c r="W222" i="2"/>
  <c r="V222" i="2"/>
  <c r="U222" i="2"/>
  <c r="S222" i="2"/>
  <c r="Y222" i="2" s="1"/>
  <c r="R222" i="2"/>
  <c r="Q222" i="2"/>
  <c r="P222" i="2"/>
  <c r="W221" i="2"/>
  <c r="V221" i="2"/>
  <c r="U221" i="2"/>
  <c r="S221" i="2"/>
  <c r="R221" i="2"/>
  <c r="Q221" i="2"/>
  <c r="P221" i="2"/>
  <c r="W220" i="2"/>
  <c r="V220" i="2"/>
  <c r="U220" i="2"/>
  <c r="S220" i="2"/>
  <c r="R220" i="2"/>
  <c r="Q220" i="2"/>
  <c r="P220" i="2"/>
  <c r="W219" i="2"/>
  <c r="V219" i="2"/>
  <c r="U219" i="2"/>
  <c r="S219" i="2"/>
  <c r="R219" i="2"/>
  <c r="Q219" i="2"/>
  <c r="P219" i="2"/>
  <c r="W218" i="2"/>
  <c r="V218" i="2"/>
  <c r="U218" i="2"/>
  <c r="S218" i="2"/>
  <c r="Q218" i="2"/>
  <c r="P218" i="2"/>
  <c r="R218" i="2" s="1"/>
  <c r="W217" i="2"/>
  <c r="V217" i="2"/>
  <c r="U217" i="2"/>
  <c r="S217" i="2"/>
  <c r="Y217" i="2" s="1"/>
  <c r="R217" i="2"/>
  <c r="Q217" i="2"/>
  <c r="P217" i="2"/>
  <c r="W216" i="2"/>
  <c r="V216" i="2"/>
  <c r="U216" i="2"/>
  <c r="S216" i="2"/>
  <c r="Q216" i="2"/>
  <c r="Y216" i="2" s="1"/>
  <c r="P216" i="2"/>
  <c r="R216" i="2" s="1"/>
  <c r="W215" i="2"/>
  <c r="V215" i="2"/>
  <c r="U215" i="2"/>
  <c r="S215" i="2"/>
  <c r="Q215" i="2"/>
  <c r="P215" i="2"/>
  <c r="R215" i="2" s="1"/>
  <c r="W214" i="2"/>
  <c r="V214" i="2"/>
  <c r="U214" i="2"/>
  <c r="S214" i="2"/>
  <c r="R214" i="2"/>
  <c r="Q214" i="2"/>
  <c r="P214" i="2"/>
  <c r="W213" i="2"/>
  <c r="V213" i="2"/>
  <c r="U213" i="2"/>
  <c r="S213" i="2"/>
  <c r="R213" i="2"/>
  <c r="Q213" i="2"/>
  <c r="Y213" i="2" s="1"/>
  <c r="P213" i="2"/>
  <c r="W212" i="2"/>
  <c r="V212" i="2"/>
  <c r="U212" i="2"/>
  <c r="S212" i="2"/>
  <c r="Y212" i="2" s="1"/>
  <c r="R212" i="2"/>
  <c r="Q212" i="2"/>
  <c r="P212" i="2"/>
  <c r="W211" i="2"/>
  <c r="V211" i="2"/>
  <c r="U211" i="2"/>
  <c r="S211" i="2"/>
  <c r="Q211" i="2"/>
  <c r="P211" i="2"/>
  <c r="R211" i="2" s="1"/>
  <c r="W210" i="2"/>
  <c r="V210" i="2"/>
  <c r="U210" i="2"/>
  <c r="S210" i="2"/>
  <c r="Q210" i="2"/>
  <c r="Y210" i="2" s="1"/>
  <c r="P210" i="2"/>
  <c r="R210" i="2" s="1"/>
  <c r="W209" i="2"/>
  <c r="V209" i="2"/>
  <c r="U209" i="2"/>
  <c r="S209" i="2"/>
  <c r="Y209" i="2" s="1"/>
  <c r="R209" i="2"/>
  <c r="Q209" i="2"/>
  <c r="P209" i="2"/>
  <c r="W208" i="2"/>
  <c r="V208" i="2"/>
  <c r="U208" i="2"/>
  <c r="S208" i="2"/>
  <c r="Q208" i="2"/>
  <c r="P208" i="2"/>
  <c r="R208" i="2" s="1"/>
  <c r="W207" i="2"/>
  <c r="V207" i="2"/>
  <c r="U207" i="2"/>
  <c r="S207" i="2"/>
  <c r="Y207" i="2" s="1"/>
  <c r="R207" i="2"/>
  <c r="Q207" i="2"/>
  <c r="P207" i="2"/>
  <c r="W206" i="2"/>
  <c r="V206" i="2"/>
  <c r="U206" i="2"/>
  <c r="S206" i="2"/>
  <c r="Q206" i="2"/>
  <c r="P206" i="2"/>
  <c r="R206" i="2" s="1"/>
  <c r="W205" i="2"/>
  <c r="V205" i="2"/>
  <c r="U205" i="2"/>
  <c r="S205" i="2"/>
  <c r="Q205" i="2"/>
  <c r="P205" i="2"/>
  <c r="R205" i="2" s="1"/>
  <c r="W204" i="2"/>
  <c r="V204" i="2"/>
  <c r="U204" i="2"/>
  <c r="S204" i="2"/>
  <c r="Y204" i="2" s="1"/>
  <c r="R204" i="2"/>
  <c r="Q204" i="2"/>
  <c r="P204" i="2"/>
  <c r="W203" i="2"/>
  <c r="V203" i="2"/>
  <c r="U203" i="2"/>
  <c r="S203" i="2"/>
  <c r="Q203" i="2"/>
  <c r="P203" i="2"/>
  <c r="R203" i="2" s="1"/>
  <c r="W202" i="2"/>
  <c r="V202" i="2"/>
  <c r="U202" i="2"/>
  <c r="S202" i="2"/>
  <c r="Y202" i="2" s="1"/>
  <c r="R202" i="2"/>
  <c r="Q202" i="2"/>
  <c r="P202" i="2"/>
  <c r="W201" i="2"/>
  <c r="V201" i="2"/>
  <c r="U201" i="2"/>
  <c r="S201" i="2"/>
  <c r="R201" i="2"/>
  <c r="Q201" i="2"/>
  <c r="P201" i="2"/>
  <c r="W200" i="2"/>
  <c r="V200" i="2"/>
  <c r="U200" i="2"/>
  <c r="S200" i="2"/>
  <c r="Q200" i="2"/>
  <c r="P200" i="2"/>
  <c r="R200" i="2" s="1"/>
  <c r="W199" i="2"/>
  <c r="V199" i="2"/>
  <c r="U199" i="2"/>
  <c r="S199" i="2"/>
  <c r="Y199" i="2" s="1"/>
  <c r="R199" i="2"/>
  <c r="Q199" i="2"/>
  <c r="P199" i="2"/>
  <c r="W198" i="2"/>
  <c r="V198" i="2"/>
  <c r="U198" i="2"/>
  <c r="S198" i="2"/>
  <c r="R198" i="2"/>
  <c r="Q198" i="2"/>
  <c r="P198" i="2"/>
  <c r="W197" i="2"/>
  <c r="V197" i="2"/>
  <c r="U197" i="2"/>
  <c r="S197" i="2"/>
  <c r="R197" i="2"/>
  <c r="Q197" i="2"/>
  <c r="P197" i="2"/>
  <c r="W196" i="2"/>
  <c r="V196" i="2"/>
  <c r="U196" i="2"/>
  <c r="S196" i="2"/>
  <c r="Q196" i="2"/>
  <c r="P196" i="2"/>
  <c r="R196" i="2" s="1"/>
  <c r="W195" i="2"/>
  <c r="V195" i="2"/>
  <c r="U195" i="2"/>
  <c r="S195" i="2"/>
  <c r="R195" i="2"/>
  <c r="Q195" i="2"/>
  <c r="P195" i="2"/>
  <c r="W194" i="2"/>
  <c r="V194" i="2"/>
  <c r="U194" i="2"/>
  <c r="S194" i="2"/>
  <c r="Y194" i="2" s="1"/>
  <c r="R194" i="2"/>
  <c r="Q194" i="2"/>
  <c r="P194" i="2"/>
  <c r="W193" i="2"/>
  <c r="V193" i="2"/>
  <c r="U193" i="2"/>
  <c r="S193" i="2"/>
  <c r="Q193" i="2"/>
  <c r="P193" i="2"/>
  <c r="R193" i="2" s="1"/>
  <c r="W192" i="2"/>
  <c r="V192" i="2"/>
  <c r="U192" i="2"/>
  <c r="S192" i="2"/>
  <c r="R192" i="2"/>
  <c r="Q192" i="2"/>
  <c r="P192" i="2"/>
  <c r="W191" i="2"/>
  <c r="V191" i="2"/>
  <c r="U191" i="2"/>
  <c r="S191" i="2"/>
  <c r="Q191" i="2"/>
  <c r="P191" i="2"/>
  <c r="R191" i="2" s="1"/>
  <c r="W190" i="2"/>
  <c r="V190" i="2"/>
  <c r="U190" i="2"/>
  <c r="S190" i="2"/>
  <c r="Q190" i="2"/>
  <c r="Y190" i="2" s="1"/>
  <c r="P190" i="2"/>
  <c r="R190" i="2" s="1"/>
  <c r="W189" i="2"/>
  <c r="V189" i="2"/>
  <c r="U189" i="2"/>
  <c r="S189" i="2"/>
  <c r="Y189" i="2" s="1"/>
  <c r="R189" i="2"/>
  <c r="Q189" i="2"/>
  <c r="P189" i="2"/>
  <c r="W188" i="2"/>
  <c r="V188" i="2"/>
  <c r="U188" i="2"/>
  <c r="S188" i="2"/>
  <c r="Y188" i="2" s="1"/>
  <c r="Q188" i="2"/>
  <c r="P188" i="2"/>
  <c r="R188" i="2" s="1"/>
  <c r="W187" i="2"/>
  <c r="V187" i="2"/>
  <c r="U187" i="2"/>
  <c r="S187" i="2"/>
  <c r="R187" i="2"/>
  <c r="Q187" i="2"/>
  <c r="Y187" i="2" s="1"/>
  <c r="P187" i="2"/>
  <c r="W186" i="2"/>
  <c r="V186" i="2"/>
  <c r="U186" i="2"/>
  <c r="S186" i="2"/>
  <c r="R186" i="2"/>
  <c r="Q186" i="2"/>
  <c r="P186" i="2"/>
  <c r="W185" i="2"/>
  <c r="V185" i="2"/>
  <c r="U185" i="2"/>
  <c r="S185" i="2"/>
  <c r="Q185" i="2"/>
  <c r="P185" i="2"/>
  <c r="R185" i="2" s="1"/>
  <c r="W184" i="2"/>
  <c r="V184" i="2"/>
  <c r="U184" i="2"/>
  <c r="S184" i="2"/>
  <c r="Y184" i="2" s="1"/>
  <c r="R184" i="2"/>
  <c r="Q184" i="2"/>
  <c r="P184" i="2"/>
  <c r="W183" i="2"/>
  <c r="V183" i="2"/>
  <c r="U183" i="2"/>
  <c r="S183" i="2"/>
  <c r="Y183" i="2" s="1"/>
  <c r="Q183" i="2"/>
  <c r="P183" i="2"/>
  <c r="R183" i="2" s="1"/>
  <c r="W182" i="2"/>
  <c r="V182" i="2"/>
  <c r="U182" i="2"/>
  <c r="S182" i="2"/>
  <c r="R182" i="2"/>
  <c r="Q182" i="2"/>
  <c r="P182" i="2"/>
  <c r="W181" i="2"/>
  <c r="V181" i="2"/>
  <c r="U181" i="2"/>
  <c r="S181" i="2"/>
  <c r="Q181" i="2"/>
  <c r="Y181" i="2" s="1"/>
  <c r="P181" i="2"/>
  <c r="R181" i="2" s="1"/>
  <c r="W180" i="2"/>
  <c r="V180" i="2"/>
  <c r="U180" i="2"/>
  <c r="S180" i="2"/>
  <c r="R180" i="2"/>
  <c r="Q180" i="2"/>
  <c r="P180" i="2"/>
  <c r="W179" i="2"/>
  <c r="V179" i="2"/>
  <c r="U179" i="2"/>
  <c r="S179" i="2"/>
  <c r="R179" i="2"/>
  <c r="Q179" i="2"/>
  <c r="P179" i="2"/>
  <c r="W178" i="2"/>
  <c r="V178" i="2"/>
  <c r="U178" i="2"/>
  <c r="S178" i="2"/>
  <c r="R178" i="2"/>
  <c r="Q178" i="2"/>
  <c r="Y178" i="2" s="1"/>
  <c r="P178" i="2"/>
  <c r="W177" i="2"/>
  <c r="V177" i="2"/>
  <c r="U177" i="2"/>
  <c r="S177" i="2"/>
  <c r="R177" i="2"/>
  <c r="Q177" i="2"/>
  <c r="P177" i="2"/>
  <c r="W176" i="2"/>
  <c r="V176" i="2"/>
  <c r="U176" i="2"/>
  <c r="S176" i="2"/>
  <c r="Q176" i="2"/>
  <c r="P176" i="2"/>
  <c r="R176" i="2" s="1"/>
  <c r="W175" i="2"/>
  <c r="V175" i="2"/>
  <c r="U175" i="2"/>
  <c r="S175" i="2"/>
  <c r="Q175" i="2"/>
  <c r="Y175" i="2" s="1"/>
  <c r="P175" i="2"/>
  <c r="R175" i="2" s="1"/>
  <c r="W174" i="2"/>
  <c r="V174" i="2"/>
  <c r="U174" i="2"/>
  <c r="S174" i="2"/>
  <c r="R174" i="2"/>
  <c r="Q174" i="2"/>
  <c r="P174" i="2"/>
  <c r="W173" i="2"/>
  <c r="V173" i="2"/>
  <c r="U173" i="2"/>
  <c r="S173" i="2"/>
  <c r="Q173" i="2"/>
  <c r="P173" i="2"/>
  <c r="R173" i="2" s="1"/>
  <c r="W172" i="2"/>
  <c r="V172" i="2"/>
  <c r="U172" i="2"/>
  <c r="S172" i="2"/>
  <c r="R172" i="2"/>
  <c r="Q172" i="2"/>
  <c r="Y172" i="2" s="1"/>
  <c r="P172" i="2"/>
  <c r="W171" i="2"/>
  <c r="V171" i="2"/>
  <c r="U171" i="2"/>
  <c r="S171" i="2"/>
  <c r="Q171" i="2"/>
  <c r="P171" i="2"/>
  <c r="R171" i="2" s="1"/>
  <c r="W170" i="2"/>
  <c r="V170" i="2"/>
  <c r="U170" i="2"/>
  <c r="S170" i="2"/>
  <c r="Y170" i="2" s="1"/>
  <c r="Q170" i="2"/>
  <c r="P170" i="2"/>
  <c r="R170" i="2" s="1"/>
  <c r="W169" i="2"/>
  <c r="V169" i="2"/>
  <c r="U169" i="2"/>
  <c r="S169" i="2"/>
  <c r="R169" i="2"/>
  <c r="Q169" i="2"/>
  <c r="Y169" i="2" s="1"/>
  <c r="P169" i="2"/>
  <c r="W168" i="2"/>
  <c r="V168" i="2"/>
  <c r="U168" i="2"/>
  <c r="S168" i="2"/>
  <c r="Y168" i="2" s="1"/>
  <c r="Q168" i="2"/>
  <c r="P168" i="2"/>
  <c r="R168" i="2" s="1"/>
  <c r="W167" i="2"/>
  <c r="V167" i="2"/>
  <c r="U167" i="2"/>
  <c r="S167" i="2"/>
  <c r="R167" i="2"/>
  <c r="Q167" i="2"/>
  <c r="P167" i="2"/>
  <c r="W166" i="2"/>
  <c r="V166" i="2"/>
  <c r="U166" i="2"/>
  <c r="S166" i="2"/>
  <c r="R166" i="2"/>
  <c r="Q166" i="2"/>
  <c r="P166" i="2"/>
  <c r="W165" i="2"/>
  <c r="V165" i="2"/>
  <c r="U165" i="2"/>
  <c r="S165" i="2"/>
  <c r="Y165" i="2" s="1"/>
  <c r="Q165" i="2"/>
  <c r="P165" i="2"/>
  <c r="R165" i="2" s="1"/>
  <c r="W164" i="2"/>
  <c r="V164" i="2"/>
  <c r="U164" i="2"/>
  <c r="S164" i="2"/>
  <c r="R164" i="2"/>
  <c r="Q164" i="2"/>
  <c r="P164" i="2"/>
  <c r="W163" i="2"/>
  <c r="V163" i="2"/>
  <c r="U163" i="2"/>
  <c r="S163" i="2"/>
  <c r="Y163" i="2" s="1"/>
  <c r="R163" i="2"/>
  <c r="Q163" i="2"/>
  <c r="P163" i="2"/>
  <c r="W162" i="2"/>
  <c r="V162" i="2"/>
  <c r="U162" i="2"/>
  <c r="S162" i="2"/>
  <c r="R162" i="2"/>
  <c r="Q162" i="2"/>
  <c r="P162" i="2"/>
  <c r="W161" i="2"/>
  <c r="V161" i="2"/>
  <c r="U161" i="2"/>
  <c r="S161" i="2"/>
  <c r="R161" i="2"/>
  <c r="Q161" i="2"/>
  <c r="P161" i="2"/>
  <c r="W160" i="2"/>
  <c r="V160" i="2"/>
  <c r="U160" i="2"/>
  <c r="S160" i="2"/>
  <c r="R160" i="2"/>
  <c r="Q160" i="2"/>
  <c r="Y160" i="2" s="1"/>
  <c r="P160" i="2"/>
  <c r="W159" i="2"/>
  <c r="V159" i="2"/>
  <c r="U159" i="2"/>
  <c r="S159" i="2"/>
  <c r="R159" i="2"/>
  <c r="Q159" i="2"/>
  <c r="P159" i="2"/>
  <c r="W158" i="2"/>
  <c r="V158" i="2"/>
  <c r="U158" i="2"/>
  <c r="S158" i="2"/>
  <c r="Y158" i="2" s="1"/>
  <c r="Q158" i="2"/>
  <c r="P158" i="2"/>
  <c r="R158" i="2" s="1"/>
  <c r="W157" i="2"/>
  <c r="V157" i="2"/>
  <c r="U157" i="2"/>
  <c r="S157" i="2"/>
  <c r="R157" i="2"/>
  <c r="Q157" i="2"/>
  <c r="Y157" i="2" s="1"/>
  <c r="P157" i="2"/>
  <c r="W156" i="2"/>
  <c r="V156" i="2"/>
  <c r="U156" i="2"/>
  <c r="S156" i="2"/>
  <c r="Q156" i="2"/>
  <c r="Y156" i="2" s="1"/>
  <c r="P156" i="2"/>
  <c r="R156" i="2" s="1"/>
  <c r="W155" i="2"/>
  <c r="V155" i="2"/>
  <c r="U155" i="2"/>
  <c r="S155" i="2"/>
  <c r="Q155" i="2"/>
  <c r="P155" i="2"/>
  <c r="R155" i="2" s="1"/>
  <c r="W154" i="2"/>
  <c r="V154" i="2"/>
  <c r="U154" i="2"/>
  <c r="S154" i="2"/>
  <c r="R154" i="2"/>
  <c r="Q154" i="2"/>
  <c r="Y154" i="2" s="1"/>
  <c r="P154" i="2"/>
  <c r="W153" i="2"/>
  <c r="V153" i="2"/>
  <c r="U153" i="2"/>
  <c r="S153" i="2"/>
  <c r="Y153" i="2" s="1"/>
  <c r="Q153" i="2"/>
  <c r="P153" i="2"/>
  <c r="R153" i="2" s="1"/>
  <c r="W152" i="2"/>
  <c r="V152" i="2"/>
  <c r="U152" i="2"/>
  <c r="S152" i="2"/>
  <c r="R152" i="2"/>
  <c r="Q152" i="2"/>
  <c r="P152" i="2"/>
  <c r="W151" i="2"/>
  <c r="V151" i="2"/>
  <c r="U151" i="2"/>
  <c r="S151" i="2"/>
  <c r="Q151" i="2"/>
  <c r="Y151" i="2" s="1"/>
  <c r="P151" i="2"/>
  <c r="R151" i="2" s="1"/>
  <c r="W150" i="2"/>
  <c r="V150" i="2"/>
  <c r="U150" i="2"/>
  <c r="S150" i="2"/>
  <c r="Y150" i="2" s="1"/>
  <c r="Q150" i="2"/>
  <c r="P150" i="2"/>
  <c r="R150" i="2" s="1"/>
  <c r="W149" i="2"/>
  <c r="V149" i="2"/>
  <c r="U149" i="2"/>
  <c r="S149" i="2"/>
  <c r="R149" i="2"/>
  <c r="Q149" i="2"/>
  <c r="P149" i="2"/>
  <c r="W148" i="2"/>
  <c r="V148" i="2"/>
  <c r="U148" i="2"/>
  <c r="S148" i="2"/>
  <c r="Y148" i="2" s="1"/>
  <c r="Q148" i="2"/>
  <c r="P148" i="2"/>
  <c r="R148" i="2" s="1"/>
  <c r="W147" i="2"/>
  <c r="V147" i="2"/>
  <c r="U147" i="2"/>
  <c r="S147" i="2"/>
  <c r="Y147" i="2" s="1"/>
  <c r="R147" i="2"/>
  <c r="Q147" i="2"/>
  <c r="P147" i="2"/>
  <c r="W146" i="2"/>
  <c r="V146" i="2"/>
  <c r="U146" i="2"/>
  <c r="S146" i="2"/>
  <c r="Q146" i="2"/>
  <c r="P146" i="2"/>
  <c r="R146" i="2" s="1"/>
  <c r="W145" i="2"/>
  <c r="V145" i="2"/>
  <c r="U145" i="2"/>
  <c r="S145" i="2"/>
  <c r="Y145" i="2" s="1"/>
  <c r="R145" i="2"/>
  <c r="Q145" i="2"/>
  <c r="P145" i="2"/>
  <c r="W144" i="2"/>
  <c r="V144" i="2"/>
  <c r="U144" i="2"/>
  <c r="S144" i="2"/>
  <c r="R144" i="2"/>
  <c r="Q144" i="2"/>
  <c r="P144" i="2"/>
  <c r="W143" i="2"/>
  <c r="V143" i="2"/>
  <c r="U143" i="2"/>
  <c r="S143" i="2"/>
  <c r="Y143" i="2" s="1"/>
  <c r="R143" i="2"/>
  <c r="Q143" i="2"/>
  <c r="P143" i="2"/>
  <c r="W142" i="2"/>
  <c r="V142" i="2"/>
  <c r="U142" i="2"/>
  <c r="S142" i="2"/>
  <c r="Y142" i="2" s="1"/>
  <c r="R142" i="2"/>
  <c r="Q142" i="2"/>
  <c r="P142" i="2"/>
  <c r="W141" i="2"/>
  <c r="V141" i="2"/>
  <c r="U141" i="2"/>
  <c r="S141" i="2"/>
  <c r="Q141" i="2"/>
  <c r="P141" i="2"/>
  <c r="R141" i="2" s="1"/>
  <c r="W140" i="2"/>
  <c r="V140" i="2"/>
  <c r="U140" i="2"/>
  <c r="S140" i="2"/>
  <c r="Y140" i="2" s="1"/>
  <c r="Q140" i="2"/>
  <c r="P140" i="2"/>
  <c r="R140" i="2" s="1"/>
  <c r="W139" i="2"/>
  <c r="V139" i="2"/>
  <c r="U139" i="2"/>
  <c r="S139" i="2"/>
  <c r="R139" i="2"/>
  <c r="Q139" i="2"/>
  <c r="Y139" i="2" s="1"/>
  <c r="P139" i="2"/>
  <c r="W138" i="2"/>
  <c r="V138" i="2"/>
  <c r="U138" i="2"/>
  <c r="S138" i="2"/>
  <c r="R138" i="2"/>
  <c r="Q138" i="2"/>
  <c r="Y138" i="2" s="1"/>
  <c r="P138" i="2"/>
  <c r="W137" i="2"/>
  <c r="V137" i="2"/>
  <c r="U137" i="2"/>
  <c r="S137" i="2"/>
  <c r="R137" i="2"/>
  <c r="Q137" i="2"/>
  <c r="P137" i="2"/>
  <c r="W136" i="2"/>
  <c r="V136" i="2"/>
  <c r="U136" i="2"/>
  <c r="S136" i="2"/>
  <c r="R136" i="2"/>
  <c r="Q136" i="2"/>
  <c r="P136" i="2"/>
  <c r="W135" i="2"/>
  <c r="V135" i="2"/>
  <c r="U135" i="2"/>
  <c r="S135" i="2"/>
  <c r="Y135" i="2" s="1"/>
  <c r="Q135" i="2"/>
  <c r="P135" i="2"/>
  <c r="R135" i="2" s="1"/>
  <c r="W134" i="2"/>
  <c r="V134" i="2"/>
  <c r="U134" i="2"/>
  <c r="S134" i="2"/>
  <c r="R134" i="2"/>
  <c r="Q134" i="2"/>
  <c r="P134" i="2"/>
  <c r="W133" i="2"/>
  <c r="V133" i="2"/>
  <c r="U133" i="2"/>
  <c r="S133" i="2"/>
  <c r="Q133" i="2"/>
  <c r="P133" i="2"/>
  <c r="R133" i="2" s="1"/>
  <c r="W132" i="2"/>
  <c r="V132" i="2"/>
  <c r="U132" i="2"/>
  <c r="S132" i="2"/>
  <c r="R132" i="2"/>
  <c r="Q132" i="2"/>
  <c r="P132" i="2"/>
  <c r="W131" i="2"/>
  <c r="V131" i="2"/>
  <c r="U131" i="2"/>
  <c r="S131" i="2"/>
  <c r="Q131" i="2"/>
  <c r="P131" i="2"/>
  <c r="R131" i="2" s="1"/>
  <c r="W130" i="2"/>
  <c r="V130" i="2"/>
  <c r="U130" i="2"/>
  <c r="S130" i="2"/>
  <c r="Y130" i="2" s="1"/>
  <c r="Q130" i="2"/>
  <c r="P130" i="2"/>
  <c r="R130" i="2" s="1"/>
  <c r="W129" i="2"/>
  <c r="V129" i="2"/>
  <c r="U129" i="2"/>
  <c r="S129" i="2"/>
  <c r="Y129" i="2" s="1"/>
  <c r="R129" i="2"/>
  <c r="Q129" i="2"/>
  <c r="P129" i="2"/>
  <c r="W128" i="2"/>
  <c r="V128" i="2"/>
  <c r="U128" i="2"/>
  <c r="S128" i="2"/>
  <c r="Q128" i="2"/>
  <c r="Y128" i="2" s="1"/>
  <c r="P128" i="2"/>
  <c r="R128" i="2" s="1"/>
  <c r="W127" i="2"/>
  <c r="V127" i="2"/>
  <c r="U127" i="2"/>
  <c r="S127" i="2"/>
  <c r="Y127" i="2" s="1"/>
  <c r="R127" i="2"/>
  <c r="Q127" i="2"/>
  <c r="P127" i="2"/>
  <c r="W126" i="2"/>
  <c r="V126" i="2"/>
  <c r="U126" i="2"/>
  <c r="S126" i="2"/>
  <c r="Q126" i="2"/>
  <c r="P126" i="2"/>
  <c r="R126" i="2" s="1"/>
  <c r="W125" i="2"/>
  <c r="V125" i="2"/>
  <c r="U125" i="2"/>
  <c r="S125" i="2"/>
  <c r="Y125" i="2" s="1"/>
  <c r="R125" i="2"/>
  <c r="Q125" i="2"/>
  <c r="P125" i="2"/>
  <c r="W124" i="2"/>
  <c r="V124" i="2"/>
  <c r="U124" i="2"/>
  <c r="S124" i="2"/>
  <c r="Y124" i="2" s="1"/>
  <c r="R124" i="2"/>
  <c r="Q124" i="2"/>
  <c r="P124" i="2"/>
  <c r="W123" i="2"/>
  <c r="V123" i="2"/>
  <c r="U123" i="2"/>
  <c r="S123" i="2"/>
  <c r="Q123" i="2"/>
  <c r="P123" i="2"/>
  <c r="R123" i="2" s="1"/>
  <c r="W122" i="2"/>
  <c r="V122" i="2"/>
  <c r="U122" i="2"/>
  <c r="S122" i="2"/>
  <c r="Y122" i="2" s="1"/>
  <c r="R122" i="2"/>
  <c r="Q122" i="2"/>
  <c r="P122" i="2"/>
  <c r="W121" i="2"/>
  <c r="V121" i="2"/>
  <c r="U121" i="2"/>
  <c r="S121" i="2"/>
  <c r="R121" i="2"/>
  <c r="Q121" i="2"/>
  <c r="P121" i="2"/>
  <c r="W120" i="2"/>
  <c r="V120" i="2"/>
  <c r="U120" i="2"/>
  <c r="S120" i="2"/>
  <c r="R120" i="2"/>
  <c r="Q120" i="2"/>
  <c r="P120" i="2"/>
  <c r="W119" i="2"/>
  <c r="V119" i="2"/>
  <c r="U119" i="2"/>
  <c r="S119" i="2"/>
  <c r="Y119" i="2" s="1"/>
  <c r="R119" i="2"/>
  <c r="Q119" i="2"/>
  <c r="P119" i="2"/>
  <c r="W118" i="2"/>
  <c r="V118" i="2"/>
  <c r="U118" i="2"/>
  <c r="S118" i="2"/>
  <c r="Q118" i="2"/>
  <c r="Y118" i="2" s="1"/>
  <c r="P118" i="2"/>
  <c r="R118" i="2" s="1"/>
  <c r="W117" i="2"/>
  <c r="V117" i="2"/>
  <c r="U117" i="2"/>
  <c r="S117" i="2"/>
  <c r="Y117" i="2" s="1"/>
  <c r="R117" i="2"/>
  <c r="Q117" i="2"/>
  <c r="P117" i="2"/>
  <c r="W116" i="2"/>
  <c r="V116" i="2"/>
  <c r="U116" i="2"/>
  <c r="S116" i="2"/>
  <c r="Q116" i="2"/>
  <c r="Y116" i="2" s="1"/>
  <c r="P116" i="2"/>
  <c r="R116" i="2" s="1"/>
  <c r="W115" i="2"/>
  <c r="V115" i="2"/>
  <c r="U115" i="2"/>
  <c r="S115" i="2"/>
  <c r="Q115" i="2"/>
  <c r="P115" i="2"/>
  <c r="R115" i="2" s="1"/>
  <c r="W114" i="2"/>
  <c r="V114" i="2"/>
  <c r="U114" i="2"/>
  <c r="S114" i="2"/>
  <c r="R114" i="2"/>
  <c r="Q114" i="2"/>
  <c r="P114" i="2"/>
  <c r="W113" i="2"/>
  <c r="V113" i="2"/>
  <c r="U113" i="2"/>
  <c r="S113" i="2"/>
  <c r="R113" i="2"/>
  <c r="Q113" i="2"/>
  <c r="P113" i="2"/>
  <c r="W112" i="2"/>
  <c r="V112" i="2"/>
  <c r="U112" i="2"/>
  <c r="S112" i="2"/>
  <c r="Y112" i="2" s="1"/>
  <c r="R112" i="2"/>
  <c r="Q112" i="2"/>
  <c r="P112" i="2"/>
  <c r="W111" i="2"/>
  <c r="V111" i="2"/>
  <c r="U111" i="2"/>
  <c r="S111" i="2"/>
  <c r="Q111" i="2"/>
  <c r="P111" i="2"/>
  <c r="R111" i="2" s="1"/>
  <c r="W110" i="2"/>
  <c r="V110" i="2"/>
  <c r="U110" i="2"/>
  <c r="S110" i="2"/>
  <c r="Q110" i="2"/>
  <c r="P110" i="2"/>
  <c r="R110" i="2" s="1"/>
  <c r="W109" i="2"/>
  <c r="V109" i="2"/>
  <c r="U109" i="2"/>
  <c r="S109" i="2"/>
  <c r="Y109" i="2" s="1"/>
  <c r="R109" i="2"/>
  <c r="Q109" i="2"/>
  <c r="P109" i="2"/>
  <c r="W108" i="2"/>
  <c r="V108" i="2"/>
  <c r="U108" i="2"/>
  <c r="S108" i="2"/>
  <c r="Q108" i="2"/>
  <c r="Y108" i="2" s="1"/>
  <c r="P108" i="2"/>
  <c r="R108" i="2" s="1"/>
  <c r="W107" i="2"/>
  <c r="V107" i="2"/>
  <c r="U107" i="2"/>
  <c r="S107" i="2"/>
  <c r="Y107" i="2" s="1"/>
  <c r="R107" i="2"/>
  <c r="Q107" i="2"/>
  <c r="P107" i="2"/>
  <c r="W106" i="2"/>
  <c r="V106" i="2"/>
  <c r="U106" i="2"/>
  <c r="S106" i="2"/>
  <c r="Q106" i="2"/>
  <c r="P106" i="2"/>
  <c r="R106" i="2" s="1"/>
  <c r="W105" i="2"/>
  <c r="V105" i="2"/>
  <c r="U105" i="2"/>
  <c r="S105" i="2"/>
  <c r="Q105" i="2"/>
  <c r="Y105" i="2" s="1"/>
  <c r="P105" i="2"/>
  <c r="R105" i="2" s="1"/>
  <c r="W104" i="2"/>
  <c r="V104" i="2"/>
  <c r="U104" i="2"/>
  <c r="S104" i="2"/>
  <c r="Y104" i="2" s="1"/>
  <c r="R104" i="2"/>
  <c r="Q104" i="2"/>
  <c r="P104" i="2"/>
  <c r="W103" i="2"/>
  <c r="V103" i="2"/>
  <c r="U103" i="2"/>
  <c r="S103" i="2"/>
  <c r="Q103" i="2"/>
  <c r="P103" i="2"/>
  <c r="R103" i="2" s="1"/>
  <c r="W102" i="2"/>
  <c r="V102" i="2"/>
  <c r="U102" i="2"/>
  <c r="S102" i="2"/>
  <c r="Y102" i="2" s="1"/>
  <c r="R102" i="2"/>
  <c r="Q102" i="2"/>
  <c r="P102" i="2"/>
  <c r="W101" i="2"/>
  <c r="V101" i="2"/>
  <c r="U101" i="2"/>
  <c r="S101" i="2"/>
  <c r="R101" i="2"/>
  <c r="Q101" i="2"/>
  <c r="P101" i="2"/>
  <c r="W100" i="2"/>
  <c r="V100" i="2"/>
  <c r="U100" i="2"/>
  <c r="S100" i="2"/>
  <c r="Q100" i="2"/>
  <c r="P100" i="2"/>
  <c r="R100" i="2" s="1"/>
  <c r="W99" i="2"/>
  <c r="V99" i="2"/>
  <c r="U99" i="2"/>
  <c r="S99" i="2"/>
  <c r="Y99" i="2" s="1"/>
  <c r="R99" i="2"/>
  <c r="Q99" i="2"/>
  <c r="P99" i="2"/>
  <c r="W98" i="2"/>
  <c r="V98" i="2"/>
  <c r="U98" i="2"/>
  <c r="S98" i="2"/>
  <c r="R98" i="2"/>
  <c r="Q98" i="2"/>
  <c r="P98" i="2"/>
  <c r="W97" i="2"/>
  <c r="V97" i="2"/>
  <c r="U97" i="2"/>
  <c r="S97" i="2"/>
  <c r="R97" i="2"/>
  <c r="Q97" i="2"/>
  <c r="P97" i="2"/>
  <c r="W96" i="2"/>
  <c r="V96" i="2"/>
  <c r="U96" i="2"/>
  <c r="S96" i="2"/>
  <c r="Q96" i="2"/>
  <c r="P96" i="2"/>
  <c r="R96" i="2" s="1"/>
  <c r="W95" i="2"/>
  <c r="V95" i="2"/>
  <c r="U95" i="2"/>
  <c r="S95" i="2"/>
  <c r="R95" i="2"/>
  <c r="Q95" i="2"/>
  <c r="P95" i="2"/>
  <c r="W94" i="2"/>
  <c r="V94" i="2"/>
  <c r="U94" i="2"/>
  <c r="S94" i="2"/>
  <c r="Y94" i="2" s="1"/>
  <c r="R94" i="2"/>
  <c r="Q94" i="2"/>
  <c r="P94" i="2"/>
  <c r="W93" i="2"/>
  <c r="V93" i="2"/>
  <c r="U93" i="2"/>
  <c r="S93" i="2"/>
  <c r="Q93" i="2"/>
  <c r="Y93" i="2" s="1"/>
  <c r="P93" i="2"/>
  <c r="R93" i="2" s="1"/>
  <c r="W92" i="2"/>
  <c r="V92" i="2"/>
  <c r="U92" i="2"/>
  <c r="S92" i="2"/>
  <c r="R92" i="2"/>
  <c r="Q92" i="2"/>
  <c r="P92" i="2"/>
  <c r="W91" i="2"/>
  <c r="V91" i="2"/>
  <c r="U91" i="2"/>
  <c r="S91" i="2"/>
  <c r="R91" i="2"/>
  <c r="Q91" i="2"/>
  <c r="P91" i="2"/>
  <c r="W90" i="2"/>
  <c r="V90" i="2"/>
  <c r="U90" i="2"/>
  <c r="S90" i="2"/>
  <c r="Q90" i="2"/>
  <c r="Y90" i="2" s="1"/>
  <c r="P90" i="2"/>
  <c r="R90" i="2" s="1"/>
  <c r="W89" i="2"/>
  <c r="V89" i="2"/>
  <c r="U89" i="2"/>
  <c r="S89" i="2"/>
  <c r="Y89" i="2" s="1"/>
  <c r="R89" i="2"/>
  <c r="Q89" i="2"/>
  <c r="P89" i="2"/>
  <c r="W88" i="2"/>
  <c r="V88" i="2"/>
  <c r="U88" i="2"/>
  <c r="S88" i="2"/>
  <c r="Y88" i="2" s="1"/>
  <c r="Q88" i="2"/>
  <c r="P88" i="2"/>
  <c r="R88" i="2" s="1"/>
  <c r="W87" i="2"/>
  <c r="V87" i="2"/>
  <c r="U87" i="2"/>
  <c r="S87" i="2"/>
  <c r="Q87" i="2"/>
  <c r="Y87" i="2" s="1"/>
  <c r="P87" i="2"/>
  <c r="R87" i="2" s="1"/>
  <c r="W86" i="2"/>
  <c r="V86" i="2"/>
  <c r="U86" i="2"/>
  <c r="S86" i="2"/>
  <c r="R86" i="2"/>
  <c r="Q86" i="2"/>
  <c r="P86" i="2"/>
  <c r="W85" i="2"/>
  <c r="V85" i="2"/>
  <c r="U85" i="2"/>
  <c r="S85" i="2"/>
  <c r="Q85" i="2"/>
  <c r="P85" i="2"/>
  <c r="R85" i="2" s="1"/>
  <c r="W84" i="2"/>
  <c r="V84" i="2"/>
  <c r="U84" i="2"/>
  <c r="S84" i="2"/>
  <c r="Y84" i="2" s="1"/>
  <c r="R84" i="2"/>
  <c r="Q84" i="2"/>
  <c r="P84" i="2"/>
  <c r="W83" i="2"/>
  <c r="V83" i="2"/>
  <c r="U83" i="2"/>
  <c r="S83" i="2"/>
  <c r="Y83" i="2" s="1"/>
  <c r="Q83" i="2"/>
  <c r="P83" i="2"/>
  <c r="R83" i="2" s="1"/>
  <c r="W82" i="2"/>
  <c r="V82" i="2"/>
  <c r="U82" i="2"/>
  <c r="S82" i="2"/>
  <c r="Q82" i="2"/>
  <c r="P82" i="2"/>
  <c r="R82" i="2" s="1"/>
  <c r="W81" i="2"/>
  <c r="V81" i="2"/>
  <c r="U81" i="2"/>
  <c r="S81" i="2"/>
  <c r="Q81" i="2"/>
  <c r="Y81" i="2" s="1"/>
  <c r="P81" i="2"/>
  <c r="R81" i="2" s="1"/>
  <c r="W80" i="2"/>
  <c r="V80" i="2"/>
  <c r="U80" i="2"/>
  <c r="S80" i="2"/>
  <c r="R80" i="2"/>
  <c r="Q80" i="2"/>
  <c r="P80" i="2"/>
  <c r="W79" i="2"/>
  <c r="V79" i="2"/>
  <c r="U79" i="2"/>
  <c r="S79" i="2"/>
  <c r="R79" i="2"/>
  <c r="Q79" i="2"/>
  <c r="P79" i="2"/>
  <c r="W78" i="2"/>
  <c r="V78" i="2"/>
  <c r="U78" i="2"/>
  <c r="S78" i="2"/>
  <c r="Y78" i="2" s="1"/>
  <c r="R78" i="2"/>
  <c r="Q78" i="2"/>
  <c r="P78" i="2"/>
  <c r="W77" i="2"/>
  <c r="V77" i="2"/>
  <c r="U77" i="2"/>
  <c r="S77" i="2"/>
  <c r="Q77" i="2"/>
  <c r="P77" i="2"/>
  <c r="R77" i="2" s="1"/>
  <c r="W76" i="2"/>
  <c r="V76" i="2"/>
  <c r="U76" i="2"/>
  <c r="S76" i="2"/>
  <c r="Q76" i="2"/>
  <c r="P76" i="2"/>
  <c r="R76" i="2" s="1"/>
  <c r="W75" i="2"/>
  <c r="V75" i="2"/>
  <c r="U75" i="2"/>
  <c r="S75" i="2"/>
  <c r="Q75" i="2"/>
  <c r="Y75" i="2" s="1"/>
  <c r="P75" i="2"/>
  <c r="R75" i="2" s="1"/>
  <c r="W74" i="2"/>
  <c r="V74" i="2"/>
  <c r="U74" i="2"/>
  <c r="S74" i="2"/>
  <c r="R74" i="2"/>
  <c r="Q74" i="2"/>
  <c r="P74" i="2"/>
  <c r="W73" i="2"/>
  <c r="V73" i="2"/>
  <c r="U73" i="2"/>
  <c r="S73" i="2"/>
  <c r="Q73" i="2"/>
  <c r="P73" i="2"/>
  <c r="R73" i="2" s="1"/>
  <c r="W72" i="2"/>
  <c r="V72" i="2"/>
  <c r="U72" i="2"/>
  <c r="S72" i="2"/>
  <c r="R72" i="2"/>
  <c r="Q72" i="2"/>
  <c r="P72" i="2"/>
  <c r="W71" i="2"/>
  <c r="V71" i="2"/>
  <c r="U71" i="2"/>
  <c r="S71" i="2"/>
  <c r="Y71" i="2" s="1"/>
  <c r="Q71" i="2"/>
  <c r="P71" i="2"/>
  <c r="R71" i="2" s="1"/>
  <c r="W70" i="2"/>
  <c r="V70" i="2"/>
  <c r="U70" i="2"/>
  <c r="S70" i="2"/>
  <c r="Q70" i="2"/>
  <c r="P70" i="2"/>
  <c r="R70" i="2" s="1"/>
  <c r="W69" i="2"/>
  <c r="V69" i="2"/>
  <c r="U69" i="2"/>
  <c r="S69" i="2"/>
  <c r="Q69" i="2"/>
  <c r="P69" i="2"/>
  <c r="R69" i="2" s="1"/>
  <c r="W68" i="2"/>
  <c r="V68" i="2"/>
  <c r="U68" i="2"/>
  <c r="S68" i="2"/>
  <c r="Q68" i="2"/>
  <c r="Y68" i="2" s="1"/>
  <c r="P68" i="2"/>
  <c r="R68" i="2" s="1"/>
  <c r="W67" i="2"/>
  <c r="V67" i="2"/>
  <c r="U67" i="2"/>
  <c r="S67" i="2"/>
  <c r="R67" i="2"/>
  <c r="Q67" i="2"/>
  <c r="P67" i="2"/>
  <c r="W66" i="2"/>
  <c r="V66" i="2"/>
  <c r="U66" i="2"/>
  <c r="S66" i="2"/>
  <c r="Y66" i="2" s="1"/>
  <c r="Q66" i="2"/>
  <c r="P66" i="2"/>
  <c r="R66" i="2" s="1"/>
  <c r="W65" i="2"/>
  <c r="V65" i="2"/>
  <c r="U65" i="2"/>
  <c r="S65" i="2"/>
  <c r="Q65" i="2"/>
  <c r="Y65" i="2" s="1"/>
  <c r="P65" i="2"/>
  <c r="R65" i="2" s="1"/>
  <c r="W64" i="2"/>
  <c r="V64" i="2"/>
  <c r="U64" i="2"/>
  <c r="S64" i="2"/>
  <c r="Q64" i="2"/>
  <c r="P64" i="2"/>
  <c r="R64" i="2" s="1"/>
  <c r="W63" i="2"/>
  <c r="V63" i="2"/>
  <c r="U63" i="2"/>
  <c r="S63" i="2"/>
  <c r="Q63" i="2"/>
  <c r="Y63" i="2" s="1"/>
  <c r="P63" i="2"/>
  <c r="R63" i="2" s="1"/>
  <c r="W62" i="2"/>
  <c r="V62" i="2"/>
  <c r="U62" i="2"/>
  <c r="S62" i="2"/>
  <c r="R62" i="2"/>
  <c r="Q62" i="2"/>
  <c r="Y62" i="2" s="1"/>
  <c r="P62" i="2"/>
  <c r="W61" i="2"/>
  <c r="V61" i="2"/>
  <c r="U61" i="2"/>
  <c r="S61" i="2"/>
  <c r="Y61" i="2" s="1"/>
  <c r="Q61" i="2"/>
  <c r="P61" i="2"/>
  <c r="R61" i="2" s="1"/>
  <c r="W60" i="2"/>
  <c r="V60" i="2"/>
  <c r="U60" i="2"/>
  <c r="S60" i="2"/>
  <c r="Q60" i="2"/>
  <c r="P60" i="2"/>
  <c r="R60" i="2" s="1"/>
  <c r="W59" i="2"/>
  <c r="V59" i="2"/>
  <c r="U59" i="2"/>
  <c r="S59" i="2"/>
  <c r="Q59" i="2"/>
  <c r="Y59" i="2" s="1"/>
  <c r="P59" i="2"/>
  <c r="R59" i="2" s="1"/>
  <c r="W58" i="2"/>
  <c r="V58" i="2"/>
  <c r="U58" i="2"/>
  <c r="S58" i="2"/>
  <c r="Q58" i="2"/>
  <c r="P58" i="2"/>
  <c r="R58" i="2" s="1"/>
  <c r="W57" i="2"/>
  <c r="V57" i="2"/>
  <c r="U57" i="2"/>
  <c r="S57" i="2"/>
  <c r="R57" i="2"/>
  <c r="Q57" i="2"/>
  <c r="P57" i="2"/>
  <c r="W56" i="2"/>
  <c r="V56" i="2"/>
  <c r="U56" i="2"/>
  <c r="S56" i="2"/>
  <c r="Y56" i="2" s="1"/>
  <c r="Q56" i="2"/>
  <c r="P56" i="2"/>
  <c r="R56" i="2" s="1"/>
  <c r="W55" i="2"/>
  <c r="V55" i="2"/>
  <c r="U55" i="2"/>
  <c r="S55" i="2"/>
  <c r="Q55" i="2"/>
  <c r="Y55" i="2" s="1"/>
  <c r="P55" i="2"/>
  <c r="R55" i="2" s="1"/>
  <c r="W54" i="2"/>
  <c r="V54" i="2"/>
  <c r="U54" i="2"/>
  <c r="S54" i="2"/>
  <c r="Q54" i="2"/>
  <c r="P54" i="2"/>
  <c r="R54" i="2" s="1"/>
  <c r="W53" i="2"/>
  <c r="V53" i="2"/>
  <c r="U53" i="2"/>
  <c r="S53" i="2"/>
  <c r="Q53" i="2"/>
  <c r="P53" i="2"/>
  <c r="R53" i="2" s="1"/>
  <c r="W52" i="2"/>
  <c r="V52" i="2"/>
  <c r="U52" i="2"/>
  <c r="S52" i="2"/>
  <c r="R52" i="2"/>
  <c r="Q52" i="2"/>
  <c r="P52" i="2"/>
  <c r="W51" i="2"/>
  <c r="V51" i="2"/>
  <c r="U51" i="2"/>
  <c r="S51" i="2"/>
  <c r="Y51" i="2" s="1"/>
  <c r="Q51" i="2"/>
  <c r="P51" i="2"/>
  <c r="R51" i="2" s="1"/>
  <c r="W50" i="2"/>
  <c r="V50" i="2"/>
  <c r="U50" i="2"/>
  <c r="S50" i="2"/>
  <c r="Q50" i="2"/>
  <c r="P50" i="2"/>
  <c r="R50" i="2" s="1"/>
  <c r="W49" i="2"/>
  <c r="V49" i="2"/>
  <c r="U49" i="2"/>
  <c r="S49" i="2"/>
  <c r="Q49" i="2"/>
  <c r="Y49" i="2" s="1"/>
  <c r="P49" i="2"/>
  <c r="R49" i="2" s="1"/>
  <c r="W48" i="2"/>
  <c r="V48" i="2"/>
  <c r="U48" i="2"/>
  <c r="S48" i="2"/>
  <c r="Q48" i="2"/>
  <c r="P48" i="2"/>
  <c r="R48" i="2" s="1"/>
  <c r="W47" i="2"/>
  <c r="V47" i="2"/>
  <c r="U47" i="2"/>
  <c r="S47" i="2"/>
  <c r="R47" i="2"/>
  <c r="Q47" i="2"/>
  <c r="Y47" i="2" s="1"/>
  <c r="P47" i="2"/>
  <c r="W46" i="2"/>
  <c r="V46" i="2"/>
  <c r="U46" i="2"/>
  <c r="S46" i="2"/>
  <c r="Y46" i="2" s="1"/>
  <c r="Q46" i="2"/>
  <c r="P46" i="2"/>
  <c r="R46" i="2" s="1"/>
  <c r="W45" i="2"/>
  <c r="V45" i="2"/>
  <c r="U45" i="2"/>
  <c r="S45" i="2"/>
  <c r="Q45" i="2"/>
  <c r="P45" i="2"/>
  <c r="R45" i="2" s="1"/>
  <c r="W44" i="2"/>
  <c r="V44" i="2"/>
  <c r="U44" i="2"/>
  <c r="S44" i="2"/>
  <c r="Q44" i="2"/>
  <c r="Y44" i="2" s="1"/>
  <c r="P44" i="2"/>
  <c r="R44" i="2" s="1"/>
  <c r="W43" i="2"/>
  <c r="V43" i="2"/>
  <c r="U43" i="2"/>
  <c r="S43" i="2"/>
  <c r="Q43" i="2"/>
  <c r="P43" i="2"/>
  <c r="R43" i="2" s="1"/>
  <c r="W42" i="2"/>
  <c r="V42" i="2"/>
  <c r="U42" i="2"/>
  <c r="S42" i="2"/>
  <c r="R42" i="2"/>
  <c r="Q42" i="2"/>
  <c r="P42" i="2"/>
  <c r="W41" i="2"/>
  <c r="V41" i="2"/>
  <c r="U41" i="2"/>
  <c r="S41" i="2"/>
  <c r="Y41" i="2" s="1"/>
  <c r="Q41" i="2"/>
  <c r="P41" i="2"/>
  <c r="R41" i="2" s="1"/>
  <c r="W40" i="2"/>
  <c r="V40" i="2"/>
  <c r="U40" i="2"/>
  <c r="S40" i="2"/>
  <c r="Q40" i="2"/>
  <c r="P40" i="2"/>
  <c r="R40" i="2" s="1"/>
  <c r="W39" i="2"/>
  <c r="V39" i="2"/>
  <c r="U39" i="2"/>
  <c r="S39" i="2"/>
  <c r="Q39" i="2"/>
  <c r="Y39" i="2" s="1"/>
  <c r="P39" i="2"/>
  <c r="R39" i="2" s="1"/>
  <c r="W38" i="2"/>
  <c r="V38" i="2"/>
  <c r="U38" i="2"/>
  <c r="S38" i="2"/>
  <c r="Q38" i="2"/>
  <c r="P38" i="2"/>
  <c r="R38" i="2" s="1"/>
  <c r="W37" i="2"/>
  <c r="V37" i="2"/>
  <c r="U37" i="2"/>
  <c r="S37" i="2"/>
  <c r="R37" i="2"/>
  <c r="Q37" i="2"/>
  <c r="P37" i="2"/>
  <c r="W36" i="2"/>
  <c r="V36" i="2"/>
  <c r="U36" i="2"/>
  <c r="S36" i="2"/>
  <c r="Y36" i="2" s="1"/>
  <c r="Q36" i="2"/>
  <c r="P36" i="2"/>
  <c r="R36" i="2" s="1"/>
  <c r="W35" i="2"/>
  <c r="V35" i="2"/>
  <c r="U35" i="2"/>
  <c r="S35" i="2"/>
  <c r="Q35" i="2"/>
  <c r="P35" i="2"/>
  <c r="R35" i="2" s="1"/>
  <c r="W34" i="2"/>
  <c r="V34" i="2"/>
  <c r="U34" i="2"/>
  <c r="S34" i="2"/>
  <c r="Q34" i="2"/>
  <c r="P34" i="2"/>
  <c r="R34" i="2" s="1"/>
  <c r="W33" i="2"/>
  <c r="V33" i="2"/>
  <c r="U33" i="2"/>
  <c r="S33" i="2"/>
  <c r="Q33" i="2"/>
  <c r="Y33" i="2" s="1"/>
  <c r="P33" i="2"/>
  <c r="R33" i="2" s="1"/>
  <c r="W32" i="2"/>
  <c r="V32" i="2"/>
  <c r="U32" i="2"/>
  <c r="S32" i="2"/>
  <c r="R32" i="2"/>
  <c r="Q32" i="2"/>
  <c r="P32" i="2"/>
  <c r="W31" i="2"/>
  <c r="V31" i="2"/>
  <c r="U31" i="2"/>
  <c r="S31" i="2"/>
  <c r="Y31" i="2" s="1"/>
  <c r="Q31" i="2"/>
  <c r="P31" i="2"/>
  <c r="R31" i="2" s="1"/>
  <c r="W30" i="2"/>
  <c r="V30" i="2"/>
  <c r="U30" i="2"/>
  <c r="S30" i="2"/>
  <c r="Q30" i="2"/>
  <c r="Y30" i="2" s="1"/>
  <c r="P30" i="2"/>
  <c r="R30" i="2" s="1"/>
  <c r="W29" i="2"/>
  <c r="V29" i="2"/>
  <c r="U29" i="2"/>
  <c r="S29" i="2"/>
  <c r="Q29" i="2"/>
  <c r="Y29" i="2" s="1"/>
  <c r="P29" i="2"/>
  <c r="R29" i="2" s="1"/>
  <c r="W28" i="2"/>
  <c r="V28" i="2"/>
  <c r="U28" i="2"/>
  <c r="S28" i="2"/>
  <c r="Q28" i="2"/>
  <c r="P28" i="2"/>
  <c r="R28" i="2" s="1"/>
  <c r="W27" i="2"/>
  <c r="V27" i="2"/>
  <c r="U27" i="2"/>
  <c r="S27" i="2"/>
  <c r="R27" i="2"/>
  <c r="Q27" i="2"/>
  <c r="P27" i="2"/>
  <c r="W26" i="2"/>
  <c r="V26" i="2"/>
  <c r="U26" i="2"/>
  <c r="S26" i="2"/>
  <c r="Y26" i="2" s="1"/>
  <c r="Q26" i="2"/>
  <c r="P26" i="2"/>
  <c r="R26" i="2" s="1"/>
  <c r="W25" i="2"/>
  <c r="V25" i="2"/>
  <c r="U25" i="2"/>
  <c r="S25" i="2"/>
  <c r="Q25" i="2"/>
  <c r="P25" i="2"/>
  <c r="R25" i="2" s="1"/>
  <c r="W24" i="2"/>
  <c r="V24" i="2"/>
  <c r="U24" i="2"/>
  <c r="S24" i="2"/>
  <c r="Q24" i="2"/>
  <c r="P24" i="2"/>
  <c r="R24" i="2" s="1"/>
  <c r="W23" i="2"/>
  <c r="V23" i="2"/>
  <c r="U23" i="2"/>
  <c r="S23" i="2"/>
  <c r="Q23" i="2"/>
  <c r="P23" i="2"/>
  <c r="R23" i="2" s="1"/>
  <c r="W22" i="2"/>
  <c r="V22" i="2"/>
  <c r="U22" i="2"/>
  <c r="S22" i="2"/>
  <c r="R22" i="2"/>
  <c r="Q22" i="2"/>
  <c r="P22" i="2"/>
  <c r="W21" i="2"/>
  <c r="V21" i="2"/>
  <c r="U21" i="2"/>
  <c r="S21" i="2"/>
  <c r="Y21" i="2" s="1"/>
  <c r="Q21" i="2"/>
  <c r="P21" i="2"/>
  <c r="R21" i="2" s="1"/>
  <c r="W20" i="2"/>
  <c r="V20" i="2"/>
  <c r="U20" i="2"/>
  <c r="S20" i="2"/>
  <c r="Q20" i="2"/>
  <c r="P20" i="2"/>
  <c r="R20" i="2" s="1"/>
  <c r="W19" i="2"/>
  <c r="V19" i="2"/>
  <c r="U19" i="2"/>
  <c r="S19" i="2"/>
  <c r="Q19" i="2"/>
  <c r="P19" i="2"/>
  <c r="R19" i="2" s="1"/>
  <c r="W18" i="2"/>
  <c r="V18" i="2"/>
  <c r="U18" i="2"/>
  <c r="S18" i="2"/>
  <c r="Q18" i="2"/>
  <c r="P18" i="2"/>
  <c r="R18" i="2" s="1"/>
  <c r="W17" i="2"/>
  <c r="U17" i="2"/>
  <c r="S17" i="2"/>
  <c r="V17" i="2" s="1"/>
  <c r="Q17" i="2"/>
  <c r="P17" i="2"/>
  <c r="R17" i="2" s="1"/>
  <c r="U16" i="2"/>
  <c r="Q16" i="2"/>
  <c r="S16" i="2" s="1"/>
  <c r="V16" i="2" s="1"/>
  <c r="W16" i="2" s="1"/>
  <c r="P16" i="2"/>
  <c r="R16" i="2" s="1"/>
  <c r="U15" i="2"/>
  <c r="Q15" i="2"/>
  <c r="P15" i="2"/>
  <c r="R15" i="2" s="1"/>
  <c r="U14" i="2"/>
  <c r="Q14" i="2"/>
  <c r="P14" i="2"/>
  <c r="R14" i="2" s="1"/>
  <c r="U13" i="2"/>
  <c r="Q13" i="2"/>
  <c r="P13" i="2"/>
  <c r="R13" i="2" s="1"/>
  <c r="U12" i="2"/>
  <c r="S12" i="2"/>
  <c r="V12" i="2" s="1"/>
  <c r="W12" i="2" s="1"/>
  <c r="Q12" i="2"/>
  <c r="P12" i="2"/>
  <c r="R12" i="2" s="1"/>
  <c r="U11" i="2"/>
  <c r="Q11" i="2"/>
  <c r="S11" i="2" s="1"/>
  <c r="V11" i="2" s="1"/>
  <c r="W11" i="2" s="1"/>
  <c r="P11" i="2"/>
  <c r="R11" i="2" s="1"/>
  <c r="U10" i="2"/>
  <c r="Q10" i="2"/>
  <c r="P10" i="2"/>
  <c r="R10" i="2" s="1"/>
  <c r="U9" i="2"/>
  <c r="S9" i="2"/>
  <c r="V9" i="2" s="1"/>
  <c r="W9" i="2" s="1"/>
  <c r="Q9" i="2"/>
  <c r="P9" i="2"/>
  <c r="R9" i="2" s="1"/>
  <c r="U8" i="2"/>
  <c r="Q8" i="2"/>
  <c r="P8" i="2"/>
  <c r="R8" i="2" s="1"/>
  <c r="U7" i="2"/>
  <c r="Q7" i="2"/>
  <c r="P7" i="2"/>
  <c r="R7" i="2" s="1"/>
  <c r="U6" i="2"/>
  <c r="Q6" i="2"/>
  <c r="S6" i="2" s="1"/>
  <c r="V6" i="2" s="1"/>
  <c r="W6" i="2" s="1"/>
  <c r="P6" i="2"/>
  <c r="R6" i="2" s="1"/>
  <c r="U5" i="2"/>
  <c r="Q5" i="2"/>
  <c r="P5" i="2"/>
  <c r="R5" i="2" s="1"/>
  <c r="U4" i="2"/>
  <c r="Q4" i="2"/>
  <c r="P4" i="2"/>
  <c r="R4" i="2" s="1"/>
  <c r="U3" i="2"/>
  <c r="Q3" i="2"/>
  <c r="P3" i="2"/>
  <c r="R3" i="2" s="1"/>
  <c r="U2" i="2"/>
  <c r="H11" i="1" s="1"/>
  <c r="Q2" i="2"/>
  <c r="P2" i="2"/>
  <c r="E22" i="1" s="1"/>
  <c r="F35" i="1"/>
  <c r="C35" i="1"/>
  <c r="F34" i="1"/>
  <c r="C34" i="1"/>
  <c r="F33" i="1"/>
  <c r="C33" i="1"/>
  <c r="F32" i="1"/>
  <c r="C32" i="1"/>
  <c r="F31" i="1"/>
  <c r="C31" i="1"/>
  <c r="F30" i="1"/>
  <c r="C30" i="1"/>
  <c r="F29" i="1"/>
  <c r="C29" i="1"/>
  <c r="F28" i="1"/>
  <c r="C28" i="1"/>
  <c r="E21" i="1"/>
  <c r="E20" i="1"/>
  <c r="E19" i="1"/>
  <c r="E18" i="1"/>
  <c r="N11" i="1"/>
  <c r="K11" i="1"/>
  <c r="B11" i="1"/>
  <c r="Y244" i="2" l="1"/>
  <c r="Y35" i="2"/>
  <c r="Y469" i="2"/>
  <c r="Y72" i="2"/>
  <c r="Y121" i="2"/>
  <c r="Y197" i="2"/>
  <c r="Y276" i="2"/>
  <c r="Y279" i="2"/>
  <c r="Y282" i="2"/>
  <c r="Y285" i="2"/>
  <c r="Y364" i="2"/>
  <c r="Y367" i="2"/>
  <c r="Y17" i="2"/>
  <c r="Y43" i="2"/>
  <c r="Y115" i="2"/>
  <c r="Y273" i="2"/>
  <c r="Y334" i="2"/>
  <c r="Y337" i="2"/>
  <c r="Y413" i="2"/>
  <c r="Y416" i="2"/>
  <c r="Y40" i="2"/>
  <c r="Y69" i="2"/>
  <c r="Y410" i="2"/>
  <c r="Y24" i="2"/>
  <c r="Y37" i="2"/>
  <c r="Y100" i="2"/>
  <c r="Y103" i="2"/>
  <c r="Y161" i="2"/>
  <c r="Y173" i="2"/>
  <c r="Y234" i="2"/>
  <c r="Y237" i="2"/>
  <c r="Y249" i="2"/>
  <c r="Y313" i="2"/>
  <c r="Y316" i="2"/>
  <c r="Y328" i="2"/>
  <c r="Y395" i="2"/>
  <c r="Y398" i="2"/>
  <c r="Y401" i="2"/>
  <c r="Y474" i="2"/>
  <c r="Y480" i="2"/>
  <c r="Y219" i="2"/>
  <c r="Y231" i="2"/>
  <c r="Y246" i="2"/>
  <c r="Y310" i="2"/>
  <c r="Y380" i="2"/>
  <c r="Y60" i="2"/>
  <c r="Y192" i="2"/>
  <c r="Y195" i="2"/>
  <c r="Y198" i="2"/>
  <c r="Y201" i="2"/>
  <c r="Y28" i="2"/>
  <c r="Y18" i="2"/>
  <c r="Y155" i="2"/>
  <c r="Y252" i="2"/>
  <c r="Y264" i="2"/>
  <c r="Y267" i="2"/>
  <c r="Y319" i="2"/>
  <c r="Y331" i="2"/>
  <c r="Y455" i="2"/>
  <c r="Y464" i="2"/>
  <c r="Y25" i="2"/>
  <c r="Y286" i="2"/>
  <c r="Y356" i="2"/>
  <c r="Y377" i="2"/>
  <c r="Y386" i="2"/>
  <c r="Y392" i="2"/>
  <c r="Y486" i="2"/>
  <c r="Y54" i="2"/>
  <c r="Y67" i="2"/>
  <c r="Y101" i="2"/>
  <c r="Y159" i="2"/>
  <c r="Y274" i="2"/>
  <c r="Y280" i="2"/>
  <c r="Y144" i="2"/>
  <c r="Y9" i="2"/>
  <c r="Y42" i="2"/>
  <c r="Y120" i="2"/>
  <c r="Y220" i="2"/>
  <c r="Y420" i="2"/>
  <c r="Y58" i="2"/>
  <c r="Y111" i="2"/>
  <c r="Y114" i="2"/>
  <c r="Y205" i="2"/>
  <c r="Y214" i="2"/>
  <c r="Y293" i="2"/>
  <c r="Y357" i="2"/>
  <c r="Y369" i="2"/>
  <c r="Y372" i="2"/>
  <c r="Y414" i="2"/>
  <c r="Y34" i="2"/>
  <c r="Y50" i="2"/>
  <c r="Y53" i="2"/>
  <c r="Y193" i="2"/>
  <c r="Y196" i="2"/>
  <c r="Y208" i="2"/>
  <c r="Y211" i="2"/>
  <c r="Y232" i="2"/>
  <c r="Y238" i="2"/>
  <c r="Y292" i="2"/>
  <c r="Y381" i="2"/>
  <c r="Y387" i="2"/>
  <c r="Y393" i="2"/>
  <c r="Y423" i="2"/>
  <c r="Y444" i="2"/>
  <c r="Y456" i="2"/>
  <c r="Y459" i="2"/>
  <c r="Y22" i="2"/>
  <c r="Y57" i="2"/>
  <c r="Y19" i="2"/>
  <c r="Y38" i="2"/>
  <c r="Y376" i="2"/>
  <c r="Y418" i="2"/>
  <c r="Y32" i="2"/>
  <c r="Y113" i="2"/>
  <c r="Y134" i="2"/>
  <c r="Y137" i="2"/>
  <c r="Y239" i="2"/>
  <c r="Y397" i="2"/>
  <c r="Y439" i="2"/>
  <c r="Y454" i="2"/>
  <c r="Y64" i="2"/>
  <c r="Y110" i="2"/>
  <c r="Y131" i="2"/>
  <c r="Y146" i="2"/>
  <c r="Y149" i="2"/>
  <c r="Y152" i="2"/>
  <c r="Y185" i="2"/>
  <c r="Y200" i="2"/>
  <c r="Y203" i="2"/>
  <c r="Y257" i="2"/>
  <c r="Y278" i="2"/>
  <c r="Y287" i="2"/>
  <c r="Y290" i="2"/>
  <c r="Y296" i="2"/>
  <c r="Y308" i="2"/>
  <c r="Y311" i="2"/>
  <c r="Y475" i="2"/>
  <c r="Y481" i="2"/>
  <c r="Y493" i="2"/>
  <c r="Y76" i="2"/>
  <c r="Y79" i="2"/>
  <c r="Y82" i="2"/>
  <c r="Y85" i="2"/>
  <c r="Y123" i="2"/>
  <c r="Y255" i="2"/>
  <c r="Y261" i="2"/>
  <c r="Y305" i="2"/>
  <c r="Y314" i="2"/>
  <c r="Y320" i="2"/>
  <c r="Y346" i="2"/>
  <c r="Y349" i="2"/>
  <c r="Y352" i="2"/>
  <c r="Y390" i="2"/>
  <c r="Y396" i="2"/>
  <c r="Y428" i="2"/>
  <c r="Y431" i="2"/>
  <c r="Y495" i="2"/>
  <c r="Y498" i="2"/>
  <c r="Y20" i="2"/>
  <c r="Y23" i="2"/>
  <c r="Y45" i="2"/>
  <c r="Y48" i="2"/>
  <c r="Y70" i="2"/>
  <c r="Y73" i="2"/>
  <c r="Y97" i="2"/>
  <c r="Y132" i="2"/>
  <c r="Y164" i="2"/>
  <c r="Y167" i="2"/>
  <c r="Y176" i="2"/>
  <c r="Y179" i="2"/>
  <c r="Y182" i="2"/>
  <c r="Y223" i="2"/>
  <c r="Y355" i="2"/>
  <c r="Y361" i="2"/>
  <c r="Y408" i="2"/>
  <c r="Y411" i="2"/>
  <c r="Y12" i="2"/>
  <c r="Y27" i="2"/>
  <c r="Y52" i="2"/>
  <c r="Y77" i="2"/>
  <c r="Y86" i="2"/>
  <c r="Y162" i="2"/>
  <c r="Y215" i="2"/>
  <c r="Y218" i="2"/>
  <c r="Y221" i="2"/>
  <c r="Y256" i="2"/>
  <c r="Y259" i="2"/>
  <c r="Y300" i="2"/>
  <c r="Y303" i="2"/>
  <c r="Y262" i="2"/>
  <c r="Y321" i="2"/>
  <c r="Y359" i="2"/>
  <c r="Y461" i="2"/>
  <c r="Y496" i="2"/>
  <c r="Y74" i="2"/>
  <c r="Y80" i="2"/>
  <c r="Y92" i="2"/>
  <c r="Y177" i="2"/>
  <c r="Y95" i="2"/>
  <c r="Y98" i="2"/>
  <c r="Y133" i="2"/>
  <c r="Y136" i="2"/>
  <c r="Y174" i="2"/>
  <c r="Y180" i="2"/>
  <c r="Y186" i="2"/>
  <c r="Y277" i="2"/>
  <c r="Y362" i="2"/>
  <c r="Y400" i="2"/>
  <c r="Y403" i="2"/>
  <c r="Y438" i="2"/>
  <c r="S4" i="2"/>
  <c r="Y6" i="2"/>
  <c r="Y11" i="2"/>
  <c r="S14" i="2"/>
  <c r="V14" i="2" s="1"/>
  <c r="W14" i="2" s="1"/>
  <c r="Y16" i="2"/>
  <c r="Y141" i="2"/>
  <c r="Y241" i="2"/>
  <c r="Y341" i="2"/>
  <c r="Y441" i="2"/>
  <c r="R2" i="2"/>
  <c r="S2" i="2"/>
  <c r="S7" i="2"/>
  <c r="V7" i="2" s="1"/>
  <c r="W7" i="2" s="1"/>
  <c r="Y126" i="2"/>
  <c r="Y226" i="2"/>
  <c r="Y326" i="2"/>
  <c r="Y426" i="2"/>
  <c r="E23" i="1"/>
  <c r="S5" i="2"/>
  <c r="V5" i="2" s="1"/>
  <c r="W5" i="2" s="1"/>
  <c r="S10" i="2"/>
  <c r="V10" i="2" s="1"/>
  <c r="W10" i="2" s="1"/>
  <c r="S15" i="2"/>
  <c r="V15" i="2" s="1"/>
  <c r="W15" i="2" s="1"/>
  <c r="Y106" i="2"/>
  <c r="Y206" i="2"/>
  <c r="Y306" i="2"/>
  <c r="Y406" i="2"/>
  <c r="Y96" i="2"/>
  <c r="Y91" i="2"/>
  <c r="Y191" i="2"/>
  <c r="Y291" i="2"/>
  <c r="Y391" i="2"/>
  <c r="Y491" i="2"/>
  <c r="S3" i="2"/>
  <c r="Y3" i="2" s="1"/>
  <c r="S8" i="2"/>
  <c r="V8" i="2" s="1"/>
  <c r="W8" i="2" s="1"/>
  <c r="S13" i="2"/>
  <c r="V13" i="2" s="1"/>
  <c r="W13" i="2" s="1"/>
  <c r="Y171" i="2"/>
  <c r="Y271" i="2"/>
  <c r="Y371" i="2"/>
  <c r="Y471" i="2"/>
  <c r="Y166" i="2"/>
  <c r="Y266" i="2"/>
  <c r="Y366" i="2"/>
  <c r="Y466" i="2"/>
  <c r="Y7" i="2" l="1"/>
  <c r="Y13" i="2"/>
  <c r="Y8" i="2"/>
  <c r="Y5" i="2"/>
  <c r="L30" i="1"/>
  <c r="V4" i="2"/>
  <c r="W4" i="2" s="1"/>
  <c r="Y14" i="2"/>
  <c r="Y10" i="2"/>
  <c r="Y4" i="2"/>
  <c r="Y15" i="2"/>
  <c r="V3" i="2"/>
  <c r="W3" i="2" s="1"/>
  <c r="L29" i="1"/>
  <c r="L28" i="1"/>
  <c r="E11" i="1"/>
  <c r="V2" i="2"/>
  <c r="W2" i="2" s="1"/>
  <c r="Y2" i="2"/>
  <c r="I28" i="1" l="1"/>
  <c r="E24" i="1"/>
  <c r="I30" i="1"/>
  <c r="I29" i="1"/>
  <c r="M24" i="1"/>
  <c r="K21" i="1"/>
  <c r="O17" i="1"/>
  <c r="O20" i="1"/>
  <c r="N18" i="1"/>
  <c r="N24" i="1"/>
  <c r="L24" i="1"/>
  <c r="N17" i="1"/>
  <c r="K24" i="1"/>
  <c r="M17" i="1"/>
  <c r="N20" i="1"/>
  <c r="L17" i="1"/>
  <c r="O23" i="1"/>
  <c r="M20" i="1"/>
  <c r="K17" i="1"/>
  <c r="L23" i="1"/>
  <c r="N22" i="1"/>
  <c r="L19" i="1"/>
  <c r="K22" i="1"/>
  <c r="N23" i="1"/>
  <c r="L20" i="1"/>
  <c r="K20" i="1"/>
  <c r="M23" i="1"/>
  <c r="K23" i="1"/>
  <c r="O19" i="1"/>
  <c r="N19" i="1"/>
  <c r="O22" i="1"/>
  <c r="M19" i="1"/>
  <c r="O18" i="1"/>
  <c r="M22" i="1"/>
  <c r="K19" i="1"/>
  <c r="L22" i="1"/>
  <c r="O21" i="1"/>
  <c r="M18" i="1"/>
  <c r="L18" i="1"/>
  <c r="N21" i="1"/>
  <c r="O24" i="1"/>
  <c r="M21" i="1"/>
  <c r="K18" i="1"/>
  <c r="L21" i="1"/>
</calcChain>
</file>

<file path=xl/sharedStrings.xml><?xml version="1.0" encoding="utf-8"?>
<sst xmlns="http://schemas.openxmlformats.org/spreadsheetml/2006/main" count="527" uniqueCount="268">
  <si>
    <t>Base de datos de clientes</t>
  </si>
  <si>
    <t>Panel operativo: revisa métricas, agenda y ficha rápida sin salir del archivo.</t>
  </si>
  <si>
    <t>Plantilla editable · sin macros</t>
  </si>
  <si>
    <t>Uso recomendado:
1) añade o edita clientes en 'Clientes'
2) registra cada contacto en 'Actividad'
3) vuelve aquí para priorizar seguimientos</t>
  </si>
  <si>
    <t>Total registros</t>
  </si>
  <si>
    <t>Seguimientos vencidos</t>
  </si>
  <si>
    <t>Previsión ponderada</t>
  </si>
  <si>
    <t>Clientes activos</t>
  </si>
  <si>
    <t>Leads abiertos</t>
  </si>
  <si>
    <t>Ficha rápida</t>
  </si>
  <si>
    <t>Próximos seguimientos</t>
  </si>
  <si>
    <t>Selecciona ID</t>
  </si>
  <si>
    <t>CL-001</t>
  </si>
  <si>
    <t>Fecha</t>
  </si>
  <si>
    <t>ID</t>
  </si>
  <si>
    <t>Empresa</t>
  </si>
  <si>
    <t>Resp.</t>
  </si>
  <si>
    <t>Estado</t>
  </si>
  <si>
    <t>Contacto</t>
  </si>
  <si>
    <t>Responsable</t>
  </si>
  <si>
    <t>Último contacto</t>
  </si>
  <si>
    <t>Próximo seguimiento</t>
  </si>
  <si>
    <t>Nivel foco</t>
  </si>
  <si>
    <t>Estado comercial</t>
  </si>
  <si>
    <t>Total</t>
  </si>
  <si>
    <t>Origen</t>
  </si>
  <si>
    <t>Vencidos</t>
  </si>
  <si>
    <t>Sin contactar</t>
  </si>
  <si>
    <t>Web</t>
  </si>
  <si>
    <t>Alto</t>
  </si>
  <si>
    <t>Elena</t>
  </si>
  <si>
    <t>Contactado</t>
  </si>
  <si>
    <t>LinkedIn</t>
  </si>
  <si>
    <t>Medio</t>
  </si>
  <si>
    <t>Javier</t>
  </si>
  <si>
    <t>Reunión agendada</t>
  </si>
  <si>
    <t>Instagram</t>
  </si>
  <si>
    <t>Bajo</t>
  </si>
  <si>
    <t>Laura</t>
  </si>
  <si>
    <t>Propuesta enviada</t>
  </si>
  <si>
    <t>Email outbound</t>
  </si>
  <si>
    <t>Negociación</t>
  </si>
  <si>
    <t>Llamada fría</t>
  </si>
  <si>
    <t>Ganado</t>
  </si>
  <si>
    <t>Referido</t>
  </si>
  <si>
    <t>Pausado</t>
  </si>
  <si>
    <t>Webinar</t>
  </si>
  <si>
    <t>Perdido</t>
  </si>
  <si>
    <t>Evento propio</t>
  </si>
  <si>
    <t>ID Cliente</t>
  </si>
  <si>
    <t>Fecha alta</t>
  </si>
  <si>
    <t>Tipo registro</t>
  </si>
  <si>
    <t>Nombre / empresa</t>
  </si>
  <si>
    <t>Persona contacto</t>
  </si>
  <si>
    <t>Cargo</t>
  </si>
  <si>
    <t>Email</t>
  </si>
  <si>
    <t>Teléfono</t>
  </si>
  <si>
    <t>Provincia</t>
  </si>
  <si>
    <t>Sector</t>
  </si>
  <si>
    <t>Valor potencial (€)</t>
  </si>
  <si>
    <t>Probabilidad</t>
  </si>
  <si>
    <t>Días sin contacto</t>
  </si>
  <si>
    <t>Estado seguimiento</t>
  </si>
  <si>
    <t>Satisfacción</t>
  </si>
  <si>
    <t>Previsión ponderada (€)</t>
  </si>
  <si>
    <t>Índice prioridad</t>
  </si>
  <si>
    <t>Notas</t>
  </si>
  <si>
    <t>Orden agenda</t>
  </si>
  <si>
    <t>Cliente</t>
  </si>
  <si>
    <t>Ámbar Eventos Sostenibles</t>
  </si>
  <si>
    <t>Lucía Ferrer</t>
  </si>
  <si>
    <t>Compras</t>
  </si>
  <si>
    <t>lucia.ferrer@ambareventos.es</t>
  </si>
  <si>
    <t>658 411 203</t>
  </si>
  <si>
    <t>Valencia</t>
  </si>
  <si>
    <t>Hostelería</t>
  </si>
  <si>
    <t>Cuenta activa con espacio para upselling en otoño.</t>
  </si>
  <si>
    <t>CL-002</t>
  </si>
  <si>
    <t>Lead</t>
  </si>
  <si>
    <t>Nexo Legal Urbano</t>
  </si>
  <si>
    <t>Marta Olid</t>
  </si>
  <si>
    <t>Socia</t>
  </si>
  <si>
    <t>marta.olid@nexourbano.es</t>
  </si>
  <si>
    <t>646 120 318</t>
  </si>
  <si>
    <t>Madrid</t>
  </si>
  <si>
    <t>Servicios profesionales</t>
  </si>
  <si>
    <t>Valoran piloto de 3 sesiones para equipo jurídico.</t>
  </si>
  <si>
    <t>CL-003</t>
  </si>
  <si>
    <t>Prisma AgroLab</t>
  </si>
  <si>
    <t>Hugo Sanz</t>
  </si>
  <si>
    <t>Operaciones</t>
  </si>
  <si>
    <t>hugo.sanz@prismaagrolab.es</t>
  </si>
  <si>
    <t>621 734 110</t>
  </si>
  <si>
    <t>Zaragoza</t>
  </si>
  <si>
    <t>Agroalimentario</t>
  </si>
  <si>
    <t>Feria sectorial</t>
  </si>
  <si>
    <t>Piden adaptar la propuesta a dos plantas y no a una.</t>
  </si>
  <si>
    <t>CL-004</t>
  </si>
  <si>
    <t>Brisa Clínica Integral</t>
  </si>
  <si>
    <t>Alicia Pardo</t>
  </si>
  <si>
    <t>Gerencia</t>
  </si>
  <si>
    <t>alicia.pardo@brisaclinica.es</t>
  </si>
  <si>
    <t>689 015 224</t>
  </si>
  <si>
    <t>Málaga</t>
  </si>
  <si>
    <t>Salud</t>
  </si>
  <si>
    <t>Esperan aprobación interna para avanzar.</t>
  </si>
  <si>
    <t>CL-005</t>
  </si>
  <si>
    <t>Atlas Verde Coop</t>
  </si>
  <si>
    <t>Diego Peris</t>
  </si>
  <si>
    <t>Dirección General</t>
  </si>
  <si>
    <t>diego.peris@atlasverde.coop</t>
  </si>
  <si>
    <t>611 401 892</t>
  </si>
  <si>
    <t>Bilbao</t>
  </si>
  <si>
    <t>Industria</t>
  </si>
  <si>
    <t>Propuesta alta en valor; revisan calendario y alcance.</t>
  </si>
  <si>
    <t>CL-006</t>
  </si>
  <si>
    <t>Órbita Formación Abierta</t>
  </si>
  <si>
    <t>Sandra Leiva</t>
  </si>
  <si>
    <t>People Manager</t>
  </si>
  <si>
    <t>sandra.leiva@orbitaformacion.es</t>
  </si>
  <si>
    <t>655 300 877</t>
  </si>
  <si>
    <t>Sevilla</t>
  </si>
  <si>
    <t>Educación</t>
  </si>
  <si>
    <t>Cliente satisfecho; posibilidad de renovación anual.</t>
  </si>
  <si>
    <t>CL-007</t>
  </si>
  <si>
    <t>Faro Retail Lab</t>
  </si>
  <si>
    <t>Iván Montero</t>
  </si>
  <si>
    <t>Expansión</t>
  </si>
  <si>
    <t>ivan.montero@faroretaillab.es</t>
  </si>
  <si>
    <t>603 918 440</t>
  </si>
  <si>
    <t>Barcelona</t>
  </si>
  <si>
    <t>Retail</t>
  </si>
  <si>
    <t>Lead nuevo procedente de campaña outbound.</t>
  </si>
  <si>
    <t>CL-008</t>
  </si>
  <si>
    <t>Terraza Arquitectura Viva</t>
  </si>
  <si>
    <t>Irene Roig</t>
  </si>
  <si>
    <t>Socia directora</t>
  </si>
  <si>
    <t>irene.roig@terrazaviva.es</t>
  </si>
  <si>
    <t>620 115 062</t>
  </si>
  <si>
    <t>Arquitectura</t>
  </si>
  <si>
    <t>Proyecto congelado hasta el tercer trimestre.</t>
  </si>
  <si>
    <t>CL-009</t>
  </si>
  <si>
    <t>Cliente recurrente</t>
  </si>
  <si>
    <t>Puerto Azul Cowork</t>
  </si>
  <si>
    <t>Clara Requena</t>
  </si>
  <si>
    <t>Dirección</t>
  </si>
  <si>
    <t>clara.requena@puertoazulcw.es</t>
  </si>
  <si>
    <t>678 211 540</t>
  </si>
  <si>
    <t>Alicante</t>
  </si>
  <si>
    <t>Inmobiliario</t>
  </si>
  <si>
    <t>Recomendación cliente</t>
  </si>
  <si>
    <t>Cuenta recurrente; muy buen margen y referrals frecuentes.</t>
  </si>
  <si>
    <t>CL-010</t>
  </si>
  <si>
    <t>Lumen Media House</t>
  </si>
  <si>
    <t>Daniel Artal</t>
  </si>
  <si>
    <t>Producción</t>
  </si>
  <si>
    <t>daniel.artal@lumenmedia.house</t>
  </si>
  <si>
    <t>629 555 880</t>
  </si>
  <si>
    <t>Marketing</t>
  </si>
  <si>
    <t>Quieren cerrar antes del lanzamiento de junio.</t>
  </si>
  <si>
    <t>CL-011</t>
  </si>
  <si>
    <t>Nodo Logística Fría</t>
  </si>
  <si>
    <t>Beatriz Mena</t>
  </si>
  <si>
    <t>beatriz.mena@nodofrio.es</t>
  </si>
  <si>
    <t>615 809 740</t>
  </si>
  <si>
    <t>Murcia</t>
  </si>
  <si>
    <t>Logística</t>
  </si>
  <si>
    <t>Presupuesto fuera de rango; reactivar más adelante.</t>
  </si>
  <si>
    <t>CL-012</t>
  </si>
  <si>
    <t>Kairós Talento Digital</t>
  </si>
  <si>
    <t>Pablo Serra</t>
  </si>
  <si>
    <t>Talent Lead</t>
  </si>
  <si>
    <t>pablo.serra@kairostalento.digital</t>
  </si>
  <si>
    <t>640 901 123</t>
  </si>
  <si>
    <t>RRHH</t>
  </si>
  <si>
    <t>Negociación avanzada; falta validar condiciones de pago.</t>
  </si>
  <si>
    <t>CL-013</t>
  </si>
  <si>
    <t>Marea Legal Hub</t>
  </si>
  <si>
    <t>Rocío Beltrán</t>
  </si>
  <si>
    <t>rocio.beltran@marealegalhub.es</t>
  </si>
  <si>
    <t>694 173 607</t>
  </si>
  <si>
    <t>Palma</t>
  </si>
  <si>
    <t>Legal</t>
  </si>
  <si>
    <t>Cliente consolidado con alta recurrencia.</t>
  </si>
  <si>
    <t>CL-014</t>
  </si>
  <si>
    <t>Senda Hoteles Boutique</t>
  </si>
  <si>
    <t>Jaime Vidal</t>
  </si>
  <si>
    <t>Dirección Comercial</t>
  </si>
  <si>
    <t>jaime.vidal@sendahoteles.es</t>
  </si>
  <si>
    <t>682 420 556</t>
  </si>
  <si>
    <t>Granada</t>
  </si>
  <si>
    <t>Turismo</t>
  </si>
  <si>
    <t>Requieren propuesta final tras reunión con socios.</t>
  </si>
  <si>
    <t>CL-015</t>
  </si>
  <si>
    <t>Alba Salud Preventiva</t>
  </si>
  <si>
    <t>Nuria Cebrián</t>
  </si>
  <si>
    <t>Coordinación</t>
  </si>
  <si>
    <t>nuria.cebrian@albasalud.es</t>
  </si>
  <si>
    <t>636 741 250</t>
  </si>
  <si>
    <t>Valladolid</t>
  </si>
  <si>
    <t>Interés real, pero agenda interna muy cargada.</t>
  </si>
  <si>
    <t>CL-016</t>
  </si>
  <si>
    <t>Excliente</t>
  </si>
  <si>
    <t>Velaria Tech Crafts</t>
  </si>
  <si>
    <t>Tomás Dueñas</t>
  </si>
  <si>
    <t>CEO</t>
  </si>
  <si>
    <t>tomas.duenas@velariatech.es</t>
  </si>
  <si>
    <t>697 214 922</t>
  </si>
  <si>
    <t>A Coruña</t>
  </si>
  <si>
    <t>Tecnología</t>
  </si>
  <si>
    <t>Partner</t>
  </si>
  <si>
    <t>Cuenta cerrada el año pasado; vigilar reactivación puntual.</t>
  </si>
  <si>
    <t>Fecha actividad</t>
  </si>
  <si>
    <t>Tipo actividad</t>
  </si>
  <si>
    <t>Canal</t>
  </si>
  <si>
    <t>Resultado</t>
  </si>
  <si>
    <t>Estado tarea</t>
  </si>
  <si>
    <t>Reunión</t>
  </si>
  <si>
    <t>Presencial</t>
  </si>
  <si>
    <t>Interés inicial</t>
  </si>
  <si>
    <t>Definición de alcance y objetivos del trimestre.</t>
  </si>
  <si>
    <t>Propuesta</t>
  </si>
  <si>
    <t>Correo</t>
  </si>
  <si>
    <t>Cierre de la propuesta principal y calendario de arranque.</t>
  </si>
  <si>
    <t>Llamada</t>
  </si>
  <si>
    <t>Seguimiento</t>
  </si>
  <si>
    <t>Seguimiento postventa; oportunidad de ampliar servicios.</t>
  </si>
  <si>
    <t>Envío de caso similar y propuesta de reunión.</t>
  </si>
  <si>
    <t>Reunión cerrada</t>
  </si>
  <si>
    <t>Reunión confirmada para revisar propuesta piloto.</t>
  </si>
  <si>
    <t>Video</t>
  </si>
  <si>
    <t>Presentación del servicio y detección de necesidades.</t>
  </si>
  <si>
    <t>Se envía propuesta técnica y económica.</t>
  </si>
  <si>
    <t>Pendiente info</t>
  </si>
  <si>
    <t>Solicitan ajuste de cobertura para segunda planta.</t>
  </si>
  <si>
    <t>Esperan validación presupuestaria.</t>
  </si>
  <si>
    <t>Reunión con dirección general.</t>
  </si>
  <si>
    <t>Oferta revisada con dos escenarios.</t>
  </si>
  <si>
    <t>Cierre del paquete anual.</t>
  </si>
  <si>
    <t>Renovación</t>
  </si>
  <si>
    <t>Se programa revisión de renovación en mayo.</t>
  </si>
  <si>
    <t>Sin respuesta</t>
  </si>
  <si>
    <t>Primer contacto outbound.</t>
  </si>
  <si>
    <t>Interés inicial desde Instagram.</t>
  </si>
  <si>
    <t>Proyecto en pausa hasta verano.</t>
  </si>
  <si>
    <t>Revisión del alcance anual.</t>
  </si>
  <si>
    <t>Se detecta necesidad de servicio complementario.</t>
  </si>
  <si>
    <t>Envío de propuesta con opción estándar y premium.</t>
  </si>
  <si>
    <t>No encaja con el presupuesto actual.</t>
  </si>
  <si>
    <t>Buena recepción; quieren propuesta económica.</t>
  </si>
  <si>
    <t>Ajustes de pagos y calendario.</t>
  </si>
  <si>
    <t>Renovación ejecutada sin incidencias.</t>
  </si>
  <si>
    <t>Revisión de satisfacción y referral.</t>
  </si>
  <si>
    <t>Reunión con socios cerrada para hoy.</t>
  </si>
  <si>
    <t>Asistencia al webinar y solicitud de dossier.</t>
  </si>
  <si>
    <t>Pendientes de confirmar asistentes y presupuesto.</t>
  </si>
  <si>
    <t>Último intento de reactivación.</t>
  </si>
  <si>
    <t>Sin interés este semestre.</t>
  </si>
  <si>
    <t>Tipos_registro</t>
  </si>
  <si>
    <t>Origenes</t>
  </si>
  <si>
    <t>Responsables</t>
  </si>
  <si>
    <t>Estados_comerciales</t>
  </si>
  <si>
    <t>Satisfaccion</t>
  </si>
  <si>
    <t>Tipos_actividad</t>
  </si>
  <si>
    <t>Canales</t>
  </si>
  <si>
    <t>Resultados</t>
  </si>
  <si>
    <t>WhatsApp</t>
  </si>
  <si>
    <t>Visita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</si>
</sst>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3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sz val="11"/>
      <color rgb="FF4A78C2"/>
      <name val="Calibri"/>
    </font>
    <font>
      <sz val="11"/>
      <color rgb="FF1F2937"/>
      <name val="Calibri"/>
    </font>
    <font>
      <i/>
      <sz val="11"/>
      <color rgb="FF6B7280"/>
      <name val="Calibri"/>
    </font>
    <font>
      <b/>
      <sz val="11"/>
      <color rgb="FF6B7280"/>
      <name val="Calibri"/>
    </font>
    <font>
      <b/>
      <sz val="16"/>
      <color rgb="FF16324F"/>
      <name val="Calibri"/>
    </font>
    <font>
      <b/>
      <sz val="11"/>
      <color rgb="FF1F2937"/>
      <name val="Calibri"/>
    </font>
    <font>
      <b/>
      <sz val="11"/>
      <color rgb="FF6C5CE7"/>
      <name val="Calibri"/>
    </font>
    <font>
      <sz val="11"/>
      <color theme="1"/>
      <name val="Calibri"/>
      <family val="2"/>
      <scheme val="minor"/>
    </font>
    <font>
      <b/>
      <sz val="28"/>
      <color rgb="FFFFFFFF"/>
      <name val="Calibri"/>
      <family val="2"/>
    </font>
    <font>
      <b/>
      <sz val="13"/>
      <color rgb="FFFFFFFF"/>
      <name val="Calibri"/>
      <family val="2"/>
    </font>
    <font>
      <sz val="13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16324F"/>
      </patternFill>
    </fill>
    <fill>
      <patternFill patternType="solid">
        <fgColor rgb="FF1F8A8A"/>
      </patternFill>
    </fill>
    <fill>
      <patternFill patternType="solid">
        <fgColor rgb="FFF3F4F6"/>
      </patternFill>
    </fill>
    <fill>
      <patternFill patternType="solid">
        <fgColor rgb="FFEAF2FF"/>
      </patternFill>
    </fill>
    <fill>
      <patternFill patternType="solid">
        <fgColor rgb="FFDFF4F4"/>
      </patternFill>
    </fill>
    <fill>
      <patternFill patternType="solid">
        <fgColor rgb="FFFFFFFF"/>
      </patternFill>
    </fill>
    <fill>
      <patternFill patternType="solid">
        <fgColor rgb="FFEFE9FF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16324F"/>
      </bottom>
      <diagonal/>
    </border>
    <border>
      <left style="thin">
        <color rgb="FFD1D5DB"/>
      </left>
      <right style="thin">
        <color rgb="FFD1D5DB"/>
      </right>
      <top style="thin">
        <color rgb="FFD1D5DB"/>
      </top>
      <bottom style="thin">
        <color rgb="FFD1D5DB"/>
      </bottom>
      <diagonal/>
    </border>
    <border>
      <left/>
      <right/>
      <top style="thin">
        <color rgb="FFD1D5DB"/>
      </top>
      <bottom/>
      <diagonal/>
    </border>
    <border>
      <left/>
      <right style="thin">
        <color rgb="FFD1D5DB"/>
      </right>
      <top style="thin">
        <color rgb="FFD1D5DB"/>
      </top>
      <bottom/>
      <diagonal/>
    </border>
    <border>
      <left/>
      <right/>
      <top style="thin">
        <color rgb="FFD1D5DB"/>
      </top>
      <bottom style="thin">
        <color rgb="FFD1D5DB"/>
      </bottom>
      <diagonal/>
    </border>
    <border>
      <left/>
      <right style="thin">
        <color rgb="FFD1D5DB"/>
      </right>
      <top style="thin">
        <color rgb="FFD1D5DB"/>
      </top>
      <bottom style="thin">
        <color rgb="FFD1D5DB"/>
      </bottom>
      <diagonal/>
    </border>
    <border>
      <left style="thin">
        <color rgb="FFD1D5DB"/>
      </left>
      <right/>
      <top/>
      <bottom/>
      <diagonal/>
    </border>
    <border>
      <left/>
      <right style="thin">
        <color rgb="FFD1D5DB"/>
      </right>
      <top/>
      <bottom/>
      <diagonal/>
    </border>
    <border>
      <left style="thin">
        <color rgb="FFD1D5DB"/>
      </left>
      <right/>
      <top/>
      <bottom style="thin">
        <color rgb="FFD1D5DB"/>
      </bottom>
      <diagonal/>
    </border>
    <border>
      <left/>
      <right/>
      <top/>
      <bottom style="thin">
        <color rgb="FFD1D5DB"/>
      </bottom>
      <diagonal/>
    </border>
    <border>
      <left/>
      <right style="thin">
        <color rgb="FFD1D5DB"/>
      </right>
      <top/>
      <bottom style="thin">
        <color rgb="FFD1D5DB"/>
      </bottom>
      <diagonal/>
    </border>
  </borders>
  <cellStyleXfs count="2">
    <xf numFmtId="0" fontId="0" fillId="0" borderId="0"/>
    <xf numFmtId="0" fontId="9" fillId="0" borderId="0"/>
  </cellStyleXfs>
  <cellXfs count="46">
    <xf numFmtId="0" fontId="0" fillId="0" borderId="0" xfId="0"/>
    <xf numFmtId="0" fontId="4" fillId="0" borderId="0" xfId="1" applyFont="1"/>
    <xf numFmtId="0" fontId="0" fillId="0" borderId="2" xfId="1" applyFont="1" applyBorder="1"/>
    <xf numFmtId="0" fontId="0" fillId="7" borderId="2" xfId="1" applyFont="1" applyFill="1" applyBorder="1"/>
    <xf numFmtId="0" fontId="7" fillId="7" borderId="2" xfId="1" applyFont="1" applyFill="1" applyBorder="1"/>
    <xf numFmtId="0" fontId="8" fillId="8" borderId="2" xfId="1" applyFont="1" applyFill="1" applyBorder="1"/>
    <xf numFmtId="0" fontId="5" fillId="4" borderId="2" xfId="1" applyFont="1" applyFill="1" applyBorder="1"/>
    <xf numFmtId="14" fontId="0" fillId="7" borderId="2" xfId="1" applyNumberFormat="1" applyFont="1" applyFill="1" applyBorder="1"/>
    <xf numFmtId="0" fontId="5" fillId="7" borderId="2" xfId="1" applyFont="1" applyFill="1" applyBorder="1"/>
    <xf numFmtId="0" fontId="1" fillId="2" borderId="1" xfId="1" applyFont="1" applyFill="1" applyBorder="1" applyAlignment="1">
      <alignment horizontal="center" vertical="center"/>
    </xf>
    <xf numFmtId="0" fontId="2" fillId="0" borderId="2" xfId="1" applyFont="1" applyBorder="1" applyAlignment="1">
      <alignment horizontal="center"/>
    </xf>
    <xf numFmtId="14" fontId="2" fillId="0" borderId="2" xfId="1" applyNumberFormat="1" applyFont="1" applyBorder="1" applyAlignment="1">
      <alignment horizontal="center"/>
    </xf>
    <xf numFmtId="0" fontId="2" fillId="0" borderId="2" xfId="1" applyFont="1" applyBorder="1" applyAlignment="1">
      <alignment vertical="top"/>
    </xf>
    <xf numFmtId="164" fontId="2" fillId="0" borderId="2" xfId="1" applyNumberFormat="1" applyFont="1" applyBorder="1" applyAlignment="1">
      <alignment horizontal="right"/>
    </xf>
    <xf numFmtId="9" fontId="2" fillId="0" borderId="2" xfId="1" applyNumberFormat="1" applyFont="1" applyBorder="1" applyAlignment="1">
      <alignment horizontal="center"/>
    </xf>
    <xf numFmtId="14" fontId="3" fillId="0" borderId="2" xfId="1" applyNumberFormat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164" fontId="3" fillId="0" borderId="2" xfId="1" applyNumberFormat="1" applyFont="1" applyBorder="1" applyAlignment="1">
      <alignment horizontal="right"/>
    </xf>
    <xf numFmtId="0" fontId="1" fillId="3" borderId="1" xfId="1" applyFont="1" applyFill="1" applyBorder="1" applyAlignment="1">
      <alignment horizontal="center" vertical="center"/>
    </xf>
    <xf numFmtId="0" fontId="1" fillId="2" borderId="0" xfId="1" applyFont="1" applyFill="1"/>
    <xf numFmtId="0" fontId="5" fillId="5" borderId="2" xfId="1" applyFont="1" applyFill="1" applyBorder="1" applyAlignment="1">
      <alignment horizontal="center" vertical="center"/>
    </xf>
    <xf numFmtId="0" fontId="0" fillId="0" borderId="5" xfId="1" applyFont="1" applyBorder="1"/>
    <xf numFmtId="0" fontId="0" fillId="0" borderId="6" xfId="1" applyFont="1" applyBorder="1"/>
    <xf numFmtId="0" fontId="0" fillId="0" borderId="3" xfId="1" applyFont="1" applyBorder="1"/>
    <xf numFmtId="0" fontId="0" fillId="0" borderId="4" xfId="1" applyFont="1" applyBorder="1"/>
    <xf numFmtId="0" fontId="0" fillId="0" borderId="9" xfId="1" applyFont="1" applyBorder="1"/>
    <xf numFmtId="0" fontId="0" fillId="0" borderId="10" xfId="1" applyFont="1" applyBorder="1"/>
    <xf numFmtId="0" fontId="0" fillId="0" borderId="11" xfId="1" applyFont="1" applyBorder="1"/>
    <xf numFmtId="0" fontId="3" fillId="4" borderId="2" xfId="1" applyFont="1" applyFill="1" applyBorder="1" applyAlignment="1">
      <alignment vertical="top" wrapText="1"/>
    </xf>
    <xf numFmtId="0" fontId="0" fillId="0" borderId="7" xfId="1" applyFont="1" applyBorder="1"/>
    <xf numFmtId="0" fontId="0" fillId="0" borderId="0" xfId="0"/>
    <xf numFmtId="0" fontId="0" fillId="0" borderId="8" xfId="1" applyFont="1" applyBorder="1"/>
    <xf numFmtId="0" fontId="5" fillId="6" borderId="2" xfId="1" applyFont="1" applyFill="1" applyBorder="1" applyAlignment="1">
      <alignment horizontal="center" vertical="center"/>
    </xf>
    <xf numFmtId="0" fontId="4" fillId="0" borderId="0" xfId="1" applyFont="1"/>
    <xf numFmtId="0" fontId="10" fillId="2" borderId="0" xfId="1" applyFont="1" applyFill="1" applyAlignment="1">
      <alignment horizontal="left" vertical="center"/>
    </xf>
    <xf numFmtId="0" fontId="6" fillId="9" borderId="2" xfId="1" applyFont="1" applyFill="1" applyBorder="1" applyAlignment="1">
      <alignment horizontal="center" vertical="center"/>
    </xf>
    <xf numFmtId="0" fontId="0" fillId="9" borderId="3" xfId="1" applyFont="1" applyFill="1" applyBorder="1"/>
    <xf numFmtId="0" fontId="0" fillId="9" borderId="4" xfId="1" applyFont="1" applyFill="1" applyBorder="1"/>
    <xf numFmtId="0" fontId="0" fillId="9" borderId="9" xfId="1" applyFont="1" applyFill="1" applyBorder="1"/>
    <xf numFmtId="0" fontId="0" fillId="9" borderId="10" xfId="1" applyFont="1" applyFill="1" applyBorder="1"/>
    <xf numFmtId="0" fontId="0" fillId="9" borderId="11" xfId="1" applyFont="1" applyFill="1" applyBorder="1"/>
    <xf numFmtId="164" fontId="6" fillId="9" borderId="2" xfId="1" applyNumberFormat="1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left" vertical="center"/>
    </xf>
    <xf numFmtId="0" fontId="12" fillId="0" borderId="5" xfId="1" applyFont="1" applyBorder="1" applyAlignment="1">
      <alignment vertical="center"/>
    </xf>
    <xf numFmtId="0" fontId="12" fillId="0" borderId="6" xfId="1" applyFont="1" applyBorder="1" applyAlignment="1">
      <alignment vertical="center"/>
    </xf>
    <xf numFmtId="0" fontId="11" fillId="2" borderId="2" xfId="1" applyFont="1" applyFill="1" applyBorder="1" applyAlignment="1">
      <alignment vertical="center"/>
    </xf>
  </cellXfs>
  <cellStyles count="2">
    <cellStyle name="Normal" xfId="1" xr:uid="{00000000-0005-0000-0000-000000000000}"/>
    <cellStyle name="Standard" xfId="0" builtinId="0"/>
  </cellStyles>
  <dxfs count="10">
    <dxf>
      <font>
        <color rgb="FF2E8B57"/>
      </font>
      <fill>
        <patternFill>
          <bgColor rgb="FFE8F5E9"/>
        </patternFill>
      </fill>
    </dxf>
    <dxf>
      <font>
        <color rgb="FFE67E22"/>
      </font>
      <fill>
        <patternFill>
          <bgColor rgb="FFFFF0D6"/>
        </patternFill>
      </fill>
    </dxf>
    <dxf>
      <font>
        <color rgb="FFC0392B"/>
      </font>
      <fill>
        <patternFill>
          <bgColor rgb="FFFDECEC"/>
        </patternFill>
      </fill>
    </dxf>
    <dxf>
      <font>
        <b/>
        <color rgb="FF2E8B57"/>
      </font>
      <fill>
        <patternFill>
          <bgColor rgb="FFE8F5E9"/>
        </patternFill>
      </fill>
    </dxf>
    <dxf>
      <font>
        <b/>
        <color rgb="FFE67E22"/>
      </font>
      <fill>
        <patternFill>
          <bgColor rgb="FFFFF7CC"/>
        </patternFill>
      </fill>
    </dxf>
    <dxf>
      <font>
        <b/>
        <color rgb="FFC0392B"/>
      </font>
      <fill>
        <patternFill>
          <bgColor rgb="FFFDECEC"/>
        </patternFill>
      </fill>
    </dxf>
    <dxf>
      <font>
        <color rgb="FF2E8B57"/>
      </font>
      <fill>
        <patternFill>
          <bgColor rgb="FFE8F5E9"/>
        </patternFill>
      </fill>
    </dxf>
    <dxf>
      <font>
        <color rgb="FF8A6D1D"/>
      </font>
      <fill>
        <patternFill>
          <bgColor rgb="FFFFF7CC"/>
        </patternFill>
      </fill>
    </dxf>
    <dxf>
      <font>
        <color rgb="FFE67E22"/>
      </font>
      <fill>
        <patternFill>
          <bgColor rgb="FFFFF0D6"/>
        </patternFill>
      </fill>
    </dxf>
    <dxf>
      <font>
        <color rgb="FFC0392B"/>
      </font>
      <fill>
        <patternFill>
          <bgColor rgb="FFFDECE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Clientes" displayName="tblClientes" ref="A1:Y17">
  <autoFilter ref="A1:Y17" xr:uid="{00000000-0009-0000-0100-000001000000}"/>
  <tableColumns count="25">
    <tableColumn id="1" xr3:uid="{00000000-0010-0000-0000-000001000000}" name="ID Cliente"/>
    <tableColumn id="2" xr3:uid="{00000000-0010-0000-0000-000002000000}" name="Fecha alta"/>
    <tableColumn id="3" xr3:uid="{00000000-0010-0000-0000-000003000000}" name="Tipo registro"/>
    <tableColumn id="4" xr3:uid="{00000000-0010-0000-0000-000004000000}" name="Nombre / empresa"/>
    <tableColumn id="5" xr3:uid="{00000000-0010-0000-0000-000005000000}" name="Persona contacto"/>
    <tableColumn id="6" xr3:uid="{00000000-0010-0000-0000-000006000000}" name="Cargo"/>
    <tableColumn id="7" xr3:uid="{00000000-0010-0000-0000-000007000000}" name="Email"/>
    <tableColumn id="8" xr3:uid="{00000000-0010-0000-0000-000008000000}" name="Teléfono"/>
    <tableColumn id="9" xr3:uid="{00000000-0010-0000-0000-000009000000}" name="Provincia"/>
    <tableColumn id="10" xr3:uid="{00000000-0010-0000-0000-00000A000000}" name="Sector"/>
    <tableColumn id="11" xr3:uid="{00000000-0010-0000-0000-00000B000000}" name="Origen"/>
    <tableColumn id="12" xr3:uid="{00000000-0010-0000-0000-00000C000000}" name="Responsable"/>
    <tableColumn id="13" xr3:uid="{00000000-0010-0000-0000-00000D000000}" name="Estado comercial"/>
    <tableColumn id="14" xr3:uid="{00000000-0010-0000-0000-00000E000000}" name="Valor potencial (€)"/>
    <tableColumn id="15" xr3:uid="{00000000-0010-0000-0000-00000F000000}" name="Probabilidad"/>
    <tableColumn id="16" xr3:uid="{00000000-0010-0000-0000-000010000000}" name="Último contacto"/>
    <tableColumn id="17" xr3:uid="{00000000-0010-0000-0000-000011000000}" name="Próximo seguimiento"/>
    <tableColumn id="18" xr3:uid="{00000000-0010-0000-0000-000012000000}" name="Días sin contacto"/>
    <tableColumn id="19" xr3:uid="{00000000-0010-0000-0000-000013000000}" name="Estado seguimiento"/>
    <tableColumn id="20" xr3:uid="{00000000-0010-0000-0000-000014000000}" name="Satisfacción"/>
    <tableColumn id="21" xr3:uid="{00000000-0010-0000-0000-000015000000}" name="Previsión ponderada (€)"/>
    <tableColumn id="22" xr3:uid="{00000000-0010-0000-0000-000016000000}" name="Índice prioridad"/>
    <tableColumn id="23" xr3:uid="{00000000-0010-0000-0000-000017000000}" name="Nivel foco"/>
    <tableColumn id="24" xr3:uid="{00000000-0010-0000-0000-000018000000}" name="Notas"/>
    <tableColumn id="25" xr3:uid="{00000000-0010-0000-0000-000019000000}" name="Orden agenda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Actividad" displayName="tblActividad" ref="A1:I30">
  <autoFilter ref="A1:I30" xr:uid="{00000000-0009-0000-0100-000002000000}"/>
  <tableColumns count="9">
    <tableColumn id="1" xr3:uid="{00000000-0010-0000-0100-000001000000}" name="Fecha actividad"/>
    <tableColumn id="2" xr3:uid="{00000000-0010-0000-0100-000002000000}" name="ID Cliente"/>
    <tableColumn id="3" xr3:uid="{00000000-0010-0000-0100-000003000000}" name="Tipo actividad"/>
    <tableColumn id="4" xr3:uid="{00000000-0010-0000-0100-000004000000}" name="Canal"/>
    <tableColumn id="5" xr3:uid="{00000000-0010-0000-0100-000005000000}" name="Resultado"/>
    <tableColumn id="6" xr3:uid="{00000000-0010-0000-0100-000006000000}" name="Responsable"/>
    <tableColumn id="7" xr3:uid="{00000000-0010-0000-0100-000007000000}" name="Próximo seguimiento"/>
    <tableColumn id="8" xr3:uid="{00000000-0010-0000-0100-000008000000}" name="Estado tarea"/>
    <tableColumn id="9" xr3:uid="{00000000-0010-0000-0100-000009000000}" name="Nota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6324F"/>
  </sheetPr>
  <dimension ref="B1:P57"/>
  <sheetViews>
    <sheetView showGridLines="0" tabSelected="1" zoomScale="70" zoomScaleNormal="70" workbookViewId="0">
      <selection activeCell="U16" sqref="U16"/>
    </sheetView>
  </sheetViews>
  <sheetFormatPr baseColWidth="10" defaultColWidth="8.88671875" defaultRowHeight="14.4" x14ac:dyDescent="0.3"/>
  <cols>
    <col min="1" max="1" width="2.44140625" customWidth="1"/>
    <col min="2" max="9" width="16" customWidth="1"/>
    <col min="10" max="10" width="3" customWidth="1"/>
    <col min="11" max="11" width="12" customWidth="1"/>
    <col min="12" max="12" width="13" customWidth="1"/>
    <col min="13" max="13" width="22" customWidth="1"/>
    <col min="14" max="14" width="12" customWidth="1"/>
    <col min="15" max="15" width="14" customWidth="1"/>
    <col min="16" max="17" width="10" customWidth="1"/>
  </cols>
  <sheetData>
    <row r="1" spans="2:16" ht="13.8" customHeight="1" x14ac:dyDescent="0.3"/>
    <row r="2" spans="2:16" ht="22.05" customHeight="1" x14ac:dyDescent="0.3">
      <c r="B2" s="34" t="s">
        <v>0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2:16" ht="22.05" customHeight="1" x14ac:dyDescent="0.3"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</row>
    <row r="4" spans="2:16" ht="15.6" customHeight="1" x14ac:dyDescent="0.3">
      <c r="B4" s="33" t="s">
        <v>1</v>
      </c>
      <c r="C4" s="30"/>
      <c r="D4" s="30"/>
      <c r="E4" s="30"/>
      <c r="F4" s="30"/>
      <c r="G4" s="30"/>
      <c r="H4" s="30"/>
      <c r="P4" s="1" t="s">
        <v>2</v>
      </c>
    </row>
    <row r="5" spans="2:16" ht="22.05" customHeight="1" x14ac:dyDescent="0.3"/>
    <row r="6" spans="2:16" ht="22.05" customHeight="1" x14ac:dyDescent="0.3">
      <c r="B6" s="28" t="s">
        <v>3</v>
      </c>
      <c r="C6" s="23"/>
      <c r="D6" s="23"/>
      <c r="E6" s="23"/>
      <c r="F6" s="23"/>
      <c r="G6" s="23"/>
      <c r="H6" s="24"/>
    </row>
    <row r="7" spans="2:16" ht="22.05" customHeight="1" x14ac:dyDescent="0.3">
      <c r="B7" s="29"/>
      <c r="C7" s="30"/>
      <c r="D7" s="30"/>
      <c r="E7" s="30"/>
      <c r="F7" s="30"/>
      <c r="G7" s="30"/>
      <c r="H7" s="31"/>
    </row>
    <row r="8" spans="2:16" ht="22.05" customHeight="1" x14ac:dyDescent="0.3">
      <c r="B8" s="25"/>
      <c r="C8" s="26"/>
      <c r="D8" s="26"/>
      <c r="E8" s="26"/>
      <c r="F8" s="26"/>
      <c r="G8" s="26"/>
      <c r="H8" s="27"/>
    </row>
    <row r="9" spans="2:16" ht="22.05" customHeight="1" x14ac:dyDescent="0.3"/>
    <row r="10" spans="2:16" ht="22.05" customHeight="1" x14ac:dyDescent="0.3">
      <c r="B10" s="20" t="s">
        <v>4</v>
      </c>
      <c r="C10" s="21"/>
      <c r="D10" s="22"/>
      <c r="E10" s="20" t="s">
        <v>5</v>
      </c>
      <c r="F10" s="21"/>
      <c r="G10" s="22"/>
      <c r="H10" s="32" t="s">
        <v>6</v>
      </c>
      <c r="I10" s="21"/>
      <c r="J10" s="22"/>
      <c r="K10" s="20" t="s">
        <v>7</v>
      </c>
      <c r="L10" s="21"/>
      <c r="M10" s="22"/>
      <c r="N10" s="20" t="s">
        <v>8</v>
      </c>
      <c r="O10" s="21"/>
      <c r="P10" s="22"/>
    </row>
    <row r="11" spans="2:16" ht="22.05" customHeight="1" x14ac:dyDescent="0.3">
      <c r="B11" s="35">
        <f>COUNTA(Clientes!$A$2:$A$500)</f>
        <v>16</v>
      </c>
      <c r="C11" s="36"/>
      <c r="D11" s="37"/>
      <c r="E11" s="35">
        <f ca="1">COUNTIF(Clientes!$S$2:$S$500,"Vencido")</f>
        <v>3</v>
      </c>
      <c r="F11" s="36"/>
      <c r="G11" s="37"/>
      <c r="H11" s="41">
        <f>SUM(Clientes!$U$2:$U$500)</f>
        <v>116915</v>
      </c>
      <c r="I11" s="36"/>
      <c r="J11" s="37"/>
      <c r="K11" s="35">
        <f>COUNTIF(Clientes!$C$2:$C$500,"Cliente")+COUNTIF(Clientes!$C$2:$C$500,"Cliente recurrente")</f>
        <v>4</v>
      </c>
      <c r="L11" s="36"/>
      <c r="M11" s="37"/>
      <c r="N11" s="35">
        <f>COUNTIFS(Clientes!$C$2:$C$500,"Lead",Clientes!$M$2:$M$500,"&lt;&gt;Ganado",Clientes!$M$2:$M$500,"&lt;&gt;Perdido")</f>
        <v>10</v>
      </c>
      <c r="O11" s="36"/>
      <c r="P11" s="37"/>
    </row>
    <row r="12" spans="2:16" ht="22.05" customHeight="1" x14ac:dyDescent="0.3">
      <c r="B12" s="38"/>
      <c r="C12" s="39"/>
      <c r="D12" s="40"/>
      <c r="E12" s="38"/>
      <c r="F12" s="39"/>
      <c r="G12" s="40"/>
      <c r="H12" s="38"/>
      <c r="I12" s="39"/>
      <c r="J12" s="40"/>
      <c r="K12" s="38"/>
      <c r="L12" s="39"/>
      <c r="M12" s="40"/>
      <c r="N12" s="38"/>
      <c r="O12" s="39"/>
      <c r="P12" s="40"/>
    </row>
    <row r="13" spans="2:16" ht="22.05" customHeight="1" x14ac:dyDescent="0.3"/>
    <row r="14" spans="2:16" ht="22.05" customHeight="1" x14ac:dyDescent="0.3">
      <c r="B14" s="42" t="s">
        <v>9</v>
      </c>
      <c r="C14" s="43"/>
      <c r="D14" s="43"/>
      <c r="E14" s="43"/>
      <c r="F14" s="43"/>
      <c r="G14" s="43"/>
      <c r="H14" s="43"/>
      <c r="I14" s="44"/>
      <c r="K14" s="45" t="s">
        <v>10</v>
      </c>
      <c r="L14" s="43"/>
      <c r="M14" s="43"/>
      <c r="N14" s="43"/>
      <c r="O14" s="43"/>
      <c r="P14" s="44"/>
    </row>
    <row r="15" spans="2:16" ht="22.05" customHeight="1" x14ac:dyDescent="0.3">
      <c r="B15" s="3"/>
      <c r="C15" s="3"/>
      <c r="D15" s="3"/>
      <c r="E15" s="3"/>
      <c r="F15" s="3"/>
      <c r="G15" s="3"/>
      <c r="H15" s="3"/>
      <c r="I15" s="3"/>
      <c r="K15" s="3"/>
      <c r="L15" s="3"/>
      <c r="M15" s="3"/>
      <c r="N15" s="3"/>
      <c r="O15" s="3"/>
      <c r="P15" s="3"/>
    </row>
    <row r="16" spans="2:16" ht="22.05" customHeight="1" x14ac:dyDescent="0.3">
      <c r="B16" s="4" t="s">
        <v>11</v>
      </c>
      <c r="C16" s="5" t="s">
        <v>12</v>
      </c>
      <c r="D16" s="3"/>
      <c r="E16" s="3"/>
      <c r="F16" s="3"/>
      <c r="G16" s="3"/>
      <c r="H16" s="3"/>
      <c r="I16" s="3"/>
      <c r="K16" s="6" t="s">
        <v>13</v>
      </c>
      <c r="L16" s="6" t="s">
        <v>14</v>
      </c>
      <c r="M16" s="6" t="s">
        <v>15</v>
      </c>
      <c r="N16" s="6" t="s">
        <v>16</v>
      </c>
      <c r="O16" s="6" t="s">
        <v>17</v>
      </c>
      <c r="P16" s="3"/>
    </row>
    <row r="17" spans="2:16" ht="22.05" customHeight="1" x14ac:dyDescent="0.3">
      <c r="B17" s="3"/>
      <c r="C17" s="3"/>
      <c r="D17" s="3"/>
      <c r="E17" s="3"/>
      <c r="F17" s="3"/>
      <c r="G17" s="3"/>
      <c r="H17" s="3"/>
      <c r="I17" s="3"/>
      <c r="K17" s="7">
        <f ca="1">IFERROR(INDEX(Clientes!$Q$2:$Q$500,MATCH(1,Clientes!$Y$2:$Y$500,0)),"")</f>
        <v>46126</v>
      </c>
      <c r="L17" s="3" t="str">
        <f ca="1">IFERROR(INDEX(Clientes!$A$2:$A$500,MATCH(1,Clientes!$Y$2:$Y$500,0)),"")</f>
        <v>CL-014</v>
      </c>
      <c r="M17" s="3" t="str">
        <f ca="1">IFERROR(INDEX(Clientes!$D$2:$D$500,MATCH(1,Clientes!$Y$2:$Y$500,0)),"")</f>
        <v>Senda Hoteles Boutique</v>
      </c>
      <c r="N17" s="3" t="str">
        <f ca="1">IFERROR(INDEX(Clientes!$L$2:$L$500,MATCH(1,Clientes!$Y$2:$Y$500,0)),"")</f>
        <v>Javier</v>
      </c>
      <c r="O17" s="3" t="str">
        <f ca="1">IFERROR(INDEX(Clientes!$S$2:$S$500,MATCH(1,Clientes!$Y$2:$Y$500,0)),"")</f>
        <v>Hoy</v>
      </c>
      <c r="P17" s="3"/>
    </row>
    <row r="18" spans="2:16" ht="22.05" customHeight="1" x14ac:dyDescent="0.3">
      <c r="B18" s="8" t="s">
        <v>15</v>
      </c>
      <c r="C18" s="3"/>
      <c r="D18" s="3"/>
      <c r="E18" s="3" t="str">
        <f>IFERROR(INDEX(Clientes!$D$2:$D$500,MATCH($C$16,Clientes!$A$2:$A$500,0)),"")</f>
        <v>Ámbar Eventos Sostenibles</v>
      </c>
      <c r="F18" s="3"/>
      <c r="G18" s="3"/>
      <c r="H18" s="3"/>
      <c r="I18" s="3"/>
      <c r="K18" s="7">
        <f ca="1">IFERROR(INDEX(Clientes!$Q$2:$Q$500,MATCH(2,Clientes!$Y$2:$Y$500,0)),"")</f>
        <v>46127</v>
      </c>
      <c r="L18" s="3" t="str">
        <f ca="1">IFERROR(INDEX(Clientes!$A$2:$A$500,MATCH(2,Clientes!$Y$2:$Y$500,0)),"")</f>
        <v>CL-010</v>
      </c>
      <c r="M18" s="3" t="str">
        <f ca="1">IFERROR(INDEX(Clientes!$D$2:$D$500,MATCH(2,Clientes!$Y$2:$Y$500,0)),"")</f>
        <v>Lumen Media House</v>
      </c>
      <c r="N18" s="3" t="str">
        <f ca="1">IFERROR(INDEX(Clientes!$L$2:$L$500,MATCH(2,Clientes!$Y$2:$Y$500,0)),"")</f>
        <v>Elena</v>
      </c>
      <c r="O18" s="3" t="str">
        <f ca="1">IFERROR(INDEX(Clientes!$S$2:$S$500,MATCH(2,Clientes!$Y$2:$Y$500,0)),"")</f>
        <v>Próx. 7 días</v>
      </c>
      <c r="P18" s="3"/>
    </row>
    <row r="19" spans="2:16" ht="22.05" customHeight="1" x14ac:dyDescent="0.3">
      <c r="B19" s="8" t="s">
        <v>18</v>
      </c>
      <c r="C19" s="3"/>
      <c r="D19" s="3"/>
      <c r="E19" s="3" t="str">
        <f>IFERROR(INDEX(Clientes!$E$2:$E$500,MATCH($C$16,Clientes!$A$2:$A$500,0)),"")</f>
        <v>Lucía Ferrer</v>
      </c>
      <c r="F19" s="3"/>
      <c r="G19" s="3"/>
      <c r="H19" s="3"/>
      <c r="I19" s="3"/>
      <c r="K19" s="7">
        <f ca="1">IFERROR(INDEX(Clientes!$Q$2:$Q$500,MATCH(3,Clientes!$Y$2:$Y$500,0)),"")</f>
        <v>46128</v>
      </c>
      <c r="L19" s="3" t="str">
        <f ca="1">IFERROR(INDEX(Clientes!$A$2:$A$500,MATCH(3,Clientes!$Y$2:$Y$500,0)),"")</f>
        <v>CL-002</v>
      </c>
      <c r="M19" s="3" t="str">
        <f ca="1">IFERROR(INDEX(Clientes!$D$2:$D$500,MATCH(3,Clientes!$Y$2:$Y$500,0)),"")</f>
        <v>Nexo Legal Urbano</v>
      </c>
      <c r="N19" s="3" t="str">
        <f ca="1">IFERROR(INDEX(Clientes!$L$2:$L$500,MATCH(3,Clientes!$Y$2:$Y$500,0)),"")</f>
        <v>Javier</v>
      </c>
      <c r="O19" s="3" t="str">
        <f ca="1">IFERROR(INDEX(Clientes!$S$2:$S$500,MATCH(3,Clientes!$Y$2:$Y$500,0)),"")</f>
        <v>Próx. 7 días</v>
      </c>
      <c r="P19" s="3"/>
    </row>
    <row r="20" spans="2:16" ht="22.05" customHeight="1" x14ac:dyDescent="0.3">
      <c r="B20" s="8" t="s">
        <v>17</v>
      </c>
      <c r="C20" s="3"/>
      <c r="D20" s="3"/>
      <c r="E20" s="3" t="str">
        <f>IFERROR(INDEX(Clientes!$M$2:$M$500,MATCH($C$16,Clientes!$A$2:$A$500,0)),"")</f>
        <v>Ganado</v>
      </c>
      <c r="F20" s="3"/>
      <c r="G20" s="3"/>
      <c r="H20" s="3"/>
      <c r="I20" s="3"/>
      <c r="K20" s="7">
        <f ca="1">IFERROR(INDEX(Clientes!$Q$2:$Q$500,MATCH(4,Clientes!$Y$2:$Y$500,0)),"")</f>
        <v>46129</v>
      </c>
      <c r="L20" s="3" t="str">
        <f ca="1">IFERROR(INDEX(Clientes!$A$2:$A$500,MATCH(4,Clientes!$Y$2:$Y$500,0)),"")</f>
        <v>CL-007</v>
      </c>
      <c r="M20" s="3" t="str">
        <f ca="1">IFERROR(INDEX(Clientes!$D$2:$D$500,MATCH(4,Clientes!$Y$2:$Y$500,0)),"")</f>
        <v>Faro Retail Lab</v>
      </c>
      <c r="N20" s="3" t="str">
        <f ca="1">IFERROR(INDEX(Clientes!$L$2:$L$500,MATCH(4,Clientes!$Y$2:$Y$500,0)),"")</f>
        <v>Elena</v>
      </c>
      <c r="O20" s="3" t="str">
        <f ca="1">IFERROR(INDEX(Clientes!$S$2:$S$500,MATCH(4,Clientes!$Y$2:$Y$500,0)),"")</f>
        <v>Próx. 7 días</v>
      </c>
      <c r="P20" s="3"/>
    </row>
    <row r="21" spans="2:16" ht="22.05" customHeight="1" x14ac:dyDescent="0.3">
      <c r="B21" s="8" t="s">
        <v>19</v>
      </c>
      <c r="C21" s="3"/>
      <c r="D21" s="3"/>
      <c r="E21" s="3" t="str">
        <f>IFERROR(INDEX(Clientes!$L$2:$L$500,MATCH($C$16,Clientes!$A$2:$A$500,0)),"")</f>
        <v>Elena</v>
      </c>
      <c r="F21" s="3"/>
      <c r="G21" s="3"/>
      <c r="H21" s="3"/>
      <c r="I21" s="3"/>
      <c r="K21" s="7">
        <f ca="1">IFERROR(INDEX(Clientes!$Q$2:$Q$500,MATCH(5,Clientes!$Y$2:$Y$500,0)),"")</f>
        <v>46130</v>
      </c>
      <c r="L21" s="3" t="str">
        <f ca="1">IFERROR(INDEX(Clientes!$A$2:$A$500,MATCH(5,Clientes!$Y$2:$Y$500,0)),"")</f>
        <v>CL-003</v>
      </c>
      <c r="M21" s="3" t="str">
        <f ca="1">IFERROR(INDEX(Clientes!$D$2:$D$500,MATCH(5,Clientes!$Y$2:$Y$500,0)),"")</f>
        <v>Prisma AgroLab</v>
      </c>
      <c r="N21" s="3" t="str">
        <f ca="1">IFERROR(INDEX(Clientes!$L$2:$L$500,MATCH(5,Clientes!$Y$2:$Y$500,0)),"")</f>
        <v>Laura</v>
      </c>
      <c r="O21" s="3" t="str">
        <f ca="1">IFERROR(INDEX(Clientes!$S$2:$S$500,MATCH(5,Clientes!$Y$2:$Y$500,0)),"")</f>
        <v>Próx. 7 días</v>
      </c>
      <c r="P21" s="3"/>
    </row>
    <row r="22" spans="2:16" ht="22.05" customHeight="1" x14ac:dyDescent="0.3">
      <c r="B22" s="8" t="s">
        <v>20</v>
      </c>
      <c r="C22" s="3"/>
      <c r="D22" s="3"/>
      <c r="E22" s="7">
        <f>IFERROR(INDEX(Clientes!$P$2:$P$500,MATCH($C$16,Clientes!$A$2:$A$500,0)),"")</f>
        <v>46120</v>
      </c>
      <c r="F22" s="3"/>
      <c r="G22" s="3"/>
      <c r="H22" s="3"/>
      <c r="I22" s="3"/>
      <c r="K22" s="7">
        <f ca="1">IFERROR(INDEX(Clientes!$Q$2:$Q$500,MATCH(6,Clientes!$Y$2:$Y$500,0)),"")</f>
        <v>46134</v>
      </c>
      <c r="L22" s="3" t="str">
        <f ca="1">IFERROR(INDEX(Clientes!$A$2:$A$500,MATCH(6,Clientes!$Y$2:$Y$500,0)),"")</f>
        <v>CL-012</v>
      </c>
      <c r="M22" s="3" t="str">
        <f ca="1">IFERROR(INDEX(Clientes!$D$2:$D$500,MATCH(6,Clientes!$Y$2:$Y$500,0)),"")</f>
        <v>Kairós Talento Digital</v>
      </c>
      <c r="N22" s="3" t="str">
        <f ca="1">IFERROR(INDEX(Clientes!$L$2:$L$500,MATCH(6,Clientes!$Y$2:$Y$500,0)),"")</f>
        <v>Laura</v>
      </c>
      <c r="O22" s="3" t="str">
        <f ca="1">IFERROR(INDEX(Clientes!$S$2:$S$500,MATCH(6,Clientes!$Y$2:$Y$500,0)),"")</f>
        <v>Planificado</v>
      </c>
      <c r="P22" s="3"/>
    </row>
    <row r="23" spans="2:16" ht="22.05" customHeight="1" x14ac:dyDescent="0.3">
      <c r="B23" s="8" t="s">
        <v>21</v>
      </c>
      <c r="C23" s="3"/>
      <c r="D23" s="3"/>
      <c r="E23" s="7">
        <f>IFERROR(INDEX(Clientes!$Q$2:$Q$500,MATCH($C$16,Clientes!$A$2:$A$500,0)),"")</f>
        <v>46150</v>
      </c>
      <c r="F23" s="3"/>
      <c r="G23" s="3"/>
      <c r="H23" s="3"/>
      <c r="I23" s="3"/>
      <c r="K23" s="7">
        <f ca="1">IFERROR(INDEX(Clientes!$Q$2:$Q$500,MATCH(7,Clientes!$Y$2:$Y$500,0)),"")</f>
        <v>46141</v>
      </c>
      <c r="L23" s="3" t="str">
        <f ca="1">IFERROR(INDEX(Clientes!$A$2:$A$500,MATCH(7,Clientes!$Y$2:$Y$500,0)),"")</f>
        <v>CL-009</v>
      </c>
      <c r="M23" s="3" t="str">
        <f ca="1">IFERROR(INDEX(Clientes!$D$2:$D$500,MATCH(7,Clientes!$Y$2:$Y$500,0)),"")</f>
        <v>Puerto Azul Cowork</v>
      </c>
      <c r="N23" s="3" t="str">
        <f ca="1">IFERROR(INDEX(Clientes!$L$2:$L$500,MATCH(7,Clientes!$Y$2:$Y$500,0)),"")</f>
        <v>Javier</v>
      </c>
      <c r="O23" s="3" t="str">
        <f ca="1">IFERROR(INDEX(Clientes!$S$2:$S$500,MATCH(7,Clientes!$Y$2:$Y$500,0)),"")</f>
        <v>Planificado</v>
      </c>
      <c r="P23" s="3"/>
    </row>
    <row r="24" spans="2:16" ht="22.05" customHeight="1" x14ac:dyDescent="0.3">
      <c r="B24" s="8" t="s">
        <v>22</v>
      </c>
      <c r="C24" s="3"/>
      <c r="D24" s="3"/>
      <c r="E24" s="3" t="str">
        <f ca="1">IFERROR(INDEX(Clientes!$W$2:$W$500,MATCH($C$16,Clientes!$A$2:$A$500,0)),"")</f>
        <v>Medio</v>
      </c>
      <c r="F24" s="3"/>
      <c r="G24" s="3"/>
      <c r="H24" s="3"/>
      <c r="I24" s="3"/>
      <c r="K24" s="7">
        <f ca="1">IFERROR(INDEX(Clientes!$Q$2:$Q$500,MATCH(8,Clientes!$Y$2:$Y$500,0)),"")</f>
        <v>46149</v>
      </c>
      <c r="L24" s="3" t="str">
        <f ca="1">IFERROR(INDEX(Clientes!$A$2:$A$500,MATCH(8,Clientes!$Y$2:$Y$500,0)),"")</f>
        <v>CL-013</v>
      </c>
      <c r="M24" s="3" t="str">
        <f ca="1">IFERROR(INDEX(Clientes!$D$2:$D$500,MATCH(8,Clientes!$Y$2:$Y$500,0)),"")</f>
        <v>Marea Legal Hub</v>
      </c>
      <c r="N24" s="3" t="str">
        <f ca="1">IFERROR(INDEX(Clientes!$L$2:$L$500,MATCH(8,Clientes!$Y$2:$Y$500,0)),"")</f>
        <v>Elena</v>
      </c>
      <c r="O24" s="3" t="str">
        <f ca="1">IFERROR(INDEX(Clientes!$S$2:$S$500,MATCH(8,Clientes!$Y$2:$Y$500,0)),"")</f>
        <v>Planificado</v>
      </c>
      <c r="P24" s="3"/>
    </row>
    <row r="25" spans="2:16" ht="22.05" customHeight="1" x14ac:dyDescent="0.3">
      <c r="B25" s="3"/>
      <c r="C25" s="3"/>
      <c r="D25" s="3"/>
      <c r="E25" s="3"/>
      <c r="F25" s="3"/>
      <c r="G25" s="3"/>
      <c r="H25" s="3"/>
      <c r="I25" s="3"/>
      <c r="K25" s="3"/>
      <c r="L25" s="3"/>
      <c r="M25" s="3"/>
      <c r="N25" s="3"/>
      <c r="O25" s="3"/>
      <c r="P25" s="3"/>
    </row>
    <row r="26" spans="2:16" ht="22.05" customHeight="1" x14ac:dyDescent="0.3"/>
    <row r="27" spans="2:16" ht="22.05" customHeight="1" x14ac:dyDescent="0.3">
      <c r="B27" s="6" t="s">
        <v>23</v>
      </c>
      <c r="C27" s="6" t="s">
        <v>24</v>
      </c>
      <c r="E27" s="6" t="s">
        <v>25</v>
      </c>
      <c r="F27" s="6" t="s">
        <v>24</v>
      </c>
      <c r="H27" s="6" t="s">
        <v>22</v>
      </c>
      <c r="I27" s="6" t="s">
        <v>24</v>
      </c>
      <c r="K27" s="6" t="s">
        <v>19</v>
      </c>
      <c r="L27" s="6" t="s">
        <v>26</v>
      </c>
    </row>
    <row r="28" spans="2:16" ht="22.05" customHeight="1" x14ac:dyDescent="0.3">
      <c r="B28" s="2" t="s">
        <v>27</v>
      </c>
      <c r="C28" s="2">
        <f>COUNTIF(Clientes!$M$2:$M$500,B28)</f>
        <v>1</v>
      </c>
      <c r="E28" s="2" t="s">
        <v>28</v>
      </c>
      <c r="F28" s="2">
        <f>COUNTIF(Clientes!$K$2:$K$500,E28)</f>
        <v>2</v>
      </c>
      <c r="H28" s="2" t="s">
        <v>29</v>
      </c>
      <c r="I28" s="2">
        <f ca="1">COUNTIF(Clientes!$W$2:$W$500,H28)</f>
        <v>1</v>
      </c>
      <c r="K28" s="2" t="s">
        <v>30</v>
      </c>
      <c r="L28" s="2">
        <f ca="1">COUNTIFS(Clientes!$L$2:$L$500,K28,Clientes!$S$2:$S$500,"Vencido")</f>
        <v>1</v>
      </c>
    </row>
    <row r="29" spans="2:16" ht="22.05" customHeight="1" x14ac:dyDescent="0.3">
      <c r="B29" s="2" t="s">
        <v>31</v>
      </c>
      <c r="C29" s="2">
        <f>COUNTIF(Clientes!$M$2:$M$500,B29)</f>
        <v>2</v>
      </c>
      <c r="E29" s="2" t="s">
        <v>32</v>
      </c>
      <c r="F29" s="2">
        <f>COUNTIF(Clientes!$K$2:$K$500,E29)</f>
        <v>2</v>
      </c>
      <c r="H29" s="2" t="s">
        <v>33</v>
      </c>
      <c r="I29" s="2">
        <f ca="1">COUNTIF(Clientes!$W$2:$W$500,H29)</f>
        <v>11</v>
      </c>
      <c r="K29" s="2" t="s">
        <v>34</v>
      </c>
      <c r="L29" s="2">
        <f ca="1">COUNTIFS(Clientes!$L$2:$L$500,K29,Clientes!$S$2:$S$500,"Vencido")</f>
        <v>1</v>
      </c>
    </row>
    <row r="30" spans="2:16" ht="22.05" customHeight="1" x14ac:dyDescent="0.3">
      <c r="B30" s="2" t="s">
        <v>35</v>
      </c>
      <c r="C30" s="2">
        <f>COUNTIF(Clientes!$M$2:$M$500,B30)</f>
        <v>2</v>
      </c>
      <c r="E30" s="2" t="s">
        <v>36</v>
      </c>
      <c r="F30" s="2">
        <f>COUNTIF(Clientes!$K$2:$K$500,E30)</f>
        <v>1</v>
      </c>
      <c r="H30" s="2" t="s">
        <v>37</v>
      </c>
      <c r="I30" s="2">
        <f ca="1">COUNTIF(Clientes!$W$2:$W$500,H30)</f>
        <v>4</v>
      </c>
      <c r="K30" s="2" t="s">
        <v>38</v>
      </c>
      <c r="L30" s="2">
        <f ca="1">COUNTIFS(Clientes!$L$2:$L$500,K30,Clientes!$S$2:$S$500,"Vencido")</f>
        <v>1</v>
      </c>
    </row>
    <row r="31" spans="2:16" ht="22.05" customHeight="1" x14ac:dyDescent="0.3">
      <c r="B31" s="2" t="s">
        <v>39</v>
      </c>
      <c r="C31" s="2">
        <f>COUNTIF(Clientes!$M$2:$M$500,B31)</f>
        <v>2</v>
      </c>
      <c r="E31" s="2" t="s">
        <v>40</v>
      </c>
      <c r="F31" s="2">
        <f>COUNTIF(Clientes!$K$2:$K$500,E31)</f>
        <v>1</v>
      </c>
      <c r="H31" s="2"/>
      <c r="I31" s="2"/>
      <c r="K31" s="2"/>
      <c r="L31" s="2"/>
    </row>
    <row r="32" spans="2:16" ht="22.05" customHeight="1" x14ac:dyDescent="0.3">
      <c r="B32" s="2" t="s">
        <v>41</v>
      </c>
      <c r="C32" s="2">
        <f>COUNTIF(Clientes!$M$2:$M$500,B32)</f>
        <v>2</v>
      </c>
      <c r="E32" s="2" t="s">
        <v>42</v>
      </c>
      <c r="F32" s="2">
        <f>COUNTIF(Clientes!$K$2:$K$500,E32)</f>
        <v>1</v>
      </c>
    </row>
    <row r="33" spans="2:6" ht="22.05" customHeight="1" x14ac:dyDescent="0.3">
      <c r="B33" s="2" t="s">
        <v>43</v>
      </c>
      <c r="C33" s="2">
        <f>COUNTIF(Clientes!$M$2:$M$500,B33)</f>
        <v>4</v>
      </c>
      <c r="E33" s="2" t="s">
        <v>44</v>
      </c>
      <c r="F33" s="2">
        <f>COUNTIF(Clientes!$K$2:$K$500,E33)</f>
        <v>3</v>
      </c>
    </row>
    <row r="34" spans="2:6" ht="22.05" customHeight="1" x14ac:dyDescent="0.3">
      <c r="B34" s="2" t="s">
        <v>45</v>
      </c>
      <c r="C34" s="2">
        <f>COUNTIF(Clientes!$M$2:$M$500,B34)</f>
        <v>2</v>
      </c>
      <c r="E34" s="2" t="s">
        <v>46</v>
      </c>
      <c r="F34" s="2">
        <f>COUNTIF(Clientes!$K$2:$K$500,E34)</f>
        <v>2</v>
      </c>
    </row>
    <row r="35" spans="2:6" ht="22.05" customHeight="1" x14ac:dyDescent="0.3">
      <c r="B35" s="2" t="s">
        <v>47</v>
      </c>
      <c r="C35" s="2">
        <f>COUNTIF(Clientes!$M$2:$M$500,B35)</f>
        <v>1</v>
      </c>
      <c r="E35" s="2" t="s">
        <v>48</v>
      </c>
      <c r="F35" s="2">
        <f>COUNTIF(Clientes!$K$2:$K$500,E35)</f>
        <v>1</v>
      </c>
    </row>
    <row r="36" spans="2:6" ht="22.05" customHeight="1" x14ac:dyDescent="0.3"/>
    <row r="37" spans="2:6" ht="22.05" customHeight="1" x14ac:dyDescent="0.3"/>
    <row r="38" spans="2:6" ht="22.05" customHeight="1" x14ac:dyDescent="0.3"/>
    <row r="39" spans="2:6" ht="22.05" customHeight="1" x14ac:dyDescent="0.3"/>
    <row r="40" spans="2:6" ht="22.05" customHeight="1" x14ac:dyDescent="0.3"/>
    <row r="41" spans="2:6" ht="22.05" customHeight="1" x14ac:dyDescent="0.3"/>
    <row r="42" spans="2:6" ht="22.05" customHeight="1" x14ac:dyDescent="0.3"/>
    <row r="43" spans="2:6" ht="22.05" customHeight="1" x14ac:dyDescent="0.3"/>
    <row r="44" spans="2:6" ht="22.05" customHeight="1" x14ac:dyDescent="0.3"/>
    <row r="45" spans="2:6" ht="22.05" customHeight="1" x14ac:dyDescent="0.3"/>
    <row r="46" spans="2:6" ht="22.05" customHeight="1" x14ac:dyDescent="0.3"/>
    <row r="47" spans="2:6" ht="22.05" customHeight="1" x14ac:dyDescent="0.3"/>
    <row r="48" spans="2:6" ht="22.05" customHeight="1" x14ac:dyDescent="0.3"/>
    <row r="49" ht="22.05" customHeight="1" x14ac:dyDescent="0.3"/>
    <row r="50" ht="22.05" customHeight="1" x14ac:dyDescent="0.3"/>
    <row r="51" ht="22.05" customHeight="1" x14ac:dyDescent="0.3"/>
    <row r="52" ht="22.05" customHeight="1" x14ac:dyDescent="0.3"/>
    <row r="53" ht="22.05" customHeight="1" x14ac:dyDescent="0.3"/>
    <row r="54" ht="22.05" customHeight="1" x14ac:dyDescent="0.3"/>
    <row r="55" ht="22.05" customHeight="1" x14ac:dyDescent="0.3"/>
    <row r="56" ht="22.05" customHeight="1" x14ac:dyDescent="0.3"/>
    <row r="57" ht="22.05" customHeight="1" x14ac:dyDescent="0.3"/>
  </sheetData>
  <mergeCells count="15">
    <mergeCell ref="B4:H4"/>
    <mergeCell ref="N11:P12"/>
    <mergeCell ref="B14:I14"/>
    <mergeCell ref="K11:M12"/>
    <mergeCell ref="B2:P3"/>
    <mergeCell ref="B10:D10"/>
    <mergeCell ref="E10:G10"/>
    <mergeCell ref="K14:P14"/>
    <mergeCell ref="B11:D12"/>
    <mergeCell ref="B6:H8"/>
    <mergeCell ref="H10:J10"/>
    <mergeCell ref="H11:J12"/>
    <mergeCell ref="K10:M10"/>
    <mergeCell ref="N10:P10"/>
    <mergeCell ref="E11:G12"/>
  </mergeCells>
  <dataValidations count="1">
    <dataValidation type="list" sqref="C16" xr:uid="{00000000-0002-0000-0000-000000000000}">
      <formula1>ids_clientes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4A78C2"/>
  </sheetPr>
  <dimension ref="A1:Y500"/>
  <sheetViews>
    <sheetView showGridLines="0" workbookViewId="0"/>
  </sheetViews>
  <sheetFormatPr baseColWidth="10" defaultColWidth="8.88671875" defaultRowHeight="14.4" x14ac:dyDescent="0.3"/>
  <cols>
    <col min="1" max="2" width="12" customWidth="1"/>
    <col min="3" max="3" width="18" customWidth="1"/>
    <col min="4" max="4" width="27" customWidth="1"/>
    <col min="5" max="5" width="20" customWidth="1"/>
    <col min="6" max="6" width="18" customWidth="1"/>
    <col min="7" max="7" width="28" customWidth="1"/>
    <col min="8" max="9" width="14" customWidth="1"/>
    <col min="10" max="10" width="18" customWidth="1"/>
    <col min="11" max="11" width="20" customWidth="1"/>
    <col min="12" max="12" width="12" customWidth="1"/>
    <col min="13" max="13" width="20" customWidth="1"/>
    <col min="14" max="14" width="16" customWidth="1"/>
    <col min="15" max="15" width="12" customWidth="1"/>
    <col min="16" max="16" width="14" customWidth="1"/>
    <col min="17" max="17" width="16" customWidth="1"/>
    <col min="18" max="18" width="14" customWidth="1"/>
    <col min="19" max="19" width="16" customWidth="1"/>
    <col min="20" max="20" width="12" customWidth="1"/>
    <col min="21" max="21" width="18" customWidth="1"/>
    <col min="22" max="22" width="15" customWidth="1"/>
    <col min="23" max="23" width="12" customWidth="1"/>
    <col min="24" max="24" width="32" customWidth="1"/>
    <col min="25" max="25" width="12" hidden="1" customWidth="1"/>
  </cols>
  <sheetData>
    <row r="1" spans="1:25" ht="24" customHeight="1" x14ac:dyDescent="0.3">
      <c r="A1" s="9" t="s">
        <v>49</v>
      </c>
      <c r="B1" s="9" t="s">
        <v>50</v>
      </c>
      <c r="C1" s="9" t="s">
        <v>51</v>
      </c>
      <c r="D1" s="9" t="s">
        <v>52</v>
      </c>
      <c r="E1" s="9" t="s">
        <v>53</v>
      </c>
      <c r="F1" s="9" t="s">
        <v>54</v>
      </c>
      <c r="G1" s="9" t="s">
        <v>55</v>
      </c>
      <c r="H1" s="9" t="s">
        <v>56</v>
      </c>
      <c r="I1" s="9" t="s">
        <v>57</v>
      </c>
      <c r="J1" s="9" t="s">
        <v>58</v>
      </c>
      <c r="K1" s="9" t="s">
        <v>25</v>
      </c>
      <c r="L1" s="9" t="s">
        <v>19</v>
      </c>
      <c r="M1" s="9" t="s">
        <v>23</v>
      </c>
      <c r="N1" s="9" t="s">
        <v>59</v>
      </c>
      <c r="O1" s="9" t="s">
        <v>60</v>
      </c>
      <c r="P1" s="9" t="s">
        <v>20</v>
      </c>
      <c r="Q1" s="9" t="s">
        <v>21</v>
      </c>
      <c r="R1" s="9" t="s">
        <v>61</v>
      </c>
      <c r="S1" s="9" t="s">
        <v>62</v>
      </c>
      <c r="T1" s="9" t="s">
        <v>63</v>
      </c>
      <c r="U1" s="9" t="s">
        <v>64</v>
      </c>
      <c r="V1" s="9" t="s">
        <v>65</v>
      </c>
      <c r="W1" s="9" t="s">
        <v>22</v>
      </c>
      <c r="X1" s="9" t="s">
        <v>66</v>
      </c>
      <c r="Y1" s="9" t="s">
        <v>67</v>
      </c>
    </row>
    <row r="2" spans="1:25" x14ac:dyDescent="0.3">
      <c r="A2" s="10" t="s">
        <v>12</v>
      </c>
      <c r="B2" s="11">
        <v>45979</v>
      </c>
      <c r="C2" s="12" t="s">
        <v>68</v>
      </c>
      <c r="D2" s="12" t="s">
        <v>69</v>
      </c>
      <c r="E2" s="12" t="s">
        <v>70</v>
      </c>
      <c r="F2" s="12" t="s">
        <v>71</v>
      </c>
      <c r="G2" s="12" t="s">
        <v>72</v>
      </c>
      <c r="H2" s="12" t="s">
        <v>73</v>
      </c>
      <c r="I2" s="12" t="s">
        <v>74</v>
      </c>
      <c r="J2" s="12" t="s">
        <v>75</v>
      </c>
      <c r="K2" s="12" t="s">
        <v>44</v>
      </c>
      <c r="L2" s="10" t="s">
        <v>30</v>
      </c>
      <c r="M2" s="10" t="s">
        <v>43</v>
      </c>
      <c r="N2" s="13">
        <v>12000</v>
      </c>
      <c r="O2" s="14">
        <v>1</v>
      </c>
      <c r="P2" s="15">
        <f>IF($A2="","",IF(COUNTIF(Actividad!$B$2:$B$500,$A2)=0,"",LOOKUP(2,1/(Actividad!$B$2:$B$500=$A2),Actividad!$A$2:$A$500)))</f>
        <v>46120</v>
      </c>
      <c r="Q2" s="15">
        <f>IF($A2="","",IF(COUNTIFS(Actividad!$B$2:$B$500,$A2,Actividad!$G$2:$G$500,"&lt;&gt;")=0,"",LOOKUP(2,1/((Actividad!$B$2:$B$500=$A2)*(Actividad!$G$2:$G$500&lt;&gt;"")),Actividad!$G$2:$G$500)))</f>
        <v>46150</v>
      </c>
      <c r="R2" s="16">
        <f t="shared" ref="R2:R65" ca="1" si="0">IF(OR($A2="",$P2=""),"",TODAY()-$P2)</f>
        <v>6</v>
      </c>
      <c r="S2" s="16" t="str">
        <f t="shared" ref="S2:S65" ca="1" si="1">IF($A2="","",IF(OR($M2="Perdido",$M2="Pausado",$C2="Excliente"),"Sin fecha",IF($Q2="","Sin fecha",IF($Q2&lt;TODAY(),"Vencido",IF($Q2=TODAY(),"Hoy",IF($Q2&lt;=TODAY()+7,"Próx. 7 días","Planificado"))))))</f>
        <v>Planificado</v>
      </c>
      <c r="T2" s="10">
        <v>5</v>
      </c>
      <c r="U2" s="17">
        <f t="shared" ref="U2:U65" si="2">IF($A2="","",ROUND($N2*$O2,0))</f>
        <v>12000</v>
      </c>
      <c r="V2" s="16">
        <f t="shared" ref="V2:V65" ca="1" si="3">IF($A2="","",MIN(100,ROUND(($O2*45)+IF($S2="Vencido",30,IF($S2="Hoy",25,IF($S2="Próx. 7 días",15,0)))+IF($N2&gt;=15000,20,IF($N2&gt;=8000,15,IF($N2&gt;=3000,10,5))),0)))</f>
        <v>60</v>
      </c>
      <c r="W2" s="16" t="str">
        <f t="shared" ref="W2:W65" ca="1" si="4">IF($A2="","",IF($C2="Excliente","Bajo",IF($V2&gt;=75,"Alto",IF($V2&gt;=50,"Medio","Bajo"))))</f>
        <v>Medio</v>
      </c>
      <c r="X2" s="12" t="s">
        <v>76</v>
      </c>
      <c r="Y2" s="16">
        <f ca="1">IF(OR($A2="",$Q2="",$Q2&lt;TODAY(),$S2="Vencido"),"",COUNTIFS($Q$2:$Q$500,"&gt;="&amp;TODAY(),$Q$2:$Q$500,"&lt;"&amp;$Q2)+COUNTIF($Q$2:$Q2,$Q2))</f>
        <v>9</v>
      </c>
    </row>
    <row r="3" spans="1:25" x14ac:dyDescent="0.3">
      <c r="A3" s="10" t="s">
        <v>77</v>
      </c>
      <c r="B3" s="11">
        <v>46059</v>
      </c>
      <c r="C3" s="12" t="s">
        <v>78</v>
      </c>
      <c r="D3" s="12" t="s">
        <v>79</v>
      </c>
      <c r="E3" s="12" t="s">
        <v>80</v>
      </c>
      <c r="F3" s="12" t="s">
        <v>81</v>
      </c>
      <c r="G3" s="12" t="s">
        <v>82</v>
      </c>
      <c r="H3" s="12" t="s">
        <v>83</v>
      </c>
      <c r="I3" s="12" t="s">
        <v>84</v>
      </c>
      <c r="J3" s="12" t="s">
        <v>85</v>
      </c>
      <c r="K3" s="12" t="s">
        <v>32</v>
      </c>
      <c r="L3" s="10" t="s">
        <v>34</v>
      </c>
      <c r="M3" s="10" t="s">
        <v>35</v>
      </c>
      <c r="N3" s="13">
        <v>8500</v>
      </c>
      <c r="O3" s="14">
        <v>0.45</v>
      </c>
      <c r="P3" s="15">
        <f>IF($A3="","",IF(COUNTIF(Actividad!$B$2:$B$500,$A3)=0,"",LOOKUP(2,1/(Actividad!$B$2:$B$500=$A3),Actividad!$A$2:$A$500)))</f>
        <v>46117</v>
      </c>
      <c r="Q3" s="15">
        <f>IF($A3="","",IF(COUNTIFS(Actividad!$B$2:$B$500,$A3,Actividad!$G$2:$G$500,"&lt;&gt;")=0,"",LOOKUP(2,1/((Actividad!$B$2:$B$500=$A3)*(Actividad!$G$2:$G$500&lt;&gt;"")),Actividad!$G$2:$G$500)))</f>
        <v>46128</v>
      </c>
      <c r="R3" s="16">
        <f t="shared" ca="1" si="0"/>
        <v>9</v>
      </c>
      <c r="S3" s="16" t="str">
        <f t="shared" ca="1" si="1"/>
        <v>Próx. 7 días</v>
      </c>
      <c r="T3" s="10">
        <v>3</v>
      </c>
      <c r="U3" s="17">
        <f t="shared" si="2"/>
        <v>3825</v>
      </c>
      <c r="V3" s="16">
        <f t="shared" ca="1" si="3"/>
        <v>50</v>
      </c>
      <c r="W3" s="16" t="str">
        <f t="shared" ca="1" si="4"/>
        <v>Medio</v>
      </c>
      <c r="X3" s="12" t="s">
        <v>86</v>
      </c>
      <c r="Y3" s="16">
        <f ca="1">IF(OR($A3="",$Q3="",$Q3&lt;TODAY(),$S3="Vencido"),"",COUNTIFS($Q$2:$Q$500,"&gt;="&amp;TODAY(),$Q$2:$Q$500,"&lt;"&amp;$Q3)+COUNTIF($Q$2:$Q3,$Q3))</f>
        <v>3</v>
      </c>
    </row>
    <row r="4" spans="1:25" x14ac:dyDescent="0.3">
      <c r="A4" s="10" t="s">
        <v>87</v>
      </c>
      <c r="B4" s="11">
        <v>46044</v>
      </c>
      <c r="C4" s="12" t="s">
        <v>78</v>
      </c>
      <c r="D4" s="12" t="s">
        <v>88</v>
      </c>
      <c r="E4" s="12" t="s">
        <v>89</v>
      </c>
      <c r="F4" s="12" t="s">
        <v>90</v>
      </c>
      <c r="G4" s="12" t="s">
        <v>91</v>
      </c>
      <c r="H4" s="12" t="s">
        <v>92</v>
      </c>
      <c r="I4" s="12" t="s">
        <v>93</v>
      </c>
      <c r="J4" s="12" t="s">
        <v>94</v>
      </c>
      <c r="K4" s="12" t="s">
        <v>95</v>
      </c>
      <c r="L4" s="10" t="s">
        <v>38</v>
      </c>
      <c r="M4" s="10" t="s">
        <v>39</v>
      </c>
      <c r="N4" s="13">
        <v>16000</v>
      </c>
      <c r="O4" s="14">
        <v>0.65</v>
      </c>
      <c r="P4" s="15">
        <f>IF($A4="","",IF(COUNTIF(Actividad!$B$2:$B$500,$A4)=0,"",LOOKUP(2,1/(Actividad!$B$2:$B$500=$A4),Actividad!$A$2:$A$500)))</f>
        <v>46124</v>
      </c>
      <c r="Q4" s="15">
        <f>IF($A4="","",IF(COUNTIFS(Actividad!$B$2:$B$500,$A4,Actividad!$G$2:$G$500,"&lt;&gt;")=0,"",LOOKUP(2,1/((Actividad!$B$2:$B$500=$A4)*(Actividad!$G$2:$G$500&lt;&gt;"")),Actividad!$G$2:$G$500)))</f>
        <v>46130</v>
      </c>
      <c r="R4" s="16">
        <f t="shared" ca="1" si="0"/>
        <v>2</v>
      </c>
      <c r="S4" s="16" t="str">
        <f t="shared" ca="1" si="1"/>
        <v>Próx. 7 días</v>
      </c>
      <c r="T4" s="10">
        <v>4</v>
      </c>
      <c r="U4" s="17">
        <f t="shared" si="2"/>
        <v>10400</v>
      </c>
      <c r="V4" s="16">
        <f t="shared" ca="1" si="3"/>
        <v>64</v>
      </c>
      <c r="W4" s="16" t="str">
        <f t="shared" ca="1" si="4"/>
        <v>Medio</v>
      </c>
      <c r="X4" s="12" t="s">
        <v>96</v>
      </c>
      <c r="Y4" s="16">
        <f ca="1">IF(OR($A4="",$Q4="",$Q4&lt;TODAY(),$S4="Vencido"),"",COUNTIFS($Q$2:$Q$500,"&gt;="&amp;TODAY(),$Q$2:$Q$500,"&lt;"&amp;$Q4)+COUNTIF($Q$2:$Q4,$Q4))</f>
        <v>5</v>
      </c>
    </row>
    <row r="5" spans="1:25" x14ac:dyDescent="0.3">
      <c r="A5" s="10" t="s">
        <v>97</v>
      </c>
      <c r="B5" s="11">
        <v>46067</v>
      </c>
      <c r="C5" s="12" t="s">
        <v>78</v>
      </c>
      <c r="D5" s="12" t="s">
        <v>98</v>
      </c>
      <c r="E5" s="12" t="s">
        <v>99</v>
      </c>
      <c r="F5" s="12" t="s">
        <v>100</v>
      </c>
      <c r="G5" s="12" t="s">
        <v>101</v>
      </c>
      <c r="H5" s="12" t="s">
        <v>102</v>
      </c>
      <c r="I5" s="12" t="s">
        <v>103</v>
      </c>
      <c r="J5" s="12" t="s">
        <v>104</v>
      </c>
      <c r="K5" s="12" t="s">
        <v>28</v>
      </c>
      <c r="L5" s="10" t="s">
        <v>30</v>
      </c>
      <c r="M5" s="10" t="s">
        <v>31</v>
      </c>
      <c r="N5" s="13">
        <v>6000</v>
      </c>
      <c r="O5" s="14">
        <v>0.3</v>
      </c>
      <c r="P5" s="15">
        <f>IF($A5="","",IF(COUNTIF(Actividad!$B$2:$B$500,$A5)=0,"",LOOKUP(2,1/(Actividad!$B$2:$B$500=$A5),Actividad!$A$2:$A$500)))</f>
        <v>46101</v>
      </c>
      <c r="Q5" s="15">
        <f>IF($A5="","",IF(COUNTIFS(Actividad!$B$2:$B$500,$A5,Actividad!$G$2:$G$500,"&lt;&gt;")=0,"",LOOKUP(2,1/((Actividad!$B$2:$B$500=$A5)*(Actividad!$G$2:$G$500&lt;&gt;"")),Actividad!$G$2:$G$500)))</f>
        <v>46117</v>
      </c>
      <c r="R5" s="16">
        <f t="shared" ca="1" si="0"/>
        <v>25</v>
      </c>
      <c r="S5" s="16" t="str">
        <f t="shared" ca="1" si="1"/>
        <v>Vencido</v>
      </c>
      <c r="T5" s="10">
        <v>3</v>
      </c>
      <c r="U5" s="17">
        <f t="shared" si="2"/>
        <v>1800</v>
      </c>
      <c r="V5" s="16">
        <f t="shared" ca="1" si="3"/>
        <v>54</v>
      </c>
      <c r="W5" s="16" t="str">
        <f t="shared" ca="1" si="4"/>
        <v>Medio</v>
      </c>
      <c r="X5" s="12" t="s">
        <v>105</v>
      </c>
      <c r="Y5" s="16" t="str">
        <f ca="1">IF(OR($A5="",$Q5="",$Q5&lt;TODAY(),$S5="Vencido"),"",COUNTIFS($Q$2:$Q$500,"&gt;="&amp;TODAY(),$Q$2:$Q$500,"&lt;"&amp;$Q5)+COUNTIF($Q$2:$Q5,$Q5))</f>
        <v/>
      </c>
    </row>
    <row r="6" spans="1:25" x14ac:dyDescent="0.3">
      <c r="A6" s="10" t="s">
        <v>106</v>
      </c>
      <c r="B6" s="11">
        <v>46001</v>
      </c>
      <c r="C6" s="12" t="s">
        <v>78</v>
      </c>
      <c r="D6" s="12" t="s">
        <v>107</v>
      </c>
      <c r="E6" s="12" t="s">
        <v>108</v>
      </c>
      <c r="F6" s="12" t="s">
        <v>109</v>
      </c>
      <c r="G6" s="12" t="s">
        <v>110</v>
      </c>
      <c r="H6" s="12" t="s">
        <v>111</v>
      </c>
      <c r="I6" s="12" t="s">
        <v>112</v>
      </c>
      <c r="J6" s="12" t="s">
        <v>113</v>
      </c>
      <c r="K6" s="12" t="s">
        <v>44</v>
      </c>
      <c r="L6" s="10" t="s">
        <v>34</v>
      </c>
      <c r="M6" s="10" t="s">
        <v>41</v>
      </c>
      <c r="N6" s="13">
        <v>22000</v>
      </c>
      <c r="O6" s="14">
        <v>0.75</v>
      </c>
      <c r="P6" s="15">
        <f>IF($A6="","",IF(COUNTIF(Actividad!$B$2:$B$500,$A6)=0,"",LOOKUP(2,1/(Actividad!$B$2:$B$500=$A6),Actividad!$A$2:$A$500)))</f>
        <v>46102</v>
      </c>
      <c r="Q6" s="15">
        <f>IF($A6="","",IF(COUNTIFS(Actividad!$B$2:$B$500,$A6,Actividad!$G$2:$G$500,"&lt;&gt;")=0,"",LOOKUP(2,1/((Actividad!$B$2:$B$500=$A6)*(Actividad!$G$2:$G$500&lt;&gt;"")),Actividad!$G$2:$G$500)))</f>
        <v>46122</v>
      </c>
      <c r="R6" s="16">
        <f t="shared" ca="1" si="0"/>
        <v>24</v>
      </c>
      <c r="S6" s="16" t="str">
        <f t="shared" ca="1" si="1"/>
        <v>Vencido</v>
      </c>
      <c r="T6" s="10">
        <v>4</v>
      </c>
      <c r="U6" s="17">
        <f t="shared" si="2"/>
        <v>16500</v>
      </c>
      <c r="V6" s="16">
        <f t="shared" ca="1" si="3"/>
        <v>84</v>
      </c>
      <c r="W6" s="16" t="str">
        <f t="shared" ca="1" si="4"/>
        <v>Alto</v>
      </c>
      <c r="X6" s="12" t="s">
        <v>114</v>
      </c>
      <c r="Y6" s="16" t="str">
        <f ca="1">IF(OR($A6="",$Q6="",$Q6&lt;TODAY(),$S6="Vencido"),"",COUNTIFS($Q$2:$Q$500,"&gt;="&amp;TODAY(),$Q$2:$Q$500,"&lt;"&amp;$Q6)+COUNTIF($Q$2:$Q6,$Q6))</f>
        <v/>
      </c>
    </row>
    <row r="7" spans="1:25" x14ac:dyDescent="0.3">
      <c r="A7" s="10" t="s">
        <v>115</v>
      </c>
      <c r="B7" s="11">
        <v>45932</v>
      </c>
      <c r="C7" s="12" t="s">
        <v>68</v>
      </c>
      <c r="D7" s="12" t="s">
        <v>116</v>
      </c>
      <c r="E7" s="12" t="s">
        <v>117</v>
      </c>
      <c r="F7" s="12" t="s">
        <v>118</v>
      </c>
      <c r="G7" s="12" t="s">
        <v>119</v>
      </c>
      <c r="H7" s="12" t="s">
        <v>120</v>
      </c>
      <c r="I7" s="12" t="s">
        <v>121</v>
      </c>
      <c r="J7" s="12" t="s">
        <v>122</v>
      </c>
      <c r="K7" s="12" t="s">
        <v>46</v>
      </c>
      <c r="L7" s="10" t="s">
        <v>38</v>
      </c>
      <c r="M7" s="10" t="s">
        <v>43</v>
      </c>
      <c r="N7" s="13">
        <v>9500</v>
      </c>
      <c r="O7" s="14">
        <v>1</v>
      </c>
      <c r="P7" s="15">
        <f>IF($A7="","",IF(COUNTIF(Actividad!$B$2:$B$500,$A7)=0,"",LOOKUP(2,1/(Actividad!$B$2:$B$500=$A7),Actividad!$A$2:$A$500)))</f>
        <v>46111</v>
      </c>
      <c r="Q7" s="15">
        <f>IF($A7="","",IF(COUNTIFS(Actividad!$B$2:$B$500,$A7,Actividad!$G$2:$G$500,"&lt;&gt;")=0,"",LOOKUP(2,1/((Actividad!$B$2:$B$500=$A7)*(Actividad!$G$2:$G$500&lt;&gt;"")),Actividad!$G$2:$G$500)))</f>
        <v>46172</v>
      </c>
      <c r="R7" s="16">
        <f t="shared" ca="1" si="0"/>
        <v>15</v>
      </c>
      <c r="S7" s="16" t="str">
        <f t="shared" ca="1" si="1"/>
        <v>Planificado</v>
      </c>
      <c r="T7" s="10">
        <v>5</v>
      </c>
      <c r="U7" s="17">
        <f t="shared" si="2"/>
        <v>9500</v>
      </c>
      <c r="V7" s="16">
        <f t="shared" ca="1" si="3"/>
        <v>60</v>
      </c>
      <c r="W7" s="16" t="str">
        <f t="shared" ca="1" si="4"/>
        <v>Medio</v>
      </c>
      <c r="X7" s="12" t="s">
        <v>123</v>
      </c>
      <c r="Y7" s="16">
        <f ca="1">IF(OR($A7="",$Q7="",$Q7&lt;TODAY(),$S7="Vencido"),"",COUNTIFS($Q$2:$Q$500,"&gt;="&amp;TODAY(),$Q$2:$Q$500,"&lt;"&amp;$Q7)+COUNTIF($Q$2:$Q7,$Q7))</f>
        <v>10</v>
      </c>
    </row>
    <row r="8" spans="1:25" x14ac:dyDescent="0.3">
      <c r="A8" s="10" t="s">
        <v>124</v>
      </c>
      <c r="B8" s="11">
        <v>46114</v>
      </c>
      <c r="C8" s="12" t="s">
        <v>78</v>
      </c>
      <c r="D8" s="12" t="s">
        <v>125</v>
      </c>
      <c r="E8" s="12" t="s">
        <v>126</v>
      </c>
      <c r="F8" s="12" t="s">
        <v>127</v>
      </c>
      <c r="G8" s="12" t="s">
        <v>128</v>
      </c>
      <c r="H8" s="12" t="s">
        <v>129</v>
      </c>
      <c r="I8" s="12" t="s">
        <v>130</v>
      </c>
      <c r="J8" s="12" t="s">
        <v>131</v>
      </c>
      <c r="K8" s="12" t="s">
        <v>40</v>
      </c>
      <c r="L8" s="10" t="s">
        <v>30</v>
      </c>
      <c r="M8" s="10" t="s">
        <v>27</v>
      </c>
      <c r="N8" s="13">
        <v>7800</v>
      </c>
      <c r="O8" s="14">
        <v>0.2</v>
      </c>
      <c r="P8" s="15">
        <f>IF($A8="","",IF(COUNTIF(Actividad!$B$2:$B$500,$A8)=0,"",LOOKUP(2,1/(Actividad!$B$2:$B$500=$A8),Actividad!$A$2:$A$500)))</f>
        <v>46121</v>
      </c>
      <c r="Q8" s="15">
        <f>IF($A8="","",IF(COUNTIFS(Actividad!$B$2:$B$500,$A8,Actividad!$G$2:$G$500,"&lt;&gt;")=0,"",LOOKUP(2,1/((Actividad!$B$2:$B$500=$A8)*(Actividad!$G$2:$G$500&lt;&gt;"")),Actividad!$G$2:$G$500)))</f>
        <v>46129</v>
      </c>
      <c r="R8" s="16">
        <f t="shared" ca="1" si="0"/>
        <v>5</v>
      </c>
      <c r="S8" s="16" t="str">
        <f t="shared" ca="1" si="1"/>
        <v>Próx. 7 días</v>
      </c>
      <c r="T8" s="10">
        <v>2</v>
      </c>
      <c r="U8" s="17">
        <f t="shared" si="2"/>
        <v>1560</v>
      </c>
      <c r="V8" s="16">
        <f t="shared" ca="1" si="3"/>
        <v>34</v>
      </c>
      <c r="W8" s="16" t="str">
        <f t="shared" ca="1" si="4"/>
        <v>Bajo</v>
      </c>
      <c r="X8" s="12" t="s">
        <v>132</v>
      </c>
      <c r="Y8" s="16">
        <f ca="1">IF(OR($A8="",$Q8="",$Q8&lt;TODAY(),$S8="Vencido"),"",COUNTIFS($Q$2:$Q$500,"&gt;="&amp;TODAY(),$Q$2:$Q$500,"&lt;"&amp;$Q8)+COUNTIF($Q$2:$Q8,$Q8))</f>
        <v>4</v>
      </c>
    </row>
    <row r="9" spans="1:25" x14ac:dyDescent="0.3">
      <c r="A9" s="10" t="s">
        <v>133</v>
      </c>
      <c r="B9" s="11">
        <v>45987</v>
      </c>
      <c r="C9" s="12" t="s">
        <v>78</v>
      </c>
      <c r="D9" s="12" t="s">
        <v>134</v>
      </c>
      <c r="E9" s="12" t="s">
        <v>135</v>
      </c>
      <c r="F9" s="12" t="s">
        <v>136</v>
      </c>
      <c r="G9" s="12" t="s">
        <v>137</v>
      </c>
      <c r="H9" s="12" t="s">
        <v>138</v>
      </c>
      <c r="I9" s="12" t="s">
        <v>74</v>
      </c>
      <c r="J9" s="12" t="s">
        <v>139</v>
      </c>
      <c r="K9" s="12" t="s">
        <v>36</v>
      </c>
      <c r="L9" s="10" t="s">
        <v>38</v>
      </c>
      <c r="M9" s="10" t="s">
        <v>45</v>
      </c>
      <c r="N9" s="13">
        <v>14000</v>
      </c>
      <c r="O9" s="14">
        <v>0.35</v>
      </c>
      <c r="P9" s="15">
        <f>IF($A9="","",IF(COUNTIF(Actividad!$B$2:$B$500,$A9)=0,"",LOOKUP(2,1/(Actividad!$B$2:$B$500=$A9),Actividad!$A$2:$A$500)))</f>
        <v>46077</v>
      </c>
      <c r="Q9" s="15">
        <f>IF($A9="","",IF(COUNTIFS(Actividad!$B$2:$B$500,$A9,Actividad!$G$2:$G$500,"&lt;&gt;")=0,"",LOOKUP(2,1/((Actividad!$B$2:$B$500=$A9)*(Actividad!$G$2:$G$500&lt;&gt;"")),Actividad!$G$2:$G$500)))</f>
        <v>46075</v>
      </c>
      <c r="R9" s="16">
        <f t="shared" ca="1" si="0"/>
        <v>49</v>
      </c>
      <c r="S9" s="16" t="str">
        <f t="shared" ca="1" si="1"/>
        <v>Sin fecha</v>
      </c>
      <c r="T9" s="10">
        <v>3</v>
      </c>
      <c r="U9" s="17">
        <f t="shared" si="2"/>
        <v>4900</v>
      </c>
      <c r="V9" s="16">
        <f t="shared" ca="1" si="3"/>
        <v>31</v>
      </c>
      <c r="W9" s="16" t="str">
        <f t="shared" ca="1" si="4"/>
        <v>Bajo</v>
      </c>
      <c r="X9" s="12" t="s">
        <v>140</v>
      </c>
      <c r="Y9" s="16" t="str">
        <f ca="1">IF(OR($A9="",$Q9="",$Q9&lt;TODAY(),$S9="Vencido"),"",COUNTIFS($Q$2:$Q$500,"&gt;="&amp;TODAY(),$Q$2:$Q$500,"&lt;"&amp;$Q9)+COUNTIF($Q$2:$Q9,$Q9))</f>
        <v/>
      </c>
    </row>
    <row r="10" spans="1:25" x14ac:dyDescent="0.3">
      <c r="A10" s="10" t="s">
        <v>141</v>
      </c>
      <c r="B10" s="11">
        <v>45888</v>
      </c>
      <c r="C10" s="12" t="s">
        <v>142</v>
      </c>
      <c r="D10" s="12" t="s">
        <v>143</v>
      </c>
      <c r="E10" s="12" t="s">
        <v>144</v>
      </c>
      <c r="F10" s="12" t="s">
        <v>145</v>
      </c>
      <c r="G10" s="12" t="s">
        <v>146</v>
      </c>
      <c r="H10" s="12" t="s">
        <v>147</v>
      </c>
      <c r="I10" s="12" t="s">
        <v>148</v>
      </c>
      <c r="J10" s="12" t="s">
        <v>149</v>
      </c>
      <c r="K10" s="12" t="s">
        <v>150</v>
      </c>
      <c r="L10" s="10" t="s">
        <v>34</v>
      </c>
      <c r="M10" s="10" t="s">
        <v>43</v>
      </c>
      <c r="N10" s="13">
        <v>18000</v>
      </c>
      <c r="O10" s="14">
        <v>1</v>
      </c>
      <c r="P10" s="15">
        <f>IF($A10="","",IF(COUNTIF(Actividad!$B$2:$B$500,$A10)=0,"",LOOKUP(2,1/(Actividad!$B$2:$B$500=$A10),Actividad!$A$2:$A$500)))</f>
        <v>46113</v>
      </c>
      <c r="Q10" s="15">
        <f>IF($A10="","",IF(COUNTIFS(Actividad!$B$2:$B$500,$A10,Actividad!$G$2:$G$500,"&lt;&gt;")=0,"",LOOKUP(2,1/((Actividad!$B$2:$B$500=$A10)*(Actividad!$G$2:$G$500&lt;&gt;"")),Actividad!$G$2:$G$500)))</f>
        <v>46141</v>
      </c>
      <c r="R10" s="16">
        <f t="shared" ca="1" si="0"/>
        <v>13</v>
      </c>
      <c r="S10" s="16" t="str">
        <f t="shared" ca="1" si="1"/>
        <v>Planificado</v>
      </c>
      <c r="T10" s="10">
        <v>5</v>
      </c>
      <c r="U10" s="17">
        <f t="shared" si="2"/>
        <v>18000</v>
      </c>
      <c r="V10" s="16">
        <f t="shared" ca="1" si="3"/>
        <v>65</v>
      </c>
      <c r="W10" s="16" t="str">
        <f t="shared" ca="1" si="4"/>
        <v>Medio</v>
      </c>
      <c r="X10" s="12" t="s">
        <v>151</v>
      </c>
      <c r="Y10" s="16">
        <f ca="1">IF(OR($A10="",$Q10="",$Q10&lt;TODAY(),$S10="Vencido"),"",COUNTIFS($Q$2:$Q$500,"&gt;="&amp;TODAY(),$Q$2:$Q$500,"&lt;"&amp;$Q10)+COUNTIF($Q$2:$Q10,$Q10))</f>
        <v>7</v>
      </c>
    </row>
    <row r="11" spans="1:25" x14ac:dyDescent="0.3">
      <c r="A11" s="10" t="s">
        <v>152</v>
      </c>
      <c r="B11" s="11">
        <v>46052</v>
      </c>
      <c r="C11" s="12" t="s">
        <v>78</v>
      </c>
      <c r="D11" s="12" t="s">
        <v>153</v>
      </c>
      <c r="E11" s="12" t="s">
        <v>154</v>
      </c>
      <c r="F11" s="12" t="s">
        <v>155</v>
      </c>
      <c r="G11" s="12" t="s">
        <v>156</v>
      </c>
      <c r="H11" s="12" t="s">
        <v>157</v>
      </c>
      <c r="I11" s="12" t="s">
        <v>84</v>
      </c>
      <c r="J11" s="12" t="s">
        <v>158</v>
      </c>
      <c r="K11" s="12" t="s">
        <v>48</v>
      </c>
      <c r="L11" s="10" t="s">
        <v>30</v>
      </c>
      <c r="M11" s="10" t="s">
        <v>39</v>
      </c>
      <c r="N11" s="13">
        <v>13000</v>
      </c>
      <c r="O11" s="14">
        <v>0.55000000000000004</v>
      </c>
      <c r="P11" s="15">
        <f>IF($A11="","",IF(COUNTIF(Actividad!$B$2:$B$500,$A11)=0,"",LOOKUP(2,1/(Actividad!$B$2:$B$500=$A11),Actividad!$A$2:$A$500)))</f>
        <v>46108</v>
      </c>
      <c r="Q11" s="15">
        <f>IF($A11="","",IF(COUNTIFS(Actividad!$B$2:$B$500,$A11,Actividad!$G$2:$G$500,"&lt;&gt;")=0,"",LOOKUP(2,1/((Actividad!$B$2:$B$500=$A11)*(Actividad!$G$2:$G$500&lt;&gt;"")),Actividad!$G$2:$G$500)))</f>
        <v>46127</v>
      </c>
      <c r="R11" s="16">
        <f t="shared" ca="1" si="0"/>
        <v>18</v>
      </c>
      <c r="S11" s="16" t="str">
        <f t="shared" ca="1" si="1"/>
        <v>Próx. 7 días</v>
      </c>
      <c r="T11" s="10">
        <v>4</v>
      </c>
      <c r="U11" s="17">
        <f t="shared" si="2"/>
        <v>7150</v>
      </c>
      <c r="V11" s="16">
        <f t="shared" ca="1" si="3"/>
        <v>55</v>
      </c>
      <c r="W11" s="16" t="str">
        <f t="shared" ca="1" si="4"/>
        <v>Medio</v>
      </c>
      <c r="X11" s="12" t="s">
        <v>159</v>
      </c>
      <c r="Y11" s="16">
        <f ca="1">IF(OR($A11="",$Q11="",$Q11&lt;TODAY(),$S11="Vencido"),"",COUNTIFS($Q$2:$Q$500,"&gt;="&amp;TODAY(),$Q$2:$Q$500,"&lt;"&amp;$Q11)+COUNTIF($Q$2:$Q11,$Q11))</f>
        <v>2</v>
      </c>
    </row>
    <row r="12" spans="1:25" x14ac:dyDescent="0.3">
      <c r="A12" s="10" t="s">
        <v>160</v>
      </c>
      <c r="B12" s="11">
        <v>45992</v>
      </c>
      <c r="C12" s="12" t="s">
        <v>78</v>
      </c>
      <c r="D12" s="12" t="s">
        <v>161</v>
      </c>
      <c r="E12" s="12" t="s">
        <v>162</v>
      </c>
      <c r="F12" s="12" t="s">
        <v>71</v>
      </c>
      <c r="G12" s="12" t="s">
        <v>163</v>
      </c>
      <c r="H12" s="12" t="s">
        <v>164</v>
      </c>
      <c r="I12" s="12" t="s">
        <v>165</v>
      </c>
      <c r="J12" s="12" t="s">
        <v>166</v>
      </c>
      <c r="K12" s="12" t="s">
        <v>42</v>
      </c>
      <c r="L12" s="10" t="s">
        <v>34</v>
      </c>
      <c r="M12" s="10" t="s">
        <v>47</v>
      </c>
      <c r="N12" s="13">
        <v>11000</v>
      </c>
      <c r="O12" s="14">
        <v>0.1</v>
      </c>
      <c r="P12" s="15">
        <f>IF($A12="","",IF(COUNTIF(Actividad!$B$2:$B$500,$A12)=0,"",LOOKUP(2,1/(Actividad!$B$2:$B$500=$A12),Actividad!$A$2:$A$500)))</f>
        <v>46040</v>
      </c>
      <c r="Q12" s="15" t="str">
        <f>IF($A12="","",IF(COUNTIFS(Actividad!$B$2:$B$500,$A12,Actividad!$G$2:$G$500,"&lt;&gt;")=0,"",LOOKUP(2,1/((Actividad!$B$2:$B$500=$A12)*(Actividad!$G$2:$G$500&lt;&gt;"")),Actividad!$G$2:$G$500)))</f>
        <v/>
      </c>
      <c r="R12" s="16">
        <f t="shared" ca="1" si="0"/>
        <v>86</v>
      </c>
      <c r="S12" s="16" t="str">
        <f t="shared" ca="1" si="1"/>
        <v>Sin fecha</v>
      </c>
      <c r="T12" s="10">
        <v>2</v>
      </c>
      <c r="U12" s="17">
        <f t="shared" si="2"/>
        <v>1100</v>
      </c>
      <c r="V12" s="16">
        <f t="shared" ca="1" si="3"/>
        <v>20</v>
      </c>
      <c r="W12" s="16" t="str">
        <f t="shared" ca="1" si="4"/>
        <v>Bajo</v>
      </c>
      <c r="X12" s="12" t="s">
        <v>167</v>
      </c>
      <c r="Y12" s="16" t="str">
        <f ca="1">IF(OR($A12="",$Q12="",$Q12&lt;TODAY(),$S12="Vencido"),"",COUNTIFS($Q$2:$Q$500,"&gt;="&amp;TODAY(),$Q$2:$Q$500,"&lt;"&amp;$Q12)+COUNTIF($Q$2:$Q12,$Q12))</f>
        <v/>
      </c>
    </row>
    <row r="13" spans="1:25" x14ac:dyDescent="0.3">
      <c r="A13" s="10" t="s">
        <v>168</v>
      </c>
      <c r="B13" s="11">
        <v>46034</v>
      </c>
      <c r="C13" s="12" t="s">
        <v>78</v>
      </c>
      <c r="D13" s="12" t="s">
        <v>169</v>
      </c>
      <c r="E13" s="12" t="s">
        <v>170</v>
      </c>
      <c r="F13" s="12" t="s">
        <v>171</v>
      </c>
      <c r="G13" s="12" t="s">
        <v>172</v>
      </c>
      <c r="H13" s="12" t="s">
        <v>173</v>
      </c>
      <c r="I13" s="12" t="s">
        <v>130</v>
      </c>
      <c r="J13" s="12" t="s">
        <v>174</v>
      </c>
      <c r="K13" s="12" t="s">
        <v>32</v>
      </c>
      <c r="L13" s="10" t="s">
        <v>38</v>
      </c>
      <c r="M13" s="10" t="s">
        <v>41</v>
      </c>
      <c r="N13" s="13">
        <v>15000</v>
      </c>
      <c r="O13" s="14">
        <v>0.7</v>
      </c>
      <c r="P13" s="15">
        <f>IF($A13="","",IF(COUNTIF(Actividad!$B$2:$B$500,$A13)=0,"",LOOKUP(2,1/(Actividad!$B$2:$B$500=$A13),Actividad!$A$2:$A$500)))</f>
        <v>46116</v>
      </c>
      <c r="Q13" s="15">
        <f>IF($A13="","",IF(COUNTIFS(Actividad!$B$2:$B$500,$A13,Actividad!$G$2:$G$500,"&lt;&gt;")=0,"",LOOKUP(2,1/((Actividad!$B$2:$B$500=$A13)*(Actividad!$G$2:$G$500&lt;&gt;"")),Actividad!$G$2:$G$500)))</f>
        <v>46134</v>
      </c>
      <c r="R13" s="16">
        <f t="shared" ca="1" si="0"/>
        <v>10</v>
      </c>
      <c r="S13" s="16" t="str">
        <f t="shared" ca="1" si="1"/>
        <v>Planificado</v>
      </c>
      <c r="T13" s="10">
        <v>4</v>
      </c>
      <c r="U13" s="17">
        <f t="shared" si="2"/>
        <v>10500</v>
      </c>
      <c r="V13" s="16">
        <f t="shared" ca="1" si="3"/>
        <v>52</v>
      </c>
      <c r="W13" s="16" t="str">
        <f t="shared" ca="1" si="4"/>
        <v>Medio</v>
      </c>
      <c r="X13" s="12" t="s">
        <v>175</v>
      </c>
      <c r="Y13" s="16">
        <f ca="1">IF(OR($A13="",$Q13="",$Q13&lt;TODAY(),$S13="Vencido"),"",COUNTIFS($Q$2:$Q$500,"&gt;="&amp;TODAY(),$Q$2:$Q$500,"&lt;"&amp;$Q13)+COUNTIF($Q$2:$Q13,$Q13))</f>
        <v>6</v>
      </c>
    </row>
    <row r="14" spans="1:25" x14ac:dyDescent="0.3">
      <c r="A14" s="10" t="s">
        <v>176</v>
      </c>
      <c r="B14" s="11">
        <v>45915</v>
      </c>
      <c r="C14" s="12" t="s">
        <v>68</v>
      </c>
      <c r="D14" s="12" t="s">
        <v>177</v>
      </c>
      <c r="E14" s="12" t="s">
        <v>178</v>
      </c>
      <c r="F14" s="12" t="s">
        <v>90</v>
      </c>
      <c r="G14" s="12" t="s">
        <v>179</v>
      </c>
      <c r="H14" s="12" t="s">
        <v>180</v>
      </c>
      <c r="I14" s="12" t="s">
        <v>181</v>
      </c>
      <c r="J14" s="12" t="s">
        <v>182</v>
      </c>
      <c r="K14" s="12" t="s">
        <v>28</v>
      </c>
      <c r="L14" s="10" t="s">
        <v>30</v>
      </c>
      <c r="M14" s="10" t="s">
        <v>43</v>
      </c>
      <c r="N14" s="13">
        <v>7000</v>
      </c>
      <c r="O14" s="14">
        <v>1</v>
      </c>
      <c r="P14" s="15">
        <f>IF($A14="","",IF(COUNTIF(Actividad!$B$2:$B$500,$A14)=0,"",LOOKUP(2,1/(Actividad!$B$2:$B$500=$A14),Actividad!$A$2:$A$500)))</f>
        <v>46119</v>
      </c>
      <c r="Q14" s="15">
        <f>IF($A14="","",IF(COUNTIFS(Actividad!$B$2:$B$500,$A14,Actividad!$G$2:$G$500,"&lt;&gt;")=0,"",LOOKUP(2,1/((Actividad!$B$2:$B$500=$A14)*(Actividad!$G$2:$G$500&lt;&gt;"")),Actividad!$G$2:$G$500)))</f>
        <v>46149</v>
      </c>
      <c r="R14" s="16">
        <f t="shared" ca="1" si="0"/>
        <v>7</v>
      </c>
      <c r="S14" s="16" t="str">
        <f t="shared" ca="1" si="1"/>
        <v>Planificado</v>
      </c>
      <c r="T14" s="10">
        <v>5</v>
      </c>
      <c r="U14" s="17">
        <f t="shared" si="2"/>
        <v>7000</v>
      </c>
      <c r="V14" s="16">
        <f t="shared" ca="1" si="3"/>
        <v>55</v>
      </c>
      <c r="W14" s="16" t="str">
        <f t="shared" ca="1" si="4"/>
        <v>Medio</v>
      </c>
      <c r="X14" s="12" t="s">
        <v>183</v>
      </c>
      <c r="Y14" s="16">
        <f ca="1">IF(OR($A14="",$Q14="",$Q14&lt;TODAY(),$S14="Vencido"),"",COUNTIFS($Q$2:$Q$500,"&gt;="&amp;TODAY(),$Q$2:$Q$500,"&lt;"&amp;$Q14)+COUNTIF($Q$2:$Q14,$Q14))</f>
        <v>8</v>
      </c>
    </row>
    <row r="15" spans="1:25" x14ac:dyDescent="0.3">
      <c r="A15" s="10" t="s">
        <v>184</v>
      </c>
      <c r="B15" s="11">
        <v>46071</v>
      </c>
      <c r="C15" s="12" t="s">
        <v>78</v>
      </c>
      <c r="D15" s="12" t="s">
        <v>185</v>
      </c>
      <c r="E15" s="12" t="s">
        <v>186</v>
      </c>
      <c r="F15" s="12" t="s">
        <v>187</v>
      </c>
      <c r="G15" s="12" t="s">
        <v>188</v>
      </c>
      <c r="H15" s="12" t="s">
        <v>189</v>
      </c>
      <c r="I15" s="12" t="s">
        <v>190</v>
      </c>
      <c r="J15" s="12" t="s">
        <v>191</v>
      </c>
      <c r="K15" s="12" t="s">
        <v>44</v>
      </c>
      <c r="L15" s="10" t="s">
        <v>34</v>
      </c>
      <c r="M15" s="10" t="s">
        <v>35</v>
      </c>
      <c r="N15" s="13">
        <v>17500</v>
      </c>
      <c r="O15" s="14">
        <v>0.5</v>
      </c>
      <c r="P15" s="15">
        <f>IF($A15="","",IF(COUNTIF(Actividad!$B$2:$B$500,$A15)=0,"",LOOKUP(2,1/(Actividad!$B$2:$B$500=$A15),Actividad!$A$2:$A$500)))</f>
        <v>46113</v>
      </c>
      <c r="Q15" s="15">
        <f>IF($A15="","",IF(COUNTIFS(Actividad!$B$2:$B$500,$A15,Actividad!$G$2:$G$500,"&lt;&gt;")=0,"",LOOKUP(2,1/((Actividad!$B$2:$B$500=$A15)*(Actividad!$G$2:$G$500&lt;&gt;"")),Actividad!$G$2:$G$500)))</f>
        <v>46126</v>
      </c>
      <c r="R15" s="16">
        <f t="shared" ca="1" si="0"/>
        <v>13</v>
      </c>
      <c r="S15" s="16" t="str">
        <f t="shared" ca="1" si="1"/>
        <v>Hoy</v>
      </c>
      <c r="T15" s="10">
        <v>4</v>
      </c>
      <c r="U15" s="17">
        <f t="shared" si="2"/>
        <v>8750</v>
      </c>
      <c r="V15" s="16">
        <f t="shared" ca="1" si="3"/>
        <v>68</v>
      </c>
      <c r="W15" s="16" t="str">
        <f t="shared" ca="1" si="4"/>
        <v>Medio</v>
      </c>
      <c r="X15" s="12" t="s">
        <v>192</v>
      </c>
      <c r="Y15" s="16">
        <f ca="1">IF(OR($A15="",$Q15="",$Q15&lt;TODAY(),$S15="Vencido"),"",COUNTIFS($Q$2:$Q$500,"&gt;="&amp;TODAY(),$Q$2:$Q$500,"&lt;"&amp;$Q15)+COUNTIF($Q$2:$Q15,$Q15))</f>
        <v>1</v>
      </c>
    </row>
    <row r="16" spans="1:25" x14ac:dyDescent="0.3">
      <c r="A16" s="10" t="s">
        <v>193</v>
      </c>
      <c r="B16" s="11">
        <v>46081</v>
      </c>
      <c r="C16" s="12" t="s">
        <v>78</v>
      </c>
      <c r="D16" s="12" t="s">
        <v>194</v>
      </c>
      <c r="E16" s="12" t="s">
        <v>195</v>
      </c>
      <c r="F16" s="12" t="s">
        <v>196</v>
      </c>
      <c r="G16" s="12" t="s">
        <v>197</v>
      </c>
      <c r="H16" s="12" t="s">
        <v>198</v>
      </c>
      <c r="I16" s="12" t="s">
        <v>199</v>
      </c>
      <c r="J16" s="12" t="s">
        <v>104</v>
      </c>
      <c r="K16" s="12" t="s">
        <v>46</v>
      </c>
      <c r="L16" s="10" t="s">
        <v>38</v>
      </c>
      <c r="M16" s="10" t="s">
        <v>31</v>
      </c>
      <c r="N16" s="13">
        <v>9200</v>
      </c>
      <c r="O16" s="14">
        <v>0.4</v>
      </c>
      <c r="P16" s="15">
        <f>IF($A16="","",IF(COUNTIF(Actividad!$B$2:$B$500,$A16)=0,"",LOOKUP(2,1/(Actividad!$B$2:$B$500=$A16),Actividad!$A$2:$A$500)))</f>
        <v>46114</v>
      </c>
      <c r="Q16" s="15">
        <f>IF($A16="","",IF(COUNTIFS(Actividad!$B$2:$B$500,$A16,Actividad!$G$2:$G$500,"&lt;&gt;")=0,"",LOOKUP(2,1/((Actividad!$B$2:$B$500=$A16)*(Actividad!$G$2:$G$500&lt;&gt;"")),Actividad!$G$2:$G$500)))</f>
        <v>46121</v>
      </c>
      <c r="R16" s="16">
        <f t="shared" ca="1" si="0"/>
        <v>12</v>
      </c>
      <c r="S16" s="16" t="str">
        <f t="shared" ca="1" si="1"/>
        <v>Vencido</v>
      </c>
      <c r="T16" s="10">
        <v>3</v>
      </c>
      <c r="U16" s="17">
        <f t="shared" si="2"/>
        <v>3680</v>
      </c>
      <c r="V16" s="16">
        <f t="shared" ca="1" si="3"/>
        <v>63</v>
      </c>
      <c r="W16" s="16" t="str">
        <f t="shared" ca="1" si="4"/>
        <v>Medio</v>
      </c>
      <c r="X16" s="12" t="s">
        <v>200</v>
      </c>
      <c r="Y16" s="16" t="str">
        <f ca="1">IF(OR($A16="",$Q16="",$Q16&lt;TODAY(),$S16="Vencido"),"",COUNTIFS($Q$2:$Q$500,"&gt;="&amp;TODAY(),$Q$2:$Q$500,"&lt;"&amp;$Q16)+COUNTIF($Q$2:$Q16,$Q16))</f>
        <v/>
      </c>
    </row>
    <row r="17" spans="1:25" x14ac:dyDescent="0.3">
      <c r="A17" s="10" t="s">
        <v>201</v>
      </c>
      <c r="B17" s="11">
        <v>45847</v>
      </c>
      <c r="C17" s="12" t="s">
        <v>202</v>
      </c>
      <c r="D17" s="12" t="s">
        <v>203</v>
      </c>
      <c r="E17" s="12" t="s">
        <v>204</v>
      </c>
      <c r="F17" s="12" t="s">
        <v>205</v>
      </c>
      <c r="G17" s="12" t="s">
        <v>206</v>
      </c>
      <c r="H17" s="12" t="s">
        <v>207</v>
      </c>
      <c r="I17" s="12" t="s">
        <v>208</v>
      </c>
      <c r="J17" s="12" t="s">
        <v>209</v>
      </c>
      <c r="K17" s="12" t="s">
        <v>210</v>
      </c>
      <c r="L17" s="10" t="s">
        <v>30</v>
      </c>
      <c r="M17" s="10" t="s">
        <v>45</v>
      </c>
      <c r="N17" s="13">
        <v>5000</v>
      </c>
      <c r="O17" s="14">
        <v>0.05</v>
      </c>
      <c r="P17" s="15">
        <f>IF($A17="","",IF(COUNTIF(Actividad!$B$2:$B$500,$A17)=0,"",LOOKUP(2,1/(Actividad!$B$2:$B$500=$A17),Actividad!$A$2:$A$500)))</f>
        <v>46052</v>
      </c>
      <c r="Q17" s="15">
        <f>IF($A17="","",IF(COUNTIFS(Actividad!$B$2:$B$500,$A17,Actividad!$G$2:$G$500,"&lt;&gt;")=0,"",LOOKUP(2,1/((Actividad!$B$2:$B$500=$A17)*(Actividad!$G$2:$G$500&lt;&gt;"")),Actividad!$G$2:$G$500)))</f>
        <v>45996</v>
      </c>
      <c r="R17" s="16">
        <f t="shared" ca="1" si="0"/>
        <v>74</v>
      </c>
      <c r="S17" s="16" t="str">
        <f t="shared" ca="1" si="1"/>
        <v>Sin fecha</v>
      </c>
      <c r="T17" s="10">
        <v>2</v>
      </c>
      <c r="U17" s="17">
        <f t="shared" si="2"/>
        <v>250</v>
      </c>
      <c r="V17" s="16">
        <f t="shared" ca="1" si="3"/>
        <v>12</v>
      </c>
      <c r="W17" s="16" t="str">
        <f t="shared" si="4"/>
        <v>Bajo</v>
      </c>
      <c r="X17" s="12" t="s">
        <v>211</v>
      </c>
      <c r="Y17" s="16" t="str">
        <f ca="1">IF(OR($A17="",$Q17="",$Q17&lt;TODAY(),$S17="Vencido"),"",COUNTIFS($Q$2:$Q$500,"&gt;="&amp;TODAY(),$Q$2:$Q$500,"&lt;"&amp;$Q17)+COUNTIF($Q$2:$Q17,$Q17))</f>
        <v/>
      </c>
    </row>
    <row r="18" spans="1:25" x14ac:dyDescent="0.3">
      <c r="P18" t="str">
        <f>IF($A18="","",IF(COUNTIF(Actividad!$B$2:$B$500,$A18)=0,"",LOOKUP(2,1/(Actividad!$B$2:$B$500=$A18),Actividad!$A$2:$A$500)))</f>
        <v/>
      </c>
      <c r="Q18" t="str">
        <f>IF($A18="","",IF(COUNTIFS(Actividad!$B$2:$B$500,$A18,Actividad!$G$2:$G$500,"&lt;&gt;")=0,"",LOOKUP(2,1/((Actividad!$B$2:$B$500=$A18)*(Actividad!$G$2:$G$500&lt;&gt;"")),Actividad!$G$2:$G$500)))</f>
        <v/>
      </c>
      <c r="R18" t="str">
        <f t="shared" ca="1" si="0"/>
        <v/>
      </c>
      <c r="S18" t="str">
        <f t="shared" ca="1" si="1"/>
        <v/>
      </c>
      <c r="U18" t="str">
        <f t="shared" si="2"/>
        <v/>
      </c>
      <c r="V18" t="str">
        <f t="shared" si="3"/>
        <v/>
      </c>
      <c r="W18" t="str">
        <f t="shared" si="4"/>
        <v/>
      </c>
      <c r="Y18" t="str">
        <f ca="1">IF(OR($A18="",$Q18="",$Q18&lt;TODAY(),$S18="Vencido"),"",COUNTIFS($Q$2:$Q$500,"&gt;="&amp;TODAY(),$Q$2:$Q$500,"&lt;"&amp;$Q18)+COUNTIF($Q$2:$Q18,$Q18))</f>
        <v/>
      </c>
    </row>
    <row r="19" spans="1:25" x14ac:dyDescent="0.3">
      <c r="P19" t="str">
        <f>IF($A19="","",IF(COUNTIF(Actividad!$B$2:$B$500,$A19)=0,"",LOOKUP(2,1/(Actividad!$B$2:$B$500=$A19),Actividad!$A$2:$A$500)))</f>
        <v/>
      </c>
      <c r="Q19" t="str">
        <f>IF($A19="","",IF(COUNTIFS(Actividad!$B$2:$B$500,$A19,Actividad!$G$2:$G$500,"&lt;&gt;")=0,"",LOOKUP(2,1/((Actividad!$B$2:$B$500=$A19)*(Actividad!$G$2:$G$500&lt;&gt;"")),Actividad!$G$2:$G$500)))</f>
        <v/>
      </c>
      <c r="R19" t="str">
        <f t="shared" ca="1" si="0"/>
        <v/>
      </c>
      <c r="S19" t="str">
        <f t="shared" ca="1" si="1"/>
        <v/>
      </c>
      <c r="U19" t="str">
        <f t="shared" si="2"/>
        <v/>
      </c>
      <c r="V19" t="str">
        <f t="shared" si="3"/>
        <v/>
      </c>
      <c r="W19" t="str">
        <f t="shared" si="4"/>
        <v/>
      </c>
      <c r="Y19" t="str">
        <f ca="1">IF(OR($A19="",$Q19="",$Q19&lt;TODAY(),$S19="Vencido"),"",COUNTIFS($Q$2:$Q$500,"&gt;="&amp;TODAY(),$Q$2:$Q$500,"&lt;"&amp;$Q19)+COUNTIF($Q$2:$Q19,$Q19))</f>
        <v/>
      </c>
    </row>
    <row r="20" spans="1:25" x14ac:dyDescent="0.3">
      <c r="P20" t="str">
        <f>IF($A20="","",IF(COUNTIF(Actividad!$B$2:$B$500,$A20)=0,"",LOOKUP(2,1/(Actividad!$B$2:$B$500=$A20),Actividad!$A$2:$A$500)))</f>
        <v/>
      </c>
      <c r="Q20" t="str">
        <f>IF($A20="","",IF(COUNTIFS(Actividad!$B$2:$B$500,$A20,Actividad!$G$2:$G$500,"&lt;&gt;")=0,"",LOOKUP(2,1/((Actividad!$B$2:$B$500=$A20)*(Actividad!$G$2:$G$500&lt;&gt;"")),Actividad!$G$2:$G$500)))</f>
        <v/>
      </c>
      <c r="R20" t="str">
        <f t="shared" ca="1" si="0"/>
        <v/>
      </c>
      <c r="S20" t="str">
        <f t="shared" ca="1" si="1"/>
        <v/>
      </c>
      <c r="U20" t="str">
        <f t="shared" si="2"/>
        <v/>
      </c>
      <c r="V20" t="str">
        <f t="shared" si="3"/>
        <v/>
      </c>
      <c r="W20" t="str">
        <f t="shared" si="4"/>
        <v/>
      </c>
      <c r="Y20" t="str">
        <f ca="1">IF(OR($A20="",$Q20="",$Q20&lt;TODAY(),$S20="Vencido"),"",COUNTIFS($Q$2:$Q$500,"&gt;="&amp;TODAY(),$Q$2:$Q$500,"&lt;"&amp;$Q20)+COUNTIF($Q$2:$Q20,$Q20))</f>
        <v/>
      </c>
    </row>
    <row r="21" spans="1:25" x14ac:dyDescent="0.3">
      <c r="P21" t="str">
        <f>IF($A21="","",IF(COUNTIF(Actividad!$B$2:$B$500,$A21)=0,"",LOOKUP(2,1/(Actividad!$B$2:$B$500=$A21),Actividad!$A$2:$A$500)))</f>
        <v/>
      </c>
      <c r="Q21" t="str">
        <f>IF($A21="","",IF(COUNTIFS(Actividad!$B$2:$B$500,$A21,Actividad!$G$2:$G$500,"&lt;&gt;")=0,"",LOOKUP(2,1/((Actividad!$B$2:$B$500=$A21)*(Actividad!$G$2:$G$500&lt;&gt;"")),Actividad!$G$2:$G$500)))</f>
        <v/>
      </c>
      <c r="R21" t="str">
        <f t="shared" ca="1" si="0"/>
        <v/>
      </c>
      <c r="S21" t="str">
        <f t="shared" ca="1" si="1"/>
        <v/>
      </c>
      <c r="U21" t="str">
        <f t="shared" si="2"/>
        <v/>
      </c>
      <c r="V21" t="str">
        <f t="shared" si="3"/>
        <v/>
      </c>
      <c r="W21" t="str">
        <f t="shared" si="4"/>
        <v/>
      </c>
      <c r="Y21" t="str">
        <f ca="1">IF(OR($A21="",$Q21="",$Q21&lt;TODAY(),$S21="Vencido"),"",COUNTIFS($Q$2:$Q$500,"&gt;="&amp;TODAY(),$Q$2:$Q$500,"&lt;"&amp;$Q21)+COUNTIF($Q$2:$Q21,$Q21))</f>
        <v/>
      </c>
    </row>
    <row r="22" spans="1:25" x14ac:dyDescent="0.3">
      <c r="P22" t="str">
        <f>IF($A22="","",IF(COUNTIF(Actividad!$B$2:$B$500,$A22)=0,"",LOOKUP(2,1/(Actividad!$B$2:$B$500=$A22),Actividad!$A$2:$A$500)))</f>
        <v/>
      </c>
      <c r="Q22" t="str">
        <f>IF($A22="","",IF(COUNTIFS(Actividad!$B$2:$B$500,$A22,Actividad!$G$2:$G$500,"&lt;&gt;")=0,"",LOOKUP(2,1/((Actividad!$B$2:$B$500=$A22)*(Actividad!$G$2:$G$500&lt;&gt;"")),Actividad!$G$2:$G$500)))</f>
        <v/>
      </c>
      <c r="R22" t="str">
        <f t="shared" ca="1" si="0"/>
        <v/>
      </c>
      <c r="S22" t="str">
        <f t="shared" ca="1" si="1"/>
        <v/>
      </c>
      <c r="U22" t="str">
        <f t="shared" si="2"/>
        <v/>
      </c>
      <c r="V22" t="str">
        <f t="shared" si="3"/>
        <v/>
      </c>
      <c r="W22" t="str">
        <f t="shared" si="4"/>
        <v/>
      </c>
      <c r="Y22" t="str">
        <f ca="1">IF(OR($A22="",$Q22="",$Q22&lt;TODAY(),$S22="Vencido"),"",COUNTIFS($Q$2:$Q$500,"&gt;="&amp;TODAY(),$Q$2:$Q$500,"&lt;"&amp;$Q22)+COUNTIF($Q$2:$Q22,$Q22))</f>
        <v/>
      </c>
    </row>
    <row r="23" spans="1:25" x14ac:dyDescent="0.3">
      <c r="P23" t="str">
        <f>IF($A23="","",IF(COUNTIF(Actividad!$B$2:$B$500,$A23)=0,"",LOOKUP(2,1/(Actividad!$B$2:$B$500=$A23),Actividad!$A$2:$A$500)))</f>
        <v/>
      </c>
      <c r="Q23" t="str">
        <f>IF($A23="","",IF(COUNTIFS(Actividad!$B$2:$B$500,$A23,Actividad!$G$2:$G$500,"&lt;&gt;")=0,"",LOOKUP(2,1/((Actividad!$B$2:$B$500=$A23)*(Actividad!$G$2:$G$500&lt;&gt;"")),Actividad!$G$2:$G$500)))</f>
        <v/>
      </c>
      <c r="R23" t="str">
        <f t="shared" ca="1" si="0"/>
        <v/>
      </c>
      <c r="S23" t="str">
        <f t="shared" ca="1" si="1"/>
        <v/>
      </c>
      <c r="U23" t="str">
        <f t="shared" si="2"/>
        <v/>
      </c>
      <c r="V23" t="str">
        <f t="shared" si="3"/>
        <v/>
      </c>
      <c r="W23" t="str">
        <f t="shared" si="4"/>
        <v/>
      </c>
      <c r="Y23" t="str">
        <f ca="1">IF(OR($A23="",$Q23="",$Q23&lt;TODAY(),$S23="Vencido"),"",COUNTIFS($Q$2:$Q$500,"&gt;="&amp;TODAY(),$Q$2:$Q$500,"&lt;"&amp;$Q23)+COUNTIF($Q$2:$Q23,$Q23))</f>
        <v/>
      </c>
    </row>
    <row r="24" spans="1:25" x14ac:dyDescent="0.3">
      <c r="P24" t="str">
        <f>IF($A24="","",IF(COUNTIF(Actividad!$B$2:$B$500,$A24)=0,"",LOOKUP(2,1/(Actividad!$B$2:$B$500=$A24),Actividad!$A$2:$A$500)))</f>
        <v/>
      </c>
      <c r="Q24" t="str">
        <f>IF($A24="","",IF(COUNTIFS(Actividad!$B$2:$B$500,$A24,Actividad!$G$2:$G$500,"&lt;&gt;")=0,"",LOOKUP(2,1/((Actividad!$B$2:$B$500=$A24)*(Actividad!$G$2:$G$500&lt;&gt;"")),Actividad!$G$2:$G$500)))</f>
        <v/>
      </c>
      <c r="R24" t="str">
        <f t="shared" ca="1" si="0"/>
        <v/>
      </c>
      <c r="S24" t="str">
        <f t="shared" ca="1" si="1"/>
        <v/>
      </c>
      <c r="U24" t="str">
        <f t="shared" si="2"/>
        <v/>
      </c>
      <c r="V24" t="str">
        <f t="shared" si="3"/>
        <v/>
      </c>
      <c r="W24" t="str">
        <f t="shared" si="4"/>
        <v/>
      </c>
      <c r="Y24" t="str">
        <f ca="1">IF(OR($A24="",$Q24="",$Q24&lt;TODAY(),$S24="Vencido"),"",COUNTIFS($Q$2:$Q$500,"&gt;="&amp;TODAY(),$Q$2:$Q$500,"&lt;"&amp;$Q24)+COUNTIF($Q$2:$Q24,$Q24))</f>
        <v/>
      </c>
    </row>
    <row r="25" spans="1:25" x14ac:dyDescent="0.3">
      <c r="P25" t="str">
        <f>IF($A25="","",IF(COUNTIF(Actividad!$B$2:$B$500,$A25)=0,"",LOOKUP(2,1/(Actividad!$B$2:$B$500=$A25),Actividad!$A$2:$A$500)))</f>
        <v/>
      </c>
      <c r="Q25" t="str">
        <f>IF($A25="","",IF(COUNTIFS(Actividad!$B$2:$B$500,$A25,Actividad!$G$2:$G$500,"&lt;&gt;")=0,"",LOOKUP(2,1/((Actividad!$B$2:$B$500=$A25)*(Actividad!$G$2:$G$500&lt;&gt;"")),Actividad!$G$2:$G$500)))</f>
        <v/>
      </c>
      <c r="R25" t="str">
        <f t="shared" ca="1" si="0"/>
        <v/>
      </c>
      <c r="S25" t="str">
        <f t="shared" ca="1" si="1"/>
        <v/>
      </c>
      <c r="U25" t="str">
        <f t="shared" si="2"/>
        <v/>
      </c>
      <c r="V25" t="str">
        <f t="shared" si="3"/>
        <v/>
      </c>
      <c r="W25" t="str">
        <f t="shared" si="4"/>
        <v/>
      </c>
      <c r="Y25" t="str">
        <f ca="1">IF(OR($A25="",$Q25="",$Q25&lt;TODAY(),$S25="Vencido"),"",COUNTIFS($Q$2:$Q$500,"&gt;="&amp;TODAY(),$Q$2:$Q$500,"&lt;"&amp;$Q25)+COUNTIF($Q$2:$Q25,$Q25))</f>
        <v/>
      </c>
    </row>
    <row r="26" spans="1:25" x14ac:dyDescent="0.3">
      <c r="P26" t="str">
        <f>IF($A26="","",IF(COUNTIF(Actividad!$B$2:$B$500,$A26)=0,"",LOOKUP(2,1/(Actividad!$B$2:$B$500=$A26),Actividad!$A$2:$A$500)))</f>
        <v/>
      </c>
      <c r="Q26" t="str">
        <f>IF($A26="","",IF(COUNTIFS(Actividad!$B$2:$B$500,$A26,Actividad!$G$2:$G$500,"&lt;&gt;")=0,"",LOOKUP(2,1/((Actividad!$B$2:$B$500=$A26)*(Actividad!$G$2:$G$500&lt;&gt;"")),Actividad!$G$2:$G$500)))</f>
        <v/>
      </c>
      <c r="R26" t="str">
        <f t="shared" ca="1" si="0"/>
        <v/>
      </c>
      <c r="S26" t="str">
        <f t="shared" ca="1" si="1"/>
        <v/>
      </c>
      <c r="U26" t="str">
        <f t="shared" si="2"/>
        <v/>
      </c>
      <c r="V26" t="str">
        <f t="shared" si="3"/>
        <v/>
      </c>
      <c r="W26" t="str">
        <f t="shared" si="4"/>
        <v/>
      </c>
      <c r="Y26" t="str">
        <f ca="1">IF(OR($A26="",$Q26="",$Q26&lt;TODAY(),$S26="Vencido"),"",COUNTIFS($Q$2:$Q$500,"&gt;="&amp;TODAY(),$Q$2:$Q$500,"&lt;"&amp;$Q26)+COUNTIF($Q$2:$Q26,$Q26))</f>
        <v/>
      </c>
    </row>
    <row r="27" spans="1:25" x14ac:dyDescent="0.3">
      <c r="P27" t="str">
        <f>IF($A27="","",IF(COUNTIF(Actividad!$B$2:$B$500,$A27)=0,"",LOOKUP(2,1/(Actividad!$B$2:$B$500=$A27),Actividad!$A$2:$A$500)))</f>
        <v/>
      </c>
      <c r="Q27" t="str">
        <f>IF($A27="","",IF(COUNTIFS(Actividad!$B$2:$B$500,$A27,Actividad!$G$2:$G$500,"&lt;&gt;")=0,"",LOOKUP(2,1/((Actividad!$B$2:$B$500=$A27)*(Actividad!$G$2:$G$500&lt;&gt;"")),Actividad!$G$2:$G$500)))</f>
        <v/>
      </c>
      <c r="R27" t="str">
        <f t="shared" ca="1" si="0"/>
        <v/>
      </c>
      <c r="S27" t="str">
        <f t="shared" ca="1" si="1"/>
        <v/>
      </c>
      <c r="U27" t="str">
        <f t="shared" si="2"/>
        <v/>
      </c>
      <c r="V27" t="str">
        <f t="shared" si="3"/>
        <v/>
      </c>
      <c r="W27" t="str">
        <f t="shared" si="4"/>
        <v/>
      </c>
      <c r="Y27" t="str">
        <f ca="1">IF(OR($A27="",$Q27="",$Q27&lt;TODAY(),$S27="Vencido"),"",COUNTIFS($Q$2:$Q$500,"&gt;="&amp;TODAY(),$Q$2:$Q$500,"&lt;"&amp;$Q27)+COUNTIF($Q$2:$Q27,$Q27))</f>
        <v/>
      </c>
    </row>
    <row r="28" spans="1:25" x14ac:dyDescent="0.3">
      <c r="P28" t="str">
        <f>IF($A28="","",IF(COUNTIF(Actividad!$B$2:$B$500,$A28)=0,"",LOOKUP(2,1/(Actividad!$B$2:$B$500=$A28),Actividad!$A$2:$A$500)))</f>
        <v/>
      </c>
      <c r="Q28" t="str">
        <f>IF($A28="","",IF(COUNTIFS(Actividad!$B$2:$B$500,$A28,Actividad!$G$2:$G$500,"&lt;&gt;")=0,"",LOOKUP(2,1/((Actividad!$B$2:$B$500=$A28)*(Actividad!$G$2:$G$500&lt;&gt;"")),Actividad!$G$2:$G$500)))</f>
        <v/>
      </c>
      <c r="R28" t="str">
        <f t="shared" ca="1" si="0"/>
        <v/>
      </c>
      <c r="S28" t="str">
        <f t="shared" ca="1" si="1"/>
        <v/>
      </c>
      <c r="U28" t="str">
        <f t="shared" si="2"/>
        <v/>
      </c>
      <c r="V28" t="str">
        <f t="shared" si="3"/>
        <v/>
      </c>
      <c r="W28" t="str">
        <f t="shared" si="4"/>
        <v/>
      </c>
      <c r="Y28" t="str">
        <f ca="1">IF(OR($A28="",$Q28="",$Q28&lt;TODAY(),$S28="Vencido"),"",COUNTIFS($Q$2:$Q$500,"&gt;="&amp;TODAY(),$Q$2:$Q$500,"&lt;"&amp;$Q28)+COUNTIF($Q$2:$Q28,$Q28))</f>
        <v/>
      </c>
    </row>
    <row r="29" spans="1:25" x14ac:dyDescent="0.3">
      <c r="P29" t="str">
        <f>IF($A29="","",IF(COUNTIF(Actividad!$B$2:$B$500,$A29)=0,"",LOOKUP(2,1/(Actividad!$B$2:$B$500=$A29),Actividad!$A$2:$A$500)))</f>
        <v/>
      </c>
      <c r="Q29" t="str">
        <f>IF($A29="","",IF(COUNTIFS(Actividad!$B$2:$B$500,$A29,Actividad!$G$2:$G$500,"&lt;&gt;")=0,"",LOOKUP(2,1/((Actividad!$B$2:$B$500=$A29)*(Actividad!$G$2:$G$500&lt;&gt;"")),Actividad!$G$2:$G$500)))</f>
        <v/>
      </c>
      <c r="R29" t="str">
        <f t="shared" ca="1" si="0"/>
        <v/>
      </c>
      <c r="S29" t="str">
        <f t="shared" ca="1" si="1"/>
        <v/>
      </c>
      <c r="U29" t="str">
        <f t="shared" si="2"/>
        <v/>
      </c>
      <c r="V29" t="str">
        <f t="shared" si="3"/>
        <v/>
      </c>
      <c r="W29" t="str">
        <f t="shared" si="4"/>
        <v/>
      </c>
      <c r="Y29" t="str">
        <f ca="1">IF(OR($A29="",$Q29="",$Q29&lt;TODAY(),$S29="Vencido"),"",COUNTIFS($Q$2:$Q$500,"&gt;="&amp;TODAY(),$Q$2:$Q$500,"&lt;"&amp;$Q29)+COUNTIF($Q$2:$Q29,$Q29))</f>
        <v/>
      </c>
    </row>
    <row r="30" spans="1:25" x14ac:dyDescent="0.3">
      <c r="P30" t="str">
        <f>IF($A30="","",IF(COUNTIF(Actividad!$B$2:$B$500,$A30)=0,"",LOOKUP(2,1/(Actividad!$B$2:$B$500=$A30),Actividad!$A$2:$A$500)))</f>
        <v/>
      </c>
      <c r="Q30" t="str">
        <f>IF($A30="","",IF(COUNTIFS(Actividad!$B$2:$B$500,$A30,Actividad!$G$2:$G$500,"&lt;&gt;")=0,"",LOOKUP(2,1/((Actividad!$B$2:$B$500=$A30)*(Actividad!$G$2:$G$500&lt;&gt;"")),Actividad!$G$2:$G$500)))</f>
        <v/>
      </c>
      <c r="R30" t="str">
        <f t="shared" ca="1" si="0"/>
        <v/>
      </c>
      <c r="S30" t="str">
        <f t="shared" ca="1" si="1"/>
        <v/>
      </c>
      <c r="U30" t="str">
        <f t="shared" si="2"/>
        <v/>
      </c>
      <c r="V30" t="str">
        <f t="shared" si="3"/>
        <v/>
      </c>
      <c r="W30" t="str">
        <f t="shared" si="4"/>
        <v/>
      </c>
      <c r="Y30" t="str">
        <f ca="1">IF(OR($A30="",$Q30="",$Q30&lt;TODAY(),$S30="Vencido"),"",COUNTIFS($Q$2:$Q$500,"&gt;="&amp;TODAY(),$Q$2:$Q$500,"&lt;"&amp;$Q30)+COUNTIF($Q$2:$Q30,$Q30))</f>
        <v/>
      </c>
    </row>
    <row r="31" spans="1:25" x14ac:dyDescent="0.3">
      <c r="P31" t="str">
        <f>IF($A31="","",IF(COUNTIF(Actividad!$B$2:$B$500,$A31)=0,"",LOOKUP(2,1/(Actividad!$B$2:$B$500=$A31),Actividad!$A$2:$A$500)))</f>
        <v/>
      </c>
      <c r="Q31" t="str">
        <f>IF($A31="","",IF(COUNTIFS(Actividad!$B$2:$B$500,$A31,Actividad!$G$2:$G$500,"&lt;&gt;")=0,"",LOOKUP(2,1/((Actividad!$B$2:$B$500=$A31)*(Actividad!$G$2:$G$500&lt;&gt;"")),Actividad!$G$2:$G$500)))</f>
        <v/>
      </c>
      <c r="R31" t="str">
        <f t="shared" ca="1" si="0"/>
        <v/>
      </c>
      <c r="S31" t="str">
        <f t="shared" ca="1" si="1"/>
        <v/>
      </c>
      <c r="U31" t="str">
        <f t="shared" si="2"/>
        <v/>
      </c>
      <c r="V31" t="str">
        <f t="shared" si="3"/>
        <v/>
      </c>
      <c r="W31" t="str">
        <f t="shared" si="4"/>
        <v/>
      </c>
      <c r="Y31" t="str">
        <f ca="1">IF(OR($A31="",$Q31="",$Q31&lt;TODAY(),$S31="Vencido"),"",COUNTIFS($Q$2:$Q$500,"&gt;="&amp;TODAY(),$Q$2:$Q$500,"&lt;"&amp;$Q31)+COUNTIF($Q$2:$Q31,$Q31))</f>
        <v/>
      </c>
    </row>
    <row r="32" spans="1:25" x14ac:dyDescent="0.3">
      <c r="P32" t="str">
        <f>IF($A32="","",IF(COUNTIF(Actividad!$B$2:$B$500,$A32)=0,"",LOOKUP(2,1/(Actividad!$B$2:$B$500=$A32),Actividad!$A$2:$A$500)))</f>
        <v/>
      </c>
      <c r="Q32" t="str">
        <f>IF($A32="","",IF(COUNTIFS(Actividad!$B$2:$B$500,$A32,Actividad!$G$2:$G$500,"&lt;&gt;")=0,"",LOOKUP(2,1/((Actividad!$B$2:$B$500=$A32)*(Actividad!$G$2:$G$500&lt;&gt;"")),Actividad!$G$2:$G$500)))</f>
        <v/>
      </c>
      <c r="R32" t="str">
        <f t="shared" ca="1" si="0"/>
        <v/>
      </c>
      <c r="S32" t="str">
        <f t="shared" ca="1" si="1"/>
        <v/>
      </c>
      <c r="U32" t="str">
        <f t="shared" si="2"/>
        <v/>
      </c>
      <c r="V32" t="str">
        <f t="shared" si="3"/>
        <v/>
      </c>
      <c r="W32" t="str">
        <f t="shared" si="4"/>
        <v/>
      </c>
      <c r="Y32" t="str">
        <f ca="1">IF(OR($A32="",$Q32="",$Q32&lt;TODAY(),$S32="Vencido"),"",COUNTIFS($Q$2:$Q$500,"&gt;="&amp;TODAY(),$Q$2:$Q$500,"&lt;"&amp;$Q32)+COUNTIF($Q$2:$Q32,$Q32))</f>
        <v/>
      </c>
    </row>
    <row r="33" spans="16:25" x14ac:dyDescent="0.3">
      <c r="P33" t="str">
        <f>IF($A33="","",IF(COUNTIF(Actividad!$B$2:$B$500,$A33)=0,"",LOOKUP(2,1/(Actividad!$B$2:$B$500=$A33),Actividad!$A$2:$A$500)))</f>
        <v/>
      </c>
      <c r="Q33" t="str">
        <f>IF($A33="","",IF(COUNTIFS(Actividad!$B$2:$B$500,$A33,Actividad!$G$2:$G$500,"&lt;&gt;")=0,"",LOOKUP(2,1/((Actividad!$B$2:$B$500=$A33)*(Actividad!$G$2:$G$500&lt;&gt;"")),Actividad!$G$2:$G$500)))</f>
        <v/>
      </c>
      <c r="R33" t="str">
        <f t="shared" ca="1" si="0"/>
        <v/>
      </c>
      <c r="S33" t="str">
        <f t="shared" ca="1" si="1"/>
        <v/>
      </c>
      <c r="U33" t="str">
        <f t="shared" si="2"/>
        <v/>
      </c>
      <c r="V33" t="str">
        <f t="shared" si="3"/>
        <v/>
      </c>
      <c r="W33" t="str">
        <f t="shared" si="4"/>
        <v/>
      </c>
      <c r="Y33" t="str">
        <f ca="1">IF(OR($A33="",$Q33="",$Q33&lt;TODAY(),$S33="Vencido"),"",COUNTIFS($Q$2:$Q$500,"&gt;="&amp;TODAY(),$Q$2:$Q$500,"&lt;"&amp;$Q33)+COUNTIF($Q$2:$Q33,$Q33))</f>
        <v/>
      </c>
    </row>
    <row r="34" spans="16:25" x14ac:dyDescent="0.3">
      <c r="P34" t="str">
        <f>IF($A34="","",IF(COUNTIF(Actividad!$B$2:$B$500,$A34)=0,"",LOOKUP(2,1/(Actividad!$B$2:$B$500=$A34),Actividad!$A$2:$A$500)))</f>
        <v/>
      </c>
      <c r="Q34" t="str">
        <f>IF($A34="","",IF(COUNTIFS(Actividad!$B$2:$B$500,$A34,Actividad!$G$2:$G$500,"&lt;&gt;")=0,"",LOOKUP(2,1/((Actividad!$B$2:$B$500=$A34)*(Actividad!$G$2:$G$500&lt;&gt;"")),Actividad!$G$2:$G$500)))</f>
        <v/>
      </c>
      <c r="R34" t="str">
        <f t="shared" ca="1" si="0"/>
        <v/>
      </c>
      <c r="S34" t="str">
        <f t="shared" ca="1" si="1"/>
        <v/>
      </c>
      <c r="U34" t="str">
        <f t="shared" si="2"/>
        <v/>
      </c>
      <c r="V34" t="str">
        <f t="shared" si="3"/>
        <v/>
      </c>
      <c r="W34" t="str">
        <f t="shared" si="4"/>
        <v/>
      </c>
      <c r="Y34" t="str">
        <f ca="1">IF(OR($A34="",$Q34="",$Q34&lt;TODAY(),$S34="Vencido"),"",COUNTIFS($Q$2:$Q$500,"&gt;="&amp;TODAY(),$Q$2:$Q$500,"&lt;"&amp;$Q34)+COUNTIF($Q$2:$Q34,$Q34))</f>
        <v/>
      </c>
    </row>
    <row r="35" spans="16:25" x14ac:dyDescent="0.3">
      <c r="P35" t="str">
        <f>IF($A35="","",IF(COUNTIF(Actividad!$B$2:$B$500,$A35)=0,"",LOOKUP(2,1/(Actividad!$B$2:$B$500=$A35),Actividad!$A$2:$A$500)))</f>
        <v/>
      </c>
      <c r="Q35" t="str">
        <f>IF($A35="","",IF(COUNTIFS(Actividad!$B$2:$B$500,$A35,Actividad!$G$2:$G$500,"&lt;&gt;")=0,"",LOOKUP(2,1/((Actividad!$B$2:$B$500=$A35)*(Actividad!$G$2:$G$500&lt;&gt;"")),Actividad!$G$2:$G$500)))</f>
        <v/>
      </c>
      <c r="R35" t="str">
        <f t="shared" ca="1" si="0"/>
        <v/>
      </c>
      <c r="S35" t="str">
        <f t="shared" ca="1" si="1"/>
        <v/>
      </c>
      <c r="U35" t="str">
        <f t="shared" si="2"/>
        <v/>
      </c>
      <c r="V35" t="str">
        <f t="shared" si="3"/>
        <v/>
      </c>
      <c r="W35" t="str">
        <f t="shared" si="4"/>
        <v/>
      </c>
      <c r="Y35" t="str">
        <f ca="1">IF(OR($A35="",$Q35="",$Q35&lt;TODAY(),$S35="Vencido"),"",COUNTIFS($Q$2:$Q$500,"&gt;="&amp;TODAY(),$Q$2:$Q$500,"&lt;"&amp;$Q35)+COUNTIF($Q$2:$Q35,$Q35))</f>
        <v/>
      </c>
    </row>
    <row r="36" spans="16:25" x14ac:dyDescent="0.3">
      <c r="P36" t="str">
        <f>IF($A36="","",IF(COUNTIF(Actividad!$B$2:$B$500,$A36)=0,"",LOOKUP(2,1/(Actividad!$B$2:$B$500=$A36),Actividad!$A$2:$A$500)))</f>
        <v/>
      </c>
      <c r="Q36" t="str">
        <f>IF($A36="","",IF(COUNTIFS(Actividad!$B$2:$B$500,$A36,Actividad!$G$2:$G$500,"&lt;&gt;")=0,"",LOOKUP(2,1/((Actividad!$B$2:$B$500=$A36)*(Actividad!$G$2:$G$500&lt;&gt;"")),Actividad!$G$2:$G$500)))</f>
        <v/>
      </c>
      <c r="R36" t="str">
        <f t="shared" ca="1" si="0"/>
        <v/>
      </c>
      <c r="S36" t="str">
        <f t="shared" ca="1" si="1"/>
        <v/>
      </c>
      <c r="U36" t="str">
        <f t="shared" si="2"/>
        <v/>
      </c>
      <c r="V36" t="str">
        <f t="shared" si="3"/>
        <v/>
      </c>
      <c r="W36" t="str">
        <f t="shared" si="4"/>
        <v/>
      </c>
      <c r="Y36" t="str">
        <f ca="1">IF(OR($A36="",$Q36="",$Q36&lt;TODAY(),$S36="Vencido"),"",COUNTIFS($Q$2:$Q$500,"&gt;="&amp;TODAY(),$Q$2:$Q$500,"&lt;"&amp;$Q36)+COUNTIF($Q$2:$Q36,$Q36))</f>
        <v/>
      </c>
    </row>
    <row r="37" spans="16:25" x14ac:dyDescent="0.3">
      <c r="P37" t="str">
        <f>IF($A37="","",IF(COUNTIF(Actividad!$B$2:$B$500,$A37)=0,"",LOOKUP(2,1/(Actividad!$B$2:$B$500=$A37),Actividad!$A$2:$A$500)))</f>
        <v/>
      </c>
      <c r="Q37" t="str">
        <f>IF($A37="","",IF(COUNTIFS(Actividad!$B$2:$B$500,$A37,Actividad!$G$2:$G$500,"&lt;&gt;")=0,"",LOOKUP(2,1/((Actividad!$B$2:$B$500=$A37)*(Actividad!$G$2:$G$500&lt;&gt;"")),Actividad!$G$2:$G$500)))</f>
        <v/>
      </c>
      <c r="R37" t="str">
        <f t="shared" ca="1" si="0"/>
        <v/>
      </c>
      <c r="S37" t="str">
        <f t="shared" ca="1" si="1"/>
        <v/>
      </c>
      <c r="U37" t="str">
        <f t="shared" si="2"/>
        <v/>
      </c>
      <c r="V37" t="str">
        <f t="shared" si="3"/>
        <v/>
      </c>
      <c r="W37" t="str">
        <f t="shared" si="4"/>
        <v/>
      </c>
      <c r="Y37" t="str">
        <f ca="1">IF(OR($A37="",$Q37="",$Q37&lt;TODAY(),$S37="Vencido"),"",COUNTIFS($Q$2:$Q$500,"&gt;="&amp;TODAY(),$Q$2:$Q$500,"&lt;"&amp;$Q37)+COUNTIF($Q$2:$Q37,$Q37))</f>
        <v/>
      </c>
    </row>
    <row r="38" spans="16:25" x14ac:dyDescent="0.3">
      <c r="P38" t="str">
        <f>IF($A38="","",IF(COUNTIF(Actividad!$B$2:$B$500,$A38)=0,"",LOOKUP(2,1/(Actividad!$B$2:$B$500=$A38),Actividad!$A$2:$A$500)))</f>
        <v/>
      </c>
      <c r="Q38" t="str">
        <f>IF($A38="","",IF(COUNTIFS(Actividad!$B$2:$B$500,$A38,Actividad!$G$2:$G$500,"&lt;&gt;")=0,"",LOOKUP(2,1/((Actividad!$B$2:$B$500=$A38)*(Actividad!$G$2:$G$500&lt;&gt;"")),Actividad!$G$2:$G$500)))</f>
        <v/>
      </c>
      <c r="R38" t="str">
        <f t="shared" ca="1" si="0"/>
        <v/>
      </c>
      <c r="S38" t="str">
        <f t="shared" ca="1" si="1"/>
        <v/>
      </c>
      <c r="U38" t="str">
        <f t="shared" si="2"/>
        <v/>
      </c>
      <c r="V38" t="str">
        <f t="shared" si="3"/>
        <v/>
      </c>
      <c r="W38" t="str">
        <f t="shared" si="4"/>
        <v/>
      </c>
      <c r="Y38" t="str">
        <f ca="1">IF(OR($A38="",$Q38="",$Q38&lt;TODAY(),$S38="Vencido"),"",COUNTIFS($Q$2:$Q$500,"&gt;="&amp;TODAY(),$Q$2:$Q$500,"&lt;"&amp;$Q38)+COUNTIF($Q$2:$Q38,$Q38))</f>
        <v/>
      </c>
    </row>
    <row r="39" spans="16:25" x14ac:dyDescent="0.3">
      <c r="P39" t="str">
        <f>IF($A39="","",IF(COUNTIF(Actividad!$B$2:$B$500,$A39)=0,"",LOOKUP(2,1/(Actividad!$B$2:$B$500=$A39),Actividad!$A$2:$A$500)))</f>
        <v/>
      </c>
      <c r="Q39" t="str">
        <f>IF($A39="","",IF(COUNTIFS(Actividad!$B$2:$B$500,$A39,Actividad!$G$2:$G$500,"&lt;&gt;")=0,"",LOOKUP(2,1/((Actividad!$B$2:$B$500=$A39)*(Actividad!$G$2:$G$500&lt;&gt;"")),Actividad!$G$2:$G$500)))</f>
        <v/>
      </c>
      <c r="R39" t="str">
        <f t="shared" ca="1" si="0"/>
        <v/>
      </c>
      <c r="S39" t="str">
        <f t="shared" ca="1" si="1"/>
        <v/>
      </c>
      <c r="U39" t="str">
        <f t="shared" si="2"/>
        <v/>
      </c>
      <c r="V39" t="str">
        <f t="shared" si="3"/>
        <v/>
      </c>
      <c r="W39" t="str">
        <f t="shared" si="4"/>
        <v/>
      </c>
      <c r="Y39" t="str">
        <f ca="1">IF(OR($A39="",$Q39="",$Q39&lt;TODAY(),$S39="Vencido"),"",COUNTIFS($Q$2:$Q$500,"&gt;="&amp;TODAY(),$Q$2:$Q$500,"&lt;"&amp;$Q39)+COUNTIF($Q$2:$Q39,$Q39))</f>
        <v/>
      </c>
    </row>
    <row r="40" spans="16:25" x14ac:dyDescent="0.3">
      <c r="P40" t="str">
        <f>IF($A40="","",IF(COUNTIF(Actividad!$B$2:$B$500,$A40)=0,"",LOOKUP(2,1/(Actividad!$B$2:$B$500=$A40),Actividad!$A$2:$A$500)))</f>
        <v/>
      </c>
      <c r="Q40" t="str">
        <f>IF($A40="","",IF(COUNTIFS(Actividad!$B$2:$B$500,$A40,Actividad!$G$2:$G$500,"&lt;&gt;")=0,"",LOOKUP(2,1/((Actividad!$B$2:$B$500=$A40)*(Actividad!$G$2:$G$500&lt;&gt;"")),Actividad!$G$2:$G$500)))</f>
        <v/>
      </c>
      <c r="R40" t="str">
        <f t="shared" ca="1" si="0"/>
        <v/>
      </c>
      <c r="S40" t="str">
        <f t="shared" ca="1" si="1"/>
        <v/>
      </c>
      <c r="U40" t="str">
        <f t="shared" si="2"/>
        <v/>
      </c>
      <c r="V40" t="str">
        <f t="shared" si="3"/>
        <v/>
      </c>
      <c r="W40" t="str">
        <f t="shared" si="4"/>
        <v/>
      </c>
      <c r="Y40" t="str">
        <f ca="1">IF(OR($A40="",$Q40="",$Q40&lt;TODAY(),$S40="Vencido"),"",COUNTIFS($Q$2:$Q$500,"&gt;="&amp;TODAY(),$Q$2:$Q$500,"&lt;"&amp;$Q40)+COUNTIF($Q$2:$Q40,$Q40))</f>
        <v/>
      </c>
    </row>
    <row r="41" spans="16:25" x14ac:dyDescent="0.3">
      <c r="P41" t="str">
        <f>IF($A41="","",IF(COUNTIF(Actividad!$B$2:$B$500,$A41)=0,"",LOOKUP(2,1/(Actividad!$B$2:$B$500=$A41),Actividad!$A$2:$A$500)))</f>
        <v/>
      </c>
      <c r="Q41" t="str">
        <f>IF($A41="","",IF(COUNTIFS(Actividad!$B$2:$B$500,$A41,Actividad!$G$2:$G$500,"&lt;&gt;")=0,"",LOOKUP(2,1/((Actividad!$B$2:$B$500=$A41)*(Actividad!$G$2:$G$500&lt;&gt;"")),Actividad!$G$2:$G$500)))</f>
        <v/>
      </c>
      <c r="R41" t="str">
        <f t="shared" ca="1" si="0"/>
        <v/>
      </c>
      <c r="S41" t="str">
        <f t="shared" ca="1" si="1"/>
        <v/>
      </c>
      <c r="U41" t="str">
        <f t="shared" si="2"/>
        <v/>
      </c>
      <c r="V41" t="str">
        <f t="shared" si="3"/>
        <v/>
      </c>
      <c r="W41" t="str">
        <f t="shared" si="4"/>
        <v/>
      </c>
      <c r="Y41" t="str">
        <f ca="1">IF(OR($A41="",$Q41="",$Q41&lt;TODAY(),$S41="Vencido"),"",COUNTIFS($Q$2:$Q$500,"&gt;="&amp;TODAY(),$Q$2:$Q$500,"&lt;"&amp;$Q41)+COUNTIF($Q$2:$Q41,$Q41))</f>
        <v/>
      </c>
    </row>
    <row r="42" spans="16:25" x14ac:dyDescent="0.3">
      <c r="P42" t="str">
        <f>IF($A42="","",IF(COUNTIF(Actividad!$B$2:$B$500,$A42)=0,"",LOOKUP(2,1/(Actividad!$B$2:$B$500=$A42),Actividad!$A$2:$A$500)))</f>
        <v/>
      </c>
      <c r="Q42" t="str">
        <f>IF($A42="","",IF(COUNTIFS(Actividad!$B$2:$B$500,$A42,Actividad!$G$2:$G$500,"&lt;&gt;")=0,"",LOOKUP(2,1/((Actividad!$B$2:$B$500=$A42)*(Actividad!$G$2:$G$500&lt;&gt;"")),Actividad!$G$2:$G$500)))</f>
        <v/>
      </c>
      <c r="R42" t="str">
        <f t="shared" ca="1" si="0"/>
        <v/>
      </c>
      <c r="S42" t="str">
        <f t="shared" ca="1" si="1"/>
        <v/>
      </c>
      <c r="U42" t="str">
        <f t="shared" si="2"/>
        <v/>
      </c>
      <c r="V42" t="str">
        <f t="shared" si="3"/>
        <v/>
      </c>
      <c r="W42" t="str">
        <f t="shared" si="4"/>
        <v/>
      </c>
      <c r="Y42" t="str">
        <f ca="1">IF(OR($A42="",$Q42="",$Q42&lt;TODAY(),$S42="Vencido"),"",COUNTIFS($Q$2:$Q$500,"&gt;="&amp;TODAY(),$Q$2:$Q$500,"&lt;"&amp;$Q42)+COUNTIF($Q$2:$Q42,$Q42))</f>
        <v/>
      </c>
    </row>
    <row r="43" spans="16:25" x14ac:dyDescent="0.3">
      <c r="P43" t="str">
        <f>IF($A43="","",IF(COUNTIF(Actividad!$B$2:$B$500,$A43)=0,"",LOOKUP(2,1/(Actividad!$B$2:$B$500=$A43),Actividad!$A$2:$A$500)))</f>
        <v/>
      </c>
      <c r="Q43" t="str">
        <f>IF($A43="","",IF(COUNTIFS(Actividad!$B$2:$B$500,$A43,Actividad!$G$2:$G$500,"&lt;&gt;")=0,"",LOOKUP(2,1/((Actividad!$B$2:$B$500=$A43)*(Actividad!$G$2:$G$500&lt;&gt;"")),Actividad!$G$2:$G$500)))</f>
        <v/>
      </c>
      <c r="R43" t="str">
        <f t="shared" ca="1" si="0"/>
        <v/>
      </c>
      <c r="S43" t="str">
        <f t="shared" ca="1" si="1"/>
        <v/>
      </c>
      <c r="U43" t="str">
        <f t="shared" si="2"/>
        <v/>
      </c>
      <c r="V43" t="str">
        <f t="shared" si="3"/>
        <v/>
      </c>
      <c r="W43" t="str">
        <f t="shared" si="4"/>
        <v/>
      </c>
      <c r="Y43" t="str">
        <f ca="1">IF(OR($A43="",$Q43="",$Q43&lt;TODAY(),$S43="Vencido"),"",COUNTIFS($Q$2:$Q$500,"&gt;="&amp;TODAY(),$Q$2:$Q$500,"&lt;"&amp;$Q43)+COUNTIF($Q$2:$Q43,$Q43))</f>
        <v/>
      </c>
    </row>
    <row r="44" spans="16:25" x14ac:dyDescent="0.3">
      <c r="P44" t="str">
        <f>IF($A44="","",IF(COUNTIF(Actividad!$B$2:$B$500,$A44)=0,"",LOOKUP(2,1/(Actividad!$B$2:$B$500=$A44),Actividad!$A$2:$A$500)))</f>
        <v/>
      </c>
      <c r="Q44" t="str">
        <f>IF($A44="","",IF(COUNTIFS(Actividad!$B$2:$B$500,$A44,Actividad!$G$2:$G$500,"&lt;&gt;")=0,"",LOOKUP(2,1/((Actividad!$B$2:$B$500=$A44)*(Actividad!$G$2:$G$500&lt;&gt;"")),Actividad!$G$2:$G$500)))</f>
        <v/>
      </c>
      <c r="R44" t="str">
        <f t="shared" ca="1" si="0"/>
        <v/>
      </c>
      <c r="S44" t="str">
        <f t="shared" ca="1" si="1"/>
        <v/>
      </c>
      <c r="U44" t="str">
        <f t="shared" si="2"/>
        <v/>
      </c>
      <c r="V44" t="str">
        <f t="shared" si="3"/>
        <v/>
      </c>
      <c r="W44" t="str">
        <f t="shared" si="4"/>
        <v/>
      </c>
      <c r="Y44" t="str">
        <f ca="1">IF(OR($A44="",$Q44="",$Q44&lt;TODAY(),$S44="Vencido"),"",COUNTIFS($Q$2:$Q$500,"&gt;="&amp;TODAY(),$Q$2:$Q$500,"&lt;"&amp;$Q44)+COUNTIF($Q$2:$Q44,$Q44))</f>
        <v/>
      </c>
    </row>
    <row r="45" spans="16:25" x14ac:dyDescent="0.3">
      <c r="P45" t="str">
        <f>IF($A45="","",IF(COUNTIF(Actividad!$B$2:$B$500,$A45)=0,"",LOOKUP(2,1/(Actividad!$B$2:$B$500=$A45),Actividad!$A$2:$A$500)))</f>
        <v/>
      </c>
      <c r="Q45" t="str">
        <f>IF($A45="","",IF(COUNTIFS(Actividad!$B$2:$B$500,$A45,Actividad!$G$2:$G$500,"&lt;&gt;")=0,"",LOOKUP(2,1/((Actividad!$B$2:$B$500=$A45)*(Actividad!$G$2:$G$500&lt;&gt;"")),Actividad!$G$2:$G$500)))</f>
        <v/>
      </c>
      <c r="R45" t="str">
        <f t="shared" ca="1" si="0"/>
        <v/>
      </c>
      <c r="S45" t="str">
        <f t="shared" ca="1" si="1"/>
        <v/>
      </c>
      <c r="U45" t="str">
        <f t="shared" si="2"/>
        <v/>
      </c>
      <c r="V45" t="str">
        <f t="shared" si="3"/>
        <v/>
      </c>
      <c r="W45" t="str">
        <f t="shared" si="4"/>
        <v/>
      </c>
      <c r="Y45" t="str">
        <f ca="1">IF(OR($A45="",$Q45="",$Q45&lt;TODAY(),$S45="Vencido"),"",COUNTIFS($Q$2:$Q$500,"&gt;="&amp;TODAY(),$Q$2:$Q$500,"&lt;"&amp;$Q45)+COUNTIF($Q$2:$Q45,$Q45))</f>
        <v/>
      </c>
    </row>
    <row r="46" spans="16:25" x14ac:dyDescent="0.3">
      <c r="P46" t="str">
        <f>IF($A46="","",IF(COUNTIF(Actividad!$B$2:$B$500,$A46)=0,"",LOOKUP(2,1/(Actividad!$B$2:$B$500=$A46),Actividad!$A$2:$A$500)))</f>
        <v/>
      </c>
      <c r="Q46" t="str">
        <f>IF($A46="","",IF(COUNTIFS(Actividad!$B$2:$B$500,$A46,Actividad!$G$2:$G$500,"&lt;&gt;")=0,"",LOOKUP(2,1/((Actividad!$B$2:$B$500=$A46)*(Actividad!$G$2:$G$500&lt;&gt;"")),Actividad!$G$2:$G$500)))</f>
        <v/>
      </c>
      <c r="R46" t="str">
        <f t="shared" ca="1" si="0"/>
        <v/>
      </c>
      <c r="S46" t="str">
        <f t="shared" ca="1" si="1"/>
        <v/>
      </c>
      <c r="U46" t="str">
        <f t="shared" si="2"/>
        <v/>
      </c>
      <c r="V46" t="str">
        <f t="shared" si="3"/>
        <v/>
      </c>
      <c r="W46" t="str">
        <f t="shared" si="4"/>
        <v/>
      </c>
      <c r="Y46" t="str">
        <f ca="1">IF(OR($A46="",$Q46="",$Q46&lt;TODAY(),$S46="Vencido"),"",COUNTIFS($Q$2:$Q$500,"&gt;="&amp;TODAY(),$Q$2:$Q$500,"&lt;"&amp;$Q46)+COUNTIF($Q$2:$Q46,$Q46))</f>
        <v/>
      </c>
    </row>
    <row r="47" spans="16:25" x14ac:dyDescent="0.3">
      <c r="P47" t="str">
        <f>IF($A47="","",IF(COUNTIF(Actividad!$B$2:$B$500,$A47)=0,"",LOOKUP(2,1/(Actividad!$B$2:$B$500=$A47),Actividad!$A$2:$A$500)))</f>
        <v/>
      </c>
      <c r="Q47" t="str">
        <f>IF($A47="","",IF(COUNTIFS(Actividad!$B$2:$B$500,$A47,Actividad!$G$2:$G$500,"&lt;&gt;")=0,"",LOOKUP(2,1/((Actividad!$B$2:$B$500=$A47)*(Actividad!$G$2:$G$500&lt;&gt;"")),Actividad!$G$2:$G$500)))</f>
        <v/>
      </c>
      <c r="R47" t="str">
        <f t="shared" ca="1" si="0"/>
        <v/>
      </c>
      <c r="S47" t="str">
        <f t="shared" ca="1" si="1"/>
        <v/>
      </c>
      <c r="U47" t="str">
        <f t="shared" si="2"/>
        <v/>
      </c>
      <c r="V47" t="str">
        <f t="shared" si="3"/>
        <v/>
      </c>
      <c r="W47" t="str">
        <f t="shared" si="4"/>
        <v/>
      </c>
      <c r="Y47" t="str">
        <f ca="1">IF(OR($A47="",$Q47="",$Q47&lt;TODAY(),$S47="Vencido"),"",COUNTIFS($Q$2:$Q$500,"&gt;="&amp;TODAY(),$Q$2:$Q$500,"&lt;"&amp;$Q47)+COUNTIF($Q$2:$Q47,$Q47))</f>
        <v/>
      </c>
    </row>
    <row r="48" spans="16:25" x14ac:dyDescent="0.3">
      <c r="P48" t="str">
        <f>IF($A48="","",IF(COUNTIF(Actividad!$B$2:$B$500,$A48)=0,"",LOOKUP(2,1/(Actividad!$B$2:$B$500=$A48),Actividad!$A$2:$A$500)))</f>
        <v/>
      </c>
      <c r="Q48" t="str">
        <f>IF($A48="","",IF(COUNTIFS(Actividad!$B$2:$B$500,$A48,Actividad!$G$2:$G$500,"&lt;&gt;")=0,"",LOOKUP(2,1/((Actividad!$B$2:$B$500=$A48)*(Actividad!$G$2:$G$500&lt;&gt;"")),Actividad!$G$2:$G$500)))</f>
        <v/>
      </c>
      <c r="R48" t="str">
        <f t="shared" ca="1" si="0"/>
        <v/>
      </c>
      <c r="S48" t="str">
        <f t="shared" ca="1" si="1"/>
        <v/>
      </c>
      <c r="U48" t="str">
        <f t="shared" si="2"/>
        <v/>
      </c>
      <c r="V48" t="str">
        <f t="shared" si="3"/>
        <v/>
      </c>
      <c r="W48" t="str">
        <f t="shared" si="4"/>
        <v/>
      </c>
      <c r="Y48" t="str">
        <f ca="1">IF(OR($A48="",$Q48="",$Q48&lt;TODAY(),$S48="Vencido"),"",COUNTIFS($Q$2:$Q$500,"&gt;="&amp;TODAY(),$Q$2:$Q$500,"&lt;"&amp;$Q48)+COUNTIF($Q$2:$Q48,$Q48))</f>
        <v/>
      </c>
    </row>
    <row r="49" spans="16:25" x14ac:dyDescent="0.3">
      <c r="P49" t="str">
        <f>IF($A49="","",IF(COUNTIF(Actividad!$B$2:$B$500,$A49)=0,"",LOOKUP(2,1/(Actividad!$B$2:$B$500=$A49),Actividad!$A$2:$A$500)))</f>
        <v/>
      </c>
      <c r="Q49" t="str">
        <f>IF($A49="","",IF(COUNTIFS(Actividad!$B$2:$B$500,$A49,Actividad!$G$2:$G$500,"&lt;&gt;")=0,"",LOOKUP(2,1/((Actividad!$B$2:$B$500=$A49)*(Actividad!$G$2:$G$500&lt;&gt;"")),Actividad!$G$2:$G$500)))</f>
        <v/>
      </c>
      <c r="R49" t="str">
        <f t="shared" ca="1" si="0"/>
        <v/>
      </c>
      <c r="S49" t="str">
        <f t="shared" ca="1" si="1"/>
        <v/>
      </c>
      <c r="U49" t="str">
        <f t="shared" si="2"/>
        <v/>
      </c>
      <c r="V49" t="str">
        <f t="shared" si="3"/>
        <v/>
      </c>
      <c r="W49" t="str">
        <f t="shared" si="4"/>
        <v/>
      </c>
      <c r="Y49" t="str">
        <f ca="1">IF(OR($A49="",$Q49="",$Q49&lt;TODAY(),$S49="Vencido"),"",COUNTIFS($Q$2:$Q$500,"&gt;="&amp;TODAY(),$Q$2:$Q$500,"&lt;"&amp;$Q49)+COUNTIF($Q$2:$Q49,$Q49))</f>
        <v/>
      </c>
    </row>
    <row r="50" spans="16:25" x14ac:dyDescent="0.3">
      <c r="P50" t="str">
        <f>IF($A50="","",IF(COUNTIF(Actividad!$B$2:$B$500,$A50)=0,"",LOOKUP(2,1/(Actividad!$B$2:$B$500=$A50),Actividad!$A$2:$A$500)))</f>
        <v/>
      </c>
      <c r="Q50" t="str">
        <f>IF($A50="","",IF(COUNTIFS(Actividad!$B$2:$B$500,$A50,Actividad!$G$2:$G$500,"&lt;&gt;")=0,"",LOOKUP(2,1/((Actividad!$B$2:$B$500=$A50)*(Actividad!$G$2:$G$500&lt;&gt;"")),Actividad!$G$2:$G$500)))</f>
        <v/>
      </c>
      <c r="R50" t="str">
        <f t="shared" ca="1" si="0"/>
        <v/>
      </c>
      <c r="S50" t="str">
        <f t="shared" ca="1" si="1"/>
        <v/>
      </c>
      <c r="U50" t="str">
        <f t="shared" si="2"/>
        <v/>
      </c>
      <c r="V50" t="str">
        <f t="shared" si="3"/>
        <v/>
      </c>
      <c r="W50" t="str">
        <f t="shared" si="4"/>
        <v/>
      </c>
      <c r="Y50" t="str">
        <f ca="1">IF(OR($A50="",$Q50="",$Q50&lt;TODAY(),$S50="Vencido"),"",COUNTIFS($Q$2:$Q$500,"&gt;="&amp;TODAY(),$Q$2:$Q$500,"&lt;"&amp;$Q50)+COUNTIF($Q$2:$Q50,$Q50))</f>
        <v/>
      </c>
    </row>
    <row r="51" spans="16:25" x14ac:dyDescent="0.3">
      <c r="P51" t="str">
        <f>IF($A51="","",IF(COUNTIF(Actividad!$B$2:$B$500,$A51)=0,"",LOOKUP(2,1/(Actividad!$B$2:$B$500=$A51),Actividad!$A$2:$A$500)))</f>
        <v/>
      </c>
      <c r="Q51" t="str">
        <f>IF($A51="","",IF(COUNTIFS(Actividad!$B$2:$B$500,$A51,Actividad!$G$2:$G$500,"&lt;&gt;")=0,"",LOOKUP(2,1/((Actividad!$B$2:$B$500=$A51)*(Actividad!$G$2:$G$500&lt;&gt;"")),Actividad!$G$2:$G$500)))</f>
        <v/>
      </c>
      <c r="R51" t="str">
        <f t="shared" ca="1" si="0"/>
        <v/>
      </c>
      <c r="S51" t="str">
        <f t="shared" ca="1" si="1"/>
        <v/>
      </c>
      <c r="U51" t="str">
        <f t="shared" si="2"/>
        <v/>
      </c>
      <c r="V51" t="str">
        <f t="shared" si="3"/>
        <v/>
      </c>
      <c r="W51" t="str">
        <f t="shared" si="4"/>
        <v/>
      </c>
      <c r="Y51" t="str">
        <f ca="1">IF(OR($A51="",$Q51="",$Q51&lt;TODAY(),$S51="Vencido"),"",COUNTIFS($Q$2:$Q$500,"&gt;="&amp;TODAY(),$Q$2:$Q$500,"&lt;"&amp;$Q51)+COUNTIF($Q$2:$Q51,$Q51))</f>
        <v/>
      </c>
    </row>
    <row r="52" spans="16:25" x14ac:dyDescent="0.3">
      <c r="P52" t="str">
        <f>IF($A52="","",IF(COUNTIF(Actividad!$B$2:$B$500,$A52)=0,"",LOOKUP(2,1/(Actividad!$B$2:$B$500=$A52),Actividad!$A$2:$A$500)))</f>
        <v/>
      </c>
      <c r="Q52" t="str">
        <f>IF($A52="","",IF(COUNTIFS(Actividad!$B$2:$B$500,$A52,Actividad!$G$2:$G$500,"&lt;&gt;")=0,"",LOOKUP(2,1/((Actividad!$B$2:$B$500=$A52)*(Actividad!$G$2:$G$500&lt;&gt;"")),Actividad!$G$2:$G$500)))</f>
        <v/>
      </c>
      <c r="R52" t="str">
        <f t="shared" ca="1" si="0"/>
        <v/>
      </c>
      <c r="S52" t="str">
        <f t="shared" ca="1" si="1"/>
        <v/>
      </c>
      <c r="U52" t="str">
        <f t="shared" si="2"/>
        <v/>
      </c>
      <c r="V52" t="str">
        <f t="shared" si="3"/>
        <v/>
      </c>
      <c r="W52" t="str">
        <f t="shared" si="4"/>
        <v/>
      </c>
      <c r="Y52" t="str">
        <f ca="1">IF(OR($A52="",$Q52="",$Q52&lt;TODAY(),$S52="Vencido"),"",COUNTIFS($Q$2:$Q$500,"&gt;="&amp;TODAY(),$Q$2:$Q$500,"&lt;"&amp;$Q52)+COUNTIF($Q$2:$Q52,$Q52))</f>
        <v/>
      </c>
    </row>
    <row r="53" spans="16:25" x14ac:dyDescent="0.3">
      <c r="P53" t="str">
        <f>IF($A53="","",IF(COUNTIF(Actividad!$B$2:$B$500,$A53)=0,"",LOOKUP(2,1/(Actividad!$B$2:$B$500=$A53),Actividad!$A$2:$A$500)))</f>
        <v/>
      </c>
      <c r="Q53" t="str">
        <f>IF($A53="","",IF(COUNTIFS(Actividad!$B$2:$B$500,$A53,Actividad!$G$2:$G$500,"&lt;&gt;")=0,"",LOOKUP(2,1/((Actividad!$B$2:$B$500=$A53)*(Actividad!$G$2:$G$500&lt;&gt;"")),Actividad!$G$2:$G$500)))</f>
        <v/>
      </c>
      <c r="R53" t="str">
        <f t="shared" ca="1" si="0"/>
        <v/>
      </c>
      <c r="S53" t="str">
        <f t="shared" ca="1" si="1"/>
        <v/>
      </c>
      <c r="U53" t="str">
        <f t="shared" si="2"/>
        <v/>
      </c>
      <c r="V53" t="str">
        <f t="shared" si="3"/>
        <v/>
      </c>
      <c r="W53" t="str">
        <f t="shared" si="4"/>
        <v/>
      </c>
      <c r="Y53" t="str">
        <f ca="1">IF(OR($A53="",$Q53="",$Q53&lt;TODAY(),$S53="Vencido"),"",COUNTIFS($Q$2:$Q$500,"&gt;="&amp;TODAY(),$Q$2:$Q$500,"&lt;"&amp;$Q53)+COUNTIF($Q$2:$Q53,$Q53))</f>
        <v/>
      </c>
    </row>
    <row r="54" spans="16:25" x14ac:dyDescent="0.3">
      <c r="P54" t="str">
        <f>IF($A54="","",IF(COUNTIF(Actividad!$B$2:$B$500,$A54)=0,"",LOOKUP(2,1/(Actividad!$B$2:$B$500=$A54),Actividad!$A$2:$A$500)))</f>
        <v/>
      </c>
      <c r="Q54" t="str">
        <f>IF($A54="","",IF(COUNTIFS(Actividad!$B$2:$B$500,$A54,Actividad!$G$2:$G$500,"&lt;&gt;")=0,"",LOOKUP(2,1/((Actividad!$B$2:$B$500=$A54)*(Actividad!$G$2:$G$500&lt;&gt;"")),Actividad!$G$2:$G$500)))</f>
        <v/>
      </c>
      <c r="R54" t="str">
        <f t="shared" ca="1" si="0"/>
        <v/>
      </c>
      <c r="S54" t="str">
        <f t="shared" ca="1" si="1"/>
        <v/>
      </c>
      <c r="U54" t="str">
        <f t="shared" si="2"/>
        <v/>
      </c>
      <c r="V54" t="str">
        <f t="shared" si="3"/>
        <v/>
      </c>
      <c r="W54" t="str">
        <f t="shared" si="4"/>
        <v/>
      </c>
      <c r="Y54" t="str">
        <f ca="1">IF(OR($A54="",$Q54="",$Q54&lt;TODAY(),$S54="Vencido"),"",COUNTIFS($Q$2:$Q$500,"&gt;="&amp;TODAY(),$Q$2:$Q$500,"&lt;"&amp;$Q54)+COUNTIF($Q$2:$Q54,$Q54))</f>
        <v/>
      </c>
    </row>
    <row r="55" spans="16:25" x14ac:dyDescent="0.3">
      <c r="P55" t="str">
        <f>IF($A55="","",IF(COUNTIF(Actividad!$B$2:$B$500,$A55)=0,"",LOOKUP(2,1/(Actividad!$B$2:$B$500=$A55),Actividad!$A$2:$A$500)))</f>
        <v/>
      </c>
      <c r="Q55" t="str">
        <f>IF($A55="","",IF(COUNTIFS(Actividad!$B$2:$B$500,$A55,Actividad!$G$2:$G$500,"&lt;&gt;")=0,"",LOOKUP(2,1/((Actividad!$B$2:$B$500=$A55)*(Actividad!$G$2:$G$500&lt;&gt;"")),Actividad!$G$2:$G$500)))</f>
        <v/>
      </c>
      <c r="R55" t="str">
        <f t="shared" ca="1" si="0"/>
        <v/>
      </c>
      <c r="S55" t="str">
        <f t="shared" ca="1" si="1"/>
        <v/>
      </c>
      <c r="U55" t="str">
        <f t="shared" si="2"/>
        <v/>
      </c>
      <c r="V55" t="str">
        <f t="shared" si="3"/>
        <v/>
      </c>
      <c r="W55" t="str">
        <f t="shared" si="4"/>
        <v/>
      </c>
      <c r="Y55" t="str">
        <f ca="1">IF(OR($A55="",$Q55="",$Q55&lt;TODAY(),$S55="Vencido"),"",COUNTIFS($Q$2:$Q$500,"&gt;="&amp;TODAY(),$Q$2:$Q$500,"&lt;"&amp;$Q55)+COUNTIF($Q$2:$Q55,$Q55))</f>
        <v/>
      </c>
    </row>
    <row r="56" spans="16:25" x14ac:dyDescent="0.3">
      <c r="P56" t="str">
        <f>IF($A56="","",IF(COUNTIF(Actividad!$B$2:$B$500,$A56)=0,"",LOOKUP(2,1/(Actividad!$B$2:$B$500=$A56),Actividad!$A$2:$A$500)))</f>
        <v/>
      </c>
      <c r="Q56" t="str">
        <f>IF($A56="","",IF(COUNTIFS(Actividad!$B$2:$B$500,$A56,Actividad!$G$2:$G$500,"&lt;&gt;")=0,"",LOOKUP(2,1/((Actividad!$B$2:$B$500=$A56)*(Actividad!$G$2:$G$500&lt;&gt;"")),Actividad!$G$2:$G$500)))</f>
        <v/>
      </c>
      <c r="R56" t="str">
        <f t="shared" ca="1" si="0"/>
        <v/>
      </c>
      <c r="S56" t="str">
        <f t="shared" ca="1" si="1"/>
        <v/>
      </c>
      <c r="U56" t="str">
        <f t="shared" si="2"/>
        <v/>
      </c>
      <c r="V56" t="str">
        <f t="shared" si="3"/>
        <v/>
      </c>
      <c r="W56" t="str">
        <f t="shared" si="4"/>
        <v/>
      </c>
      <c r="Y56" t="str">
        <f ca="1">IF(OR($A56="",$Q56="",$Q56&lt;TODAY(),$S56="Vencido"),"",COUNTIFS($Q$2:$Q$500,"&gt;="&amp;TODAY(),$Q$2:$Q$500,"&lt;"&amp;$Q56)+COUNTIF($Q$2:$Q56,$Q56))</f>
        <v/>
      </c>
    </row>
    <row r="57" spans="16:25" x14ac:dyDescent="0.3">
      <c r="P57" t="str">
        <f>IF($A57="","",IF(COUNTIF(Actividad!$B$2:$B$500,$A57)=0,"",LOOKUP(2,1/(Actividad!$B$2:$B$500=$A57),Actividad!$A$2:$A$500)))</f>
        <v/>
      </c>
      <c r="Q57" t="str">
        <f>IF($A57="","",IF(COUNTIFS(Actividad!$B$2:$B$500,$A57,Actividad!$G$2:$G$500,"&lt;&gt;")=0,"",LOOKUP(2,1/((Actividad!$B$2:$B$500=$A57)*(Actividad!$G$2:$G$500&lt;&gt;"")),Actividad!$G$2:$G$500)))</f>
        <v/>
      </c>
      <c r="R57" t="str">
        <f t="shared" ca="1" si="0"/>
        <v/>
      </c>
      <c r="S57" t="str">
        <f t="shared" ca="1" si="1"/>
        <v/>
      </c>
      <c r="U57" t="str">
        <f t="shared" si="2"/>
        <v/>
      </c>
      <c r="V57" t="str">
        <f t="shared" si="3"/>
        <v/>
      </c>
      <c r="W57" t="str">
        <f t="shared" si="4"/>
        <v/>
      </c>
      <c r="Y57" t="str">
        <f ca="1">IF(OR($A57="",$Q57="",$Q57&lt;TODAY(),$S57="Vencido"),"",COUNTIFS($Q$2:$Q$500,"&gt;="&amp;TODAY(),$Q$2:$Q$500,"&lt;"&amp;$Q57)+COUNTIF($Q$2:$Q57,$Q57))</f>
        <v/>
      </c>
    </row>
    <row r="58" spans="16:25" x14ac:dyDescent="0.3">
      <c r="P58" t="str">
        <f>IF($A58="","",IF(COUNTIF(Actividad!$B$2:$B$500,$A58)=0,"",LOOKUP(2,1/(Actividad!$B$2:$B$500=$A58),Actividad!$A$2:$A$500)))</f>
        <v/>
      </c>
      <c r="Q58" t="str">
        <f>IF($A58="","",IF(COUNTIFS(Actividad!$B$2:$B$500,$A58,Actividad!$G$2:$G$500,"&lt;&gt;")=0,"",LOOKUP(2,1/((Actividad!$B$2:$B$500=$A58)*(Actividad!$G$2:$G$500&lt;&gt;"")),Actividad!$G$2:$G$500)))</f>
        <v/>
      </c>
      <c r="R58" t="str">
        <f t="shared" ca="1" si="0"/>
        <v/>
      </c>
      <c r="S58" t="str">
        <f t="shared" ca="1" si="1"/>
        <v/>
      </c>
      <c r="U58" t="str">
        <f t="shared" si="2"/>
        <v/>
      </c>
      <c r="V58" t="str">
        <f t="shared" si="3"/>
        <v/>
      </c>
      <c r="W58" t="str">
        <f t="shared" si="4"/>
        <v/>
      </c>
      <c r="Y58" t="str">
        <f ca="1">IF(OR($A58="",$Q58="",$Q58&lt;TODAY(),$S58="Vencido"),"",COUNTIFS($Q$2:$Q$500,"&gt;="&amp;TODAY(),$Q$2:$Q$500,"&lt;"&amp;$Q58)+COUNTIF($Q$2:$Q58,$Q58))</f>
        <v/>
      </c>
    </row>
    <row r="59" spans="16:25" x14ac:dyDescent="0.3">
      <c r="P59" t="str">
        <f>IF($A59="","",IF(COUNTIF(Actividad!$B$2:$B$500,$A59)=0,"",LOOKUP(2,1/(Actividad!$B$2:$B$500=$A59),Actividad!$A$2:$A$500)))</f>
        <v/>
      </c>
      <c r="Q59" t="str">
        <f>IF($A59="","",IF(COUNTIFS(Actividad!$B$2:$B$500,$A59,Actividad!$G$2:$G$500,"&lt;&gt;")=0,"",LOOKUP(2,1/((Actividad!$B$2:$B$500=$A59)*(Actividad!$G$2:$G$500&lt;&gt;"")),Actividad!$G$2:$G$500)))</f>
        <v/>
      </c>
      <c r="R59" t="str">
        <f t="shared" ca="1" si="0"/>
        <v/>
      </c>
      <c r="S59" t="str">
        <f t="shared" ca="1" si="1"/>
        <v/>
      </c>
      <c r="U59" t="str">
        <f t="shared" si="2"/>
        <v/>
      </c>
      <c r="V59" t="str">
        <f t="shared" si="3"/>
        <v/>
      </c>
      <c r="W59" t="str">
        <f t="shared" si="4"/>
        <v/>
      </c>
      <c r="Y59" t="str">
        <f ca="1">IF(OR($A59="",$Q59="",$Q59&lt;TODAY(),$S59="Vencido"),"",COUNTIFS($Q$2:$Q$500,"&gt;="&amp;TODAY(),$Q$2:$Q$500,"&lt;"&amp;$Q59)+COUNTIF($Q$2:$Q59,$Q59))</f>
        <v/>
      </c>
    </row>
    <row r="60" spans="16:25" x14ac:dyDescent="0.3">
      <c r="P60" t="str">
        <f>IF($A60="","",IF(COUNTIF(Actividad!$B$2:$B$500,$A60)=0,"",LOOKUP(2,1/(Actividad!$B$2:$B$500=$A60),Actividad!$A$2:$A$500)))</f>
        <v/>
      </c>
      <c r="Q60" t="str">
        <f>IF($A60="","",IF(COUNTIFS(Actividad!$B$2:$B$500,$A60,Actividad!$G$2:$G$500,"&lt;&gt;")=0,"",LOOKUP(2,1/((Actividad!$B$2:$B$500=$A60)*(Actividad!$G$2:$G$500&lt;&gt;"")),Actividad!$G$2:$G$500)))</f>
        <v/>
      </c>
      <c r="R60" t="str">
        <f t="shared" ca="1" si="0"/>
        <v/>
      </c>
      <c r="S60" t="str">
        <f t="shared" ca="1" si="1"/>
        <v/>
      </c>
      <c r="U60" t="str">
        <f t="shared" si="2"/>
        <v/>
      </c>
      <c r="V60" t="str">
        <f t="shared" si="3"/>
        <v/>
      </c>
      <c r="W60" t="str">
        <f t="shared" si="4"/>
        <v/>
      </c>
      <c r="Y60" t="str">
        <f ca="1">IF(OR($A60="",$Q60="",$Q60&lt;TODAY(),$S60="Vencido"),"",COUNTIFS($Q$2:$Q$500,"&gt;="&amp;TODAY(),$Q$2:$Q$500,"&lt;"&amp;$Q60)+COUNTIF($Q$2:$Q60,$Q60))</f>
        <v/>
      </c>
    </row>
    <row r="61" spans="16:25" x14ac:dyDescent="0.3">
      <c r="P61" t="str">
        <f>IF($A61="","",IF(COUNTIF(Actividad!$B$2:$B$500,$A61)=0,"",LOOKUP(2,1/(Actividad!$B$2:$B$500=$A61),Actividad!$A$2:$A$500)))</f>
        <v/>
      </c>
      <c r="Q61" t="str">
        <f>IF($A61="","",IF(COUNTIFS(Actividad!$B$2:$B$500,$A61,Actividad!$G$2:$G$500,"&lt;&gt;")=0,"",LOOKUP(2,1/((Actividad!$B$2:$B$500=$A61)*(Actividad!$G$2:$G$500&lt;&gt;"")),Actividad!$G$2:$G$500)))</f>
        <v/>
      </c>
      <c r="R61" t="str">
        <f t="shared" ca="1" si="0"/>
        <v/>
      </c>
      <c r="S61" t="str">
        <f t="shared" ca="1" si="1"/>
        <v/>
      </c>
      <c r="U61" t="str">
        <f t="shared" si="2"/>
        <v/>
      </c>
      <c r="V61" t="str">
        <f t="shared" si="3"/>
        <v/>
      </c>
      <c r="W61" t="str">
        <f t="shared" si="4"/>
        <v/>
      </c>
      <c r="Y61" t="str">
        <f ca="1">IF(OR($A61="",$Q61="",$Q61&lt;TODAY(),$S61="Vencido"),"",COUNTIFS($Q$2:$Q$500,"&gt;="&amp;TODAY(),$Q$2:$Q$500,"&lt;"&amp;$Q61)+COUNTIF($Q$2:$Q61,$Q61))</f>
        <v/>
      </c>
    </row>
    <row r="62" spans="16:25" x14ac:dyDescent="0.3">
      <c r="P62" t="str">
        <f>IF($A62="","",IF(COUNTIF(Actividad!$B$2:$B$500,$A62)=0,"",LOOKUP(2,1/(Actividad!$B$2:$B$500=$A62),Actividad!$A$2:$A$500)))</f>
        <v/>
      </c>
      <c r="Q62" t="str">
        <f>IF($A62="","",IF(COUNTIFS(Actividad!$B$2:$B$500,$A62,Actividad!$G$2:$G$500,"&lt;&gt;")=0,"",LOOKUP(2,1/((Actividad!$B$2:$B$500=$A62)*(Actividad!$G$2:$G$500&lt;&gt;"")),Actividad!$G$2:$G$500)))</f>
        <v/>
      </c>
      <c r="R62" t="str">
        <f t="shared" ca="1" si="0"/>
        <v/>
      </c>
      <c r="S62" t="str">
        <f t="shared" ca="1" si="1"/>
        <v/>
      </c>
      <c r="U62" t="str">
        <f t="shared" si="2"/>
        <v/>
      </c>
      <c r="V62" t="str">
        <f t="shared" si="3"/>
        <v/>
      </c>
      <c r="W62" t="str">
        <f t="shared" si="4"/>
        <v/>
      </c>
      <c r="Y62" t="str">
        <f ca="1">IF(OR($A62="",$Q62="",$Q62&lt;TODAY(),$S62="Vencido"),"",COUNTIFS($Q$2:$Q$500,"&gt;="&amp;TODAY(),$Q$2:$Q$500,"&lt;"&amp;$Q62)+COUNTIF($Q$2:$Q62,$Q62))</f>
        <v/>
      </c>
    </row>
    <row r="63" spans="16:25" x14ac:dyDescent="0.3">
      <c r="P63" t="str">
        <f>IF($A63="","",IF(COUNTIF(Actividad!$B$2:$B$500,$A63)=0,"",LOOKUP(2,1/(Actividad!$B$2:$B$500=$A63),Actividad!$A$2:$A$500)))</f>
        <v/>
      </c>
      <c r="Q63" t="str">
        <f>IF($A63="","",IF(COUNTIFS(Actividad!$B$2:$B$500,$A63,Actividad!$G$2:$G$500,"&lt;&gt;")=0,"",LOOKUP(2,1/((Actividad!$B$2:$B$500=$A63)*(Actividad!$G$2:$G$500&lt;&gt;"")),Actividad!$G$2:$G$500)))</f>
        <v/>
      </c>
      <c r="R63" t="str">
        <f t="shared" ca="1" si="0"/>
        <v/>
      </c>
      <c r="S63" t="str">
        <f t="shared" ca="1" si="1"/>
        <v/>
      </c>
      <c r="U63" t="str">
        <f t="shared" si="2"/>
        <v/>
      </c>
      <c r="V63" t="str">
        <f t="shared" si="3"/>
        <v/>
      </c>
      <c r="W63" t="str">
        <f t="shared" si="4"/>
        <v/>
      </c>
      <c r="Y63" t="str">
        <f ca="1">IF(OR($A63="",$Q63="",$Q63&lt;TODAY(),$S63="Vencido"),"",COUNTIFS($Q$2:$Q$500,"&gt;="&amp;TODAY(),$Q$2:$Q$500,"&lt;"&amp;$Q63)+COUNTIF($Q$2:$Q63,$Q63))</f>
        <v/>
      </c>
    </row>
    <row r="64" spans="16:25" x14ac:dyDescent="0.3">
      <c r="P64" t="str">
        <f>IF($A64="","",IF(COUNTIF(Actividad!$B$2:$B$500,$A64)=0,"",LOOKUP(2,1/(Actividad!$B$2:$B$500=$A64),Actividad!$A$2:$A$500)))</f>
        <v/>
      </c>
      <c r="Q64" t="str">
        <f>IF($A64="","",IF(COUNTIFS(Actividad!$B$2:$B$500,$A64,Actividad!$G$2:$G$500,"&lt;&gt;")=0,"",LOOKUP(2,1/((Actividad!$B$2:$B$500=$A64)*(Actividad!$G$2:$G$500&lt;&gt;"")),Actividad!$G$2:$G$500)))</f>
        <v/>
      </c>
      <c r="R64" t="str">
        <f t="shared" ca="1" si="0"/>
        <v/>
      </c>
      <c r="S64" t="str">
        <f t="shared" ca="1" si="1"/>
        <v/>
      </c>
      <c r="U64" t="str">
        <f t="shared" si="2"/>
        <v/>
      </c>
      <c r="V64" t="str">
        <f t="shared" si="3"/>
        <v/>
      </c>
      <c r="W64" t="str">
        <f t="shared" si="4"/>
        <v/>
      </c>
      <c r="Y64" t="str">
        <f ca="1">IF(OR($A64="",$Q64="",$Q64&lt;TODAY(),$S64="Vencido"),"",COUNTIFS($Q$2:$Q$500,"&gt;="&amp;TODAY(),$Q$2:$Q$500,"&lt;"&amp;$Q64)+COUNTIF($Q$2:$Q64,$Q64))</f>
        <v/>
      </c>
    </row>
    <row r="65" spans="16:25" x14ac:dyDescent="0.3">
      <c r="P65" t="str">
        <f>IF($A65="","",IF(COUNTIF(Actividad!$B$2:$B$500,$A65)=0,"",LOOKUP(2,1/(Actividad!$B$2:$B$500=$A65),Actividad!$A$2:$A$500)))</f>
        <v/>
      </c>
      <c r="Q65" t="str">
        <f>IF($A65="","",IF(COUNTIFS(Actividad!$B$2:$B$500,$A65,Actividad!$G$2:$G$500,"&lt;&gt;")=0,"",LOOKUP(2,1/((Actividad!$B$2:$B$500=$A65)*(Actividad!$G$2:$G$500&lt;&gt;"")),Actividad!$G$2:$G$500)))</f>
        <v/>
      </c>
      <c r="R65" t="str">
        <f t="shared" ca="1" si="0"/>
        <v/>
      </c>
      <c r="S65" t="str">
        <f t="shared" ca="1" si="1"/>
        <v/>
      </c>
      <c r="U65" t="str">
        <f t="shared" si="2"/>
        <v/>
      </c>
      <c r="V65" t="str">
        <f t="shared" si="3"/>
        <v/>
      </c>
      <c r="W65" t="str">
        <f t="shared" si="4"/>
        <v/>
      </c>
      <c r="Y65" t="str">
        <f ca="1">IF(OR($A65="",$Q65="",$Q65&lt;TODAY(),$S65="Vencido"),"",COUNTIFS($Q$2:$Q$500,"&gt;="&amp;TODAY(),$Q$2:$Q$500,"&lt;"&amp;$Q65)+COUNTIF($Q$2:$Q65,$Q65))</f>
        <v/>
      </c>
    </row>
    <row r="66" spans="16:25" x14ac:dyDescent="0.3">
      <c r="P66" t="str">
        <f>IF($A66="","",IF(COUNTIF(Actividad!$B$2:$B$500,$A66)=0,"",LOOKUP(2,1/(Actividad!$B$2:$B$500=$A66),Actividad!$A$2:$A$500)))</f>
        <v/>
      </c>
      <c r="Q66" t="str">
        <f>IF($A66="","",IF(COUNTIFS(Actividad!$B$2:$B$500,$A66,Actividad!$G$2:$G$500,"&lt;&gt;")=0,"",LOOKUP(2,1/((Actividad!$B$2:$B$500=$A66)*(Actividad!$G$2:$G$500&lt;&gt;"")),Actividad!$G$2:$G$500)))</f>
        <v/>
      </c>
      <c r="R66" t="str">
        <f t="shared" ref="R66:R129" ca="1" si="5">IF(OR($A66="",$P66=""),"",TODAY()-$P66)</f>
        <v/>
      </c>
      <c r="S66" t="str">
        <f t="shared" ref="S66:S129" ca="1" si="6">IF($A66="","",IF(OR($M66="Perdido",$M66="Pausado",$C66="Excliente"),"Sin fecha",IF($Q66="","Sin fecha",IF($Q66&lt;TODAY(),"Vencido",IF($Q66=TODAY(),"Hoy",IF($Q66&lt;=TODAY()+7,"Próx. 7 días","Planificado"))))))</f>
        <v/>
      </c>
      <c r="U66" t="str">
        <f t="shared" ref="U66:U129" si="7">IF($A66="","",ROUND($N66*$O66,0))</f>
        <v/>
      </c>
      <c r="V66" t="str">
        <f t="shared" ref="V66:V129" si="8">IF($A66="","",MIN(100,ROUND(($O66*45)+IF($S66="Vencido",30,IF($S66="Hoy",25,IF($S66="Próx. 7 días",15,0)))+IF($N66&gt;=15000,20,IF($N66&gt;=8000,15,IF($N66&gt;=3000,10,5))),0)))</f>
        <v/>
      </c>
      <c r="W66" t="str">
        <f t="shared" ref="W66:W129" si="9">IF($A66="","",IF($C66="Excliente","Bajo",IF($V66&gt;=75,"Alto",IF($V66&gt;=50,"Medio","Bajo"))))</f>
        <v/>
      </c>
      <c r="Y66" t="str">
        <f ca="1">IF(OR($A66="",$Q66="",$Q66&lt;TODAY(),$S66="Vencido"),"",COUNTIFS($Q$2:$Q$500,"&gt;="&amp;TODAY(),$Q$2:$Q$500,"&lt;"&amp;$Q66)+COUNTIF($Q$2:$Q66,$Q66))</f>
        <v/>
      </c>
    </row>
    <row r="67" spans="16:25" x14ac:dyDescent="0.3">
      <c r="P67" t="str">
        <f>IF($A67="","",IF(COUNTIF(Actividad!$B$2:$B$500,$A67)=0,"",LOOKUP(2,1/(Actividad!$B$2:$B$500=$A67),Actividad!$A$2:$A$500)))</f>
        <v/>
      </c>
      <c r="Q67" t="str">
        <f>IF($A67="","",IF(COUNTIFS(Actividad!$B$2:$B$500,$A67,Actividad!$G$2:$G$500,"&lt;&gt;")=0,"",LOOKUP(2,1/((Actividad!$B$2:$B$500=$A67)*(Actividad!$G$2:$G$500&lt;&gt;"")),Actividad!$G$2:$G$500)))</f>
        <v/>
      </c>
      <c r="R67" t="str">
        <f t="shared" ca="1" si="5"/>
        <v/>
      </c>
      <c r="S67" t="str">
        <f t="shared" ca="1" si="6"/>
        <v/>
      </c>
      <c r="U67" t="str">
        <f t="shared" si="7"/>
        <v/>
      </c>
      <c r="V67" t="str">
        <f t="shared" si="8"/>
        <v/>
      </c>
      <c r="W67" t="str">
        <f t="shared" si="9"/>
        <v/>
      </c>
      <c r="Y67" t="str">
        <f ca="1">IF(OR($A67="",$Q67="",$Q67&lt;TODAY(),$S67="Vencido"),"",COUNTIFS($Q$2:$Q$500,"&gt;="&amp;TODAY(),$Q$2:$Q$500,"&lt;"&amp;$Q67)+COUNTIF($Q$2:$Q67,$Q67))</f>
        <v/>
      </c>
    </row>
    <row r="68" spans="16:25" x14ac:dyDescent="0.3">
      <c r="P68" t="str">
        <f>IF($A68="","",IF(COUNTIF(Actividad!$B$2:$B$500,$A68)=0,"",LOOKUP(2,1/(Actividad!$B$2:$B$500=$A68),Actividad!$A$2:$A$500)))</f>
        <v/>
      </c>
      <c r="Q68" t="str">
        <f>IF($A68="","",IF(COUNTIFS(Actividad!$B$2:$B$500,$A68,Actividad!$G$2:$G$500,"&lt;&gt;")=0,"",LOOKUP(2,1/((Actividad!$B$2:$B$500=$A68)*(Actividad!$G$2:$G$500&lt;&gt;"")),Actividad!$G$2:$G$500)))</f>
        <v/>
      </c>
      <c r="R68" t="str">
        <f t="shared" ca="1" si="5"/>
        <v/>
      </c>
      <c r="S68" t="str">
        <f t="shared" ca="1" si="6"/>
        <v/>
      </c>
      <c r="U68" t="str">
        <f t="shared" si="7"/>
        <v/>
      </c>
      <c r="V68" t="str">
        <f t="shared" si="8"/>
        <v/>
      </c>
      <c r="W68" t="str">
        <f t="shared" si="9"/>
        <v/>
      </c>
      <c r="Y68" t="str">
        <f ca="1">IF(OR($A68="",$Q68="",$Q68&lt;TODAY(),$S68="Vencido"),"",COUNTIFS($Q$2:$Q$500,"&gt;="&amp;TODAY(),$Q$2:$Q$500,"&lt;"&amp;$Q68)+COUNTIF($Q$2:$Q68,$Q68))</f>
        <v/>
      </c>
    </row>
    <row r="69" spans="16:25" x14ac:dyDescent="0.3">
      <c r="P69" t="str">
        <f>IF($A69="","",IF(COUNTIF(Actividad!$B$2:$B$500,$A69)=0,"",LOOKUP(2,1/(Actividad!$B$2:$B$500=$A69),Actividad!$A$2:$A$500)))</f>
        <v/>
      </c>
      <c r="Q69" t="str">
        <f>IF($A69="","",IF(COUNTIFS(Actividad!$B$2:$B$500,$A69,Actividad!$G$2:$G$500,"&lt;&gt;")=0,"",LOOKUP(2,1/((Actividad!$B$2:$B$500=$A69)*(Actividad!$G$2:$G$500&lt;&gt;"")),Actividad!$G$2:$G$500)))</f>
        <v/>
      </c>
      <c r="R69" t="str">
        <f t="shared" ca="1" si="5"/>
        <v/>
      </c>
      <c r="S69" t="str">
        <f t="shared" ca="1" si="6"/>
        <v/>
      </c>
      <c r="U69" t="str">
        <f t="shared" si="7"/>
        <v/>
      </c>
      <c r="V69" t="str">
        <f t="shared" si="8"/>
        <v/>
      </c>
      <c r="W69" t="str">
        <f t="shared" si="9"/>
        <v/>
      </c>
      <c r="Y69" t="str">
        <f ca="1">IF(OR($A69="",$Q69="",$Q69&lt;TODAY(),$S69="Vencido"),"",COUNTIFS($Q$2:$Q$500,"&gt;="&amp;TODAY(),$Q$2:$Q$500,"&lt;"&amp;$Q69)+COUNTIF($Q$2:$Q69,$Q69))</f>
        <v/>
      </c>
    </row>
    <row r="70" spans="16:25" x14ac:dyDescent="0.3">
      <c r="P70" t="str">
        <f>IF($A70="","",IF(COUNTIF(Actividad!$B$2:$B$500,$A70)=0,"",LOOKUP(2,1/(Actividad!$B$2:$B$500=$A70),Actividad!$A$2:$A$500)))</f>
        <v/>
      </c>
      <c r="Q70" t="str">
        <f>IF($A70="","",IF(COUNTIFS(Actividad!$B$2:$B$500,$A70,Actividad!$G$2:$G$500,"&lt;&gt;")=0,"",LOOKUP(2,1/((Actividad!$B$2:$B$500=$A70)*(Actividad!$G$2:$G$500&lt;&gt;"")),Actividad!$G$2:$G$500)))</f>
        <v/>
      </c>
      <c r="R70" t="str">
        <f t="shared" ca="1" si="5"/>
        <v/>
      </c>
      <c r="S70" t="str">
        <f t="shared" ca="1" si="6"/>
        <v/>
      </c>
      <c r="U70" t="str">
        <f t="shared" si="7"/>
        <v/>
      </c>
      <c r="V70" t="str">
        <f t="shared" si="8"/>
        <v/>
      </c>
      <c r="W70" t="str">
        <f t="shared" si="9"/>
        <v/>
      </c>
      <c r="Y70" t="str">
        <f ca="1">IF(OR($A70="",$Q70="",$Q70&lt;TODAY(),$S70="Vencido"),"",COUNTIFS($Q$2:$Q$500,"&gt;="&amp;TODAY(),$Q$2:$Q$500,"&lt;"&amp;$Q70)+COUNTIF($Q$2:$Q70,$Q70))</f>
        <v/>
      </c>
    </row>
    <row r="71" spans="16:25" x14ac:dyDescent="0.3">
      <c r="P71" t="str">
        <f>IF($A71="","",IF(COUNTIF(Actividad!$B$2:$B$500,$A71)=0,"",LOOKUP(2,1/(Actividad!$B$2:$B$500=$A71),Actividad!$A$2:$A$500)))</f>
        <v/>
      </c>
      <c r="Q71" t="str">
        <f>IF($A71="","",IF(COUNTIFS(Actividad!$B$2:$B$500,$A71,Actividad!$G$2:$G$500,"&lt;&gt;")=0,"",LOOKUP(2,1/((Actividad!$B$2:$B$500=$A71)*(Actividad!$G$2:$G$500&lt;&gt;"")),Actividad!$G$2:$G$500)))</f>
        <v/>
      </c>
      <c r="R71" t="str">
        <f t="shared" ca="1" si="5"/>
        <v/>
      </c>
      <c r="S71" t="str">
        <f t="shared" ca="1" si="6"/>
        <v/>
      </c>
      <c r="U71" t="str">
        <f t="shared" si="7"/>
        <v/>
      </c>
      <c r="V71" t="str">
        <f t="shared" si="8"/>
        <v/>
      </c>
      <c r="W71" t="str">
        <f t="shared" si="9"/>
        <v/>
      </c>
      <c r="Y71" t="str">
        <f ca="1">IF(OR($A71="",$Q71="",$Q71&lt;TODAY(),$S71="Vencido"),"",COUNTIFS($Q$2:$Q$500,"&gt;="&amp;TODAY(),$Q$2:$Q$500,"&lt;"&amp;$Q71)+COUNTIF($Q$2:$Q71,$Q71))</f>
        <v/>
      </c>
    </row>
    <row r="72" spans="16:25" x14ac:dyDescent="0.3">
      <c r="P72" t="str">
        <f>IF($A72="","",IF(COUNTIF(Actividad!$B$2:$B$500,$A72)=0,"",LOOKUP(2,1/(Actividad!$B$2:$B$500=$A72),Actividad!$A$2:$A$500)))</f>
        <v/>
      </c>
      <c r="Q72" t="str">
        <f>IF($A72="","",IF(COUNTIFS(Actividad!$B$2:$B$500,$A72,Actividad!$G$2:$G$500,"&lt;&gt;")=0,"",LOOKUP(2,1/((Actividad!$B$2:$B$500=$A72)*(Actividad!$G$2:$G$500&lt;&gt;"")),Actividad!$G$2:$G$500)))</f>
        <v/>
      </c>
      <c r="R72" t="str">
        <f t="shared" ca="1" si="5"/>
        <v/>
      </c>
      <c r="S72" t="str">
        <f t="shared" ca="1" si="6"/>
        <v/>
      </c>
      <c r="U72" t="str">
        <f t="shared" si="7"/>
        <v/>
      </c>
      <c r="V72" t="str">
        <f t="shared" si="8"/>
        <v/>
      </c>
      <c r="W72" t="str">
        <f t="shared" si="9"/>
        <v/>
      </c>
      <c r="Y72" t="str">
        <f ca="1">IF(OR($A72="",$Q72="",$Q72&lt;TODAY(),$S72="Vencido"),"",COUNTIFS($Q$2:$Q$500,"&gt;="&amp;TODAY(),$Q$2:$Q$500,"&lt;"&amp;$Q72)+COUNTIF($Q$2:$Q72,$Q72))</f>
        <v/>
      </c>
    </row>
    <row r="73" spans="16:25" x14ac:dyDescent="0.3">
      <c r="P73" t="str">
        <f>IF($A73="","",IF(COUNTIF(Actividad!$B$2:$B$500,$A73)=0,"",LOOKUP(2,1/(Actividad!$B$2:$B$500=$A73),Actividad!$A$2:$A$500)))</f>
        <v/>
      </c>
      <c r="Q73" t="str">
        <f>IF($A73="","",IF(COUNTIFS(Actividad!$B$2:$B$500,$A73,Actividad!$G$2:$G$500,"&lt;&gt;")=0,"",LOOKUP(2,1/((Actividad!$B$2:$B$500=$A73)*(Actividad!$G$2:$G$500&lt;&gt;"")),Actividad!$G$2:$G$500)))</f>
        <v/>
      </c>
      <c r="R73" t="str">
        <f t="shared" ca="1" si="5"/>
        <v/>
      </c>
      <c r="S73" t="str">
        <f t="shared" ca="1" si="6"/>
        <v/>
      </c>
      <c r="U73" t="str">
        <f t="shared" si="7"/>
        <v/>
      </c>
      <c r="V73" t="str">
        <f t="shared" si="8"/>
        <v/>
      </c>
      <c r="W73" t="str">
        <f t="shared" si="9"/>
        <v/>
      </c>
      <c r="Y73" t="str">
        <f ca="1">IF(OR($A73="",$Q73="",$Q73&lt;TODAY(),$S73="Vencido"),"",COUNTIFS($Q$2:$Q$500,"&gt;="&amp;TODAY(),$Q$2:$Q$500,"&lt;"&amp;$Q73)+COUNTIF($Q$2:$Q73,$Q73))</f>
        <v/>
      </c>
    </row>
    <row r="74" spans="16:25" x14ac:dyDescent="0.3">
      <c r="P74" t="str">
        <f>IF($A74="","",IF(COUNTIF(Actividad!$B$2:$B$500,$A74)=0,"",LOOKUP(2,1/(Actividad!$B$2:$B$500=$A74),Actividad!$A$2:$A$500)))</f>
        <v/>
      </c>
      <c r="Q74" t="str">
        <f>IF($A74="","",IF(COUNTIFS(Actividad!$B$2:$B$500,$A74,Actividad!$G$2:$G$500,"&lt;&gt;")=0,"",LOOKUP(2,1/((Actividad!$B$2:$B$500=$A74)*(Actividad!$G$2:$G$500&lt;&gt;"")),Actividad!$G$2:$G$500)))</f>
        <v/>
      </c>
      <c r="R74" t="str">
        <f t="shared" ca="1" si="5"/>
        <v/>
      </c>
      <c r="S74" t="str">
        <f t="shared" ca="1" si="6"/>
        <v/>
      </c>
      <c r="U74" t="str">
        <f t="shared" si="7"/>
        <v/>
      </c>
      <c r="V74" t="str">
        <f t="shared" si="8"/>
        <v/>
      </c>
      <c r="W74" t="str">
        <f t="shared" si="9"/>
        <v/>
      </c>
      <c r="Y74" t="str">
        <f ca="1">IF(OR($A74="",$Q74="",$Q74&lt;TODAY(),$S74="Vencido"),"",COUNTIFS($Q$2:$Q$500,"&gt;="&amp;TODAY(),$Q$2:$Q$500,"&lt;"&amp;$Q74)+COUNTIF($Q$2:$Q74,$Q74))</f>
        <v/>
      </c>
    </row>
    <row r="75" spans="16:25" x14ac:dyDescent="0.3">
      <c r="P75" t="str">
        <f>IF($A75="","",IF(COUNTIF(Actividad!$B$2:$B$500,$A75)=0,"",LOOKUP(2,1/(Actividad!$B$2:$B$500=$A75),Actividad!$A$2:$A$500)))</f>
        <v/>
      </c>
      <c r="Q75" t="str">
        <f>IF($A75="","",IF(COUNTIFS(Actividad!$B$2:$B$500,$A75,Actividad!$G$2:$G$500,"&lt;&gt;")=0,"",LOOKUP(2,1/((Actividad!$B$2:$B$500=$A75)*(Actividad!$G$2:$G$500&lt;&gt;"")),Actividad!$G$2:$G$500)))</f>
        <v/>
      </c>
      <c r="R75" t="str">
        <f t="shared" ca="1" si="5"/>
        <v/>
      </c>
      <c r="S75" t="str">
        <f t="shared" ca="1" si="6"/>
        <v/>
      </c>
      <c r="U75" t="str">
        <f t="shared" si="7"/>
        <v/>
      </c>
      <c r="V75" t="str">
        <f t="shared" si="8"/>
        <v/>
      </c>
      <c r="W75" t="str">
        <f t="shared" si="9"/>
        <v/>
      </c>
      <c r="Y75" t="str">
        <f ca="1">IF(OR($A75="",$Q75="",$Q75&lt;TODAY(),$S75="Vencido"),"",COUNTIFS($Q$2:$Q$500,"&gt;="&amp;TODAY(),$Q$2:$Q$500,"&lt;"&amp;$Q75)+COUNTIF($Q$2:$Q75,$Q75))</f>
        <v/>
      </c>
    </row>
    <row r="76" spans="16:25" x14ac:dyDescent="0.3">
      <c r="P76" t="str">
        <f>IF($A76="","",IF(COUNTIF(Actividad!$B$2:$B$500,$A76)=0,"",LOOKUP(2,1/(Actividad!$B$2:$B$500=$A76),Actividad!$A$2:$A$500)))</f>
        <v/>
      </c>
      <c r="Q76" t="str">
        <f>IF($A76="","",IF(COUNTIFS(Actividad!$B$2:$B$500,$A76,Actividad!$G$2:$G$500,"&lt;&gt;")=0,"",LOOKUP(2,1/((Actividad!$B$2:$B$500=$A76)*(Actividad!$G$2:$G$500&lt;&gt;"")),Actividad!$G$2:$G$500)))</f>
        <v/>
      </c>
      <c r="R76" t="str">
        <f t="shared" ca="1" si="5"/>
        <v/>
      </c>
      <c r="S76" t="str">
        <f t="shared" ca="1" si="6"/>
        <v/>
      </c>
      <c r="U76" t="str">
        <f t="shared" si="7"/>
        <v/>
      </c>
      <c r="V76" t="str">
        <f t="shared" si="8"/>
        <v/>
      </c>
      <c r="W76" t="str">
        <f t="shared" si="9"/>
        <v/>
      </c>
      <c r="Y76" t="str">
        <f ca="1">IF(OR($A76="",$Q76="",$Q76&lt;TODAY(),$S76="Vencido"),"",COUNTIFS($Q$2:$Q$500,"&gt;="&amp;TODAY(),$Q$2:$Q$500,"&lt;"&amp;$Q76)+COUNTIF($Q$2:$Q76,$Q76))</f>
        <v/>
      </c>
    </row>
    <row r="77" spans="16:25" x14ac:dyDescent="0.3">
      <c r="P77" t="str">
        <f>IF($A77="","",IF(COUNTIF(Actividad!$B$2:$B$500,$A77)=0,"",LOOKUP(2,1/(Actividad!$B$2:$B$500=$A77),Actividad!$A$2:$A$500)))</f>
        <v/>
      </c>
      <c r="Q77" t="str">
        <f>IF($A77="","",IF(COUNTIFS(Actividad!$B$2:$B$500,$A77,Actividad!$G$2:$G$500,"&lt;&gt;")=0,"",LOOKUP(2,1/((Actividad!$B$2:$B$500=$A77)*(Actividad!$G$2:$G$500&lt;&gt;"")),Actividad!$G$2:$G$500)))</f>
        <v/>
      </c>
      <c r="R77" t="str">
        <f t="shared" ca="1" si="5"/>
        <v/>
      </c>
      <c r="S77" t="str">
        <f t="shared" ca="1" si="6"/>
        <v/>
      </c>
      <c r="U77" t="str">
        <f t="shared" si="7"/>
        <v/>
      </c>
      <c r="V77" t="str">
        <f t="shared" si="8"/>
        <v/>
      </c>
      <c r="W77" t="str">
        <f t="shared" si="9"/>
        <v/>
      </c>
      <c r="Y77" t="str">
        <f ca="1">IF(OR($A77="",$Q77="",$Q77&lt;TODAY(),$S77="Vencido"),"",COUNTIFS($Q$2:$Q$500,"&gt;="&amp;TODAY(),$Q$2:$Q$500,"&lt;"&amp;$Q77)+COUNTIF($Q$2:$Q77,$Q77))</f>
        <v/>
      </c>
    </row>
    <row r="78" spans="16:25" x14ac:dyDescent="0.3">
      <c r="P78" t="str">
        <f>IF($A78="","",IF(COUNTIF(Actividad!$B$2:$B$500,$A78)=0,"",LOOKUP(2,1/(Actividad!$B$2:$B$500=$A78),Actividad!$A$2:$A$500)))</f>
        <v/>
      </c>
      <c r="Q78" t="str">
        <f>IF($A78="","",IF(COUNTIFS(Actividad!$B$2:$B$500,$A78,Actividad!$G$2:$G$500,"&lt;&gt;")=0,"",LOOKUP(2,1/((Actividad!$B$2:$B$500=$A78)*(Actividad!$G$2:$G$500&lt;&gt;"")),Actividad!$G$2:$G$500)))</f>
        <v/>
      </c>
      <c r="R78" t="str">
        <f t="shared" ca="1" si="5"/>
        <v/>
      </c>
      <c r="S78" t="str">
        <f t="shared" ca="1" si="6"/>
        <v/>
      </c>
      <c r="U78" t="str">
        <f t="shared" si="7"/>
        <v/>
      </c>
      <c r="V78" t="str">
        <f t="shared" si="8"/>
        <v/>
      </c>
      <c r="W78" t="str">
        <f t="shared" si="9"/>
        <v/>
      </c>
      <c r="Y78" t="str">
        <f ca="1">IF(OR($A78="",$Q78="",$Q78&lt;TODAY(),$S78="Vencido"),"",COUNTIFS($Q$2:$Q$500,"&gt;="&amp;TODAY(),$Q$2:$Q$500,"&lt;"&amp;$Q78)+COUNTIF($Q$2:$Q78,$Q78))</f>
        <v/>
      </c>
    </row>
    <row r="79" spans="16:25" x14ac:dyDescent="0.3">
      <c r="P79" t="str">
        <f>IF($A79="","",IF(COUNTIF(Actividad!$B$2:$B$500,$A79)=0,"",LOOKUP(2,1/(Actividad!$B$2:$B$500=$A79),Actividad!$A$2:$A$500)))</f>
        <v/>
      </c>
      <c r="Q79" t="str">
        <f>IF($A79="","",IF(COUNTIFS(Actividad!$B$2:$B$500,$A79,Actividad!$G$2:$G$500,"&lt;&gt;")=0,"",LOOKUP(2,1/((Actividad!$B$2:$B$500=$A79)*(Actividad!$G$2:$G$500&lt;&gt;"")),Actividad!$G$2:$G$500)))</f>
        <v/>
      </c>
      <c r="R79" t="str">
        <f t="shared" ca="1" si="5"/>
        <v/>
      </c>
      <c r="S79" t="str">
        <f t="shared" ca="1" si="6"/>
        <v/>
      </c>
      <c r="U79" t="str">
        <f t="shared" si="7"/>
        <v/>
      </c>
      <c r="V79" t="str">
        <f t="shared" si="8"/>
        <v/>
      </c>
      <c r="W79" t="str">
        <f t="shared" si="9"/>
        <v/>
      </c>
      <c r="Y79" t="str">
        <f ca="1">IF(OR($A79="",$Q79="",$Q79&lt;TODAY(),$S79="Vencido"),"",COUNTIFS($Q$2:$Q$500,"&gt;="&amp;TODAY(),$Q$2:$Q$500,"&lt;"&amp;$Q79)+COUNTIF($Q$2:$Q79,$Q79))</f>
        <v/>
      </c>
    </row>
    <row r="80" spans="16:25" x14ac:dyDescent="0.3">
      <c r="P80" t="str">
        <f>IF($A80="","",IF(COUNTIF(Actividad!$B$2:$B$500,$A80)=0,"",LOOKUP(2,1/(Actividad!$B$2:$B$500=$A80),Actividad!$A$2:$A$500)))</f>
        <v/>
      </c>
      <c r="Q80" t="str">
        <f>IF($A80="","",IF(COUNTIFS(Actividad!$B$2:$B$500,$A80,Actividad!$G$2:$G$500,"&lt;&gt;")=0,"",LOOKUP(2,1/((Actividad!$B$2:$B$500=$A80)*(Actividad!$G$2:$G$500&lt;&gt;"")),Actividad!$G$2:$G$500)))</f>
        <v/>
      </c>
      <c r="R80" t="str">
        <f t="shared" ca="1" si="5"/>
        <v/>
      </c>
      <c r="S80" t="str">
        <f t="shared" ca="1" si="6"/>
        <v/>
      </c>
      <c r="U80" t="str">
        <f t="shared" si="7"/>
        <v/>
      </c>
      <c r="V80" t="str">
        <f t="shared" si="8"/>
        <v/>
      </c>
      <c r="W80" t="str">
        <f t="shared" si="9"/>
        <v/>
      </c>
      <c r="Y80" t="str">
        <f ca="1">IF(OR($A80="",$Q80="",$Q80&lt;TODAY(),$S80="Vencido"),"",COUNTIFS($Q$2:$Q$500,"&gt;="&amp;TODAY(),$Q$2:$Q$500,"&lt;"&amp;$Q80)+COUNTIF($Q$2:$Q80,$Q80))</f>
        <v/>
      </c>
    </row>
    <row r="81" spans="16:25" x14ac:dyDescent="0.3">
      <c r="P81" t="str">
        <f>IF($A81="","",IF(COUNTIF(Actividad!$B$2:$B$500,$A81)=0,"",LOOKUP(2,1/(Actividad!$B$2:$B$500=$A81),Actividad!$A$2:$A$500)))</f>
        <v/>
      </c>
      <c r="Q81" t="str">
        <f>IF($A81="","",IF(COUNTIFS(Actividad!$B$2:$B$500,$A81,Actividad!$G$2:$G$500,"&lt;&gt;")=0,"",LOOKUP(2,1/((Actividad!$B$2:$B$500=$A81)*(Actividad!$G$2:$G$500&lt;&gt;"")),Actividad!$G$2:$G$500)))</f>
        <v/>
      </c>
      <c r="R81" t="str">
        <f t="shared" ca="1" si="5"/>
        <v/>
      </c>
      <c r="S81" t="str">
        <f t="shared" ca="1" si="6"/>
        <v/>
      </c>
      <c r="U81" t="str">
        <f t="shared" si="7"/>
        <v/>
      </c>
      <c r="V81" t="str">
        <f t="shared" si="8"/>
        <v/>
      </c>
      <c r="W81" t="str">
        <f t="shared" si="9"/>
        <v/>
      </c>
      <c r="Y81" t="str">
        <f ca="1">IF(OR($A81="",$Q81="",$Q81&lt;TODAY(),$S81="Vencido"),"",COUNTIFS($Q$2:$Q$500,"&gt;="&amp;TODAY(),$Q$2:$Q$500,"&lt;"&amp;$Q81)+COUNTIF($Q$2:$Q81,$Q81))</f>
        <v/>
      </c>
    </row>
    <row r="82" spans="16:25" x14ac:dyDescent="0.3">
      <c r="P82" t="str">
        <f>IF($A82="","",IF(COUNTIF(Actividad!$B$2:$B$500,$A82)=0,"",LOOKUP(2,1/(Actividad!$B$2:$B$500=$A82),Actividad!$A$2:$A$500)))</f>
        <v/>
      </c>
      <c r="Q82" t="str">
        <f>IF($A82="","",IF(COUNTIFS(Actividad!$B$2:$B$500,$A82,Actividad!$G$2:$G$500,"&lt;&gt;")=0,"",LOOKUP(2,1/((Actividad!$B$2:$B$500=$A82)*(Actividad!$G$2:$G$500&lt;&gt;"")),Actividad!$G$2:$G$500)))</f>
        <v/>
      </c>
      <c r="R82" t="str">
        <f t="shared" ca="1" si="5"/>
        <v/>
      </c>
      <c r="S82" t="str">
        <f t="shared" ca="1" si="6"/>
        <v/>
      </c>
      <c r="U82" t="str">
        <f t="shared" si="7"/>
        <v/>
      </c>
      <c r="V82" t="str">
        <f t="shared" si="8"/>
        <v/>
      </c>
      <c r="W82" t="str">
        <f t="shared" si="9"/>
        <v/>
      </c>
      <c r="Y82" t="str">
        <f ca="1">IF(OR($A82="",$Q82="",$Q82&lt;TODAY(),$S82="Vencido"),"",COUNTIFS($Q$2:$Q$500,"&gt;="&amp;TODAY(),$Q$2:$Q$500,"&lt;"&amp;$Q82)+COUNTIF($Q$2:$Q82,$Q82))</f>
        <v/>
      </c>
    </row>
    <row r="83" spans="16:25" x14ac:dyDescent="0.3">
      <c r="P83" t="str">
        <f>IF($A83="","",IF(COUNTIF(Actividad!$B$2:$B$500,$A83)=0,"",LOOKUP(2,1/(Actividad!$B$2:$B$500=$A83),Actividad!$A$2:$A$500)))</f>
        <v/>
      </c>
      <c r="Q83" t="str">
        <f>IF($A83="","",IF(COUNTIFS(Actividad!$B$2:$B$500,$A83,Actividad!$G$2:$G$500,"&lt;&gt;")=0,"",LOOKUP(2,1/((Actividad!$B$2:$B$500=$A83)*(Actividad!$G$2:$G$500&lt;&gt;"")),Actividad!$G$2:$G$500)))</f>
        <v/>
      </c>
      <c r="R83" t="str">
        <f t="shared" ca="1" si="5"/>
        <v/>
      </c>
      <c r="S83" t="str">
        <f t="shared" ca="1" si="6"/>
        <v/>
      </c>
      <c r="U83" t="str">
        <f t="shared" si="7"/>
        <v/>
      </c>
      <c r="V83" t="str">
        <f t="shared" si="8"/>
        <v/>
      </c>
      <c r="W83" t="str">
        <f t="shared" si="9"/>
        <v/>
      </c>
      <c r="Y83" t="str">
        <f ca="1">IF(OR($A83="",$Q83="",$Q83&lt;TODAY(),$S83="Vencido"),"",COUNTIFS($Q$2:$Q$500,"&gt;="&amp;TODAY(),$Q$2:$Q$500,"&lt;"&amp;$Q83)+COUNTIF($Q$2:$Q83,$Q83))</f>
        <v/>
      </c>
    </row>
    <row r="84" spans="16:25" x14ac:dyDescent="0.3">
      <c r="P84" t="str">
        <f>IF($A84="","",IF(COUNTIF(Actividad!$B$2:$B$500,$A84)=0,"",LOOKUP(2,1/(Actividad!$B$2:$B$500=$A84),Actividad!$A$2:$A$500)))</f>
        <v/>
      </c>
      <c r="Q84" t="str">
        <f>IF($A84="","",IF(COUNTIFS(Actividad!$B$2:$B$500,$A84,Actividad!$G$2:$G$500,"&lt;&gt;")=0,"",LOOKUP(2,1/((Actividad!$B$2:$B$500=$A84)*(Actividad!$G$2:$G$500&lt;&gt;"")),Actividad!$G$2:$G$500)))</f>
        <v/>
      </c>
      <c r="R84" t="str">
        <f t="shared" ca="1" si="5"/>
        <v/>
      </c>
      <c r="S84" t="str">
        <f t="shared" ca="1" si="6"/>
        <v/>
      </c>
      <c r="U84" t="str">
        <f t="shared" si="7"/>
        <v/>
      </c>
      <c r="V84" t="str">
        <f t="shared" si="8"/>
        <v/>
      </c>
      <c r="W84" t="str">
        <f t="shared" si="9"/>
        <v/>
      </c>
      <c r="Y84" t="str">
        <f ca="1">IF(OR($A84="",$Q84="",$Q84&lt;TODAY(),$S84="Vencido"),"",COUNTIFS($Q$2:$Q$500,"&gt;="&amp;TODAY(),$Q$2:$Q$500,"&lt;"&amp;$Q84)+COUNTIF($Q$2:$Q84,$Q84))</f>
        <v/>
      </c>
    </row>
    <row r="85" spans="16:25" x14ac:dyDescent="0.3">
      <c r="P85" t="str">
        <f>IF($A85="","",IF(COUNTIF(Actividad!$B$2:$B$500,$A85)=0,"",LOOKUP(2,1/(Actividad!$B$2:$B$500=$A85),Actividad!$A$2:$A$500)))</f>
        <v/>
      </c>
      <c r="Q85" t="str">
        <f>IF($A85="","",IF(COUNTIFS(Actividad!$B$2:$B$500,$A85,Actividad!$G$2:$G$500,"&lt;&gt;")=0,"",LOOKUP(2,1/((Actividad!$B$2:$B$500=$A85)*(Actividad!$G$2:$G$500&lt;&gt;"")),Actividad!$G$2:$G$500)))</f>
        <v/>
      </c>
      <c r="R85" t="str">
        <f t="shared" ca="1" si="5"/>
        <v/>
      </c>
      <c r="S85" t="str">
        <f t="shared" ca="1" si="6"/>
        <v/>
      </c>
      <c r="U85" t="str">
        <f t="shared" si="7"/>
        <v/>
      </c>
      <c r="V85" t="str">
        <f t="shared" si="8"/>
        <v/>
      </c>
      <c r="W85" t="str">
        <f t="shared" si="9"/>
        <v/>
      </c>
      <c r="Y85" t="str">
        <f ca="1">IF(OR($A85="",$Q85="",$Q85&lt;TODAY(),$S85="Vencido"),"",COUNTIFS($Q$2:$Q$500,"&gt;="&amp;TODAY(),$Q$2:$Q$500,"&lt;"&amp;$Q85)+COUNTIF($Q$2:$Q85,$Q85))</f>
        <v/>
      </c>
    </row>
    <row r="86" spans="16:25" x14ac:dyDescent="0.3">
      <c r="P86" t="str">
        <f>IF($A86="","",IF(COUNTIF(Actividad!$B$2:$B$500,$A86)=0,"",LOOKUP(2,1/(Actividad!$B$2:$B$500=$A86),Actividad!$A$2:$A$500)))</f>
        <v/>
      </c>
      <c r="Q86" t="str">
        <f>IF($A86="","",IF(COUNTIFS(Actividad!$B$2:$B$500,$A86,Actividad!$G$2:$G$500,"&lt;&gt;")=0,"",LOOKUP(2,1/((Actividad!$B$2:$B$500=$A86)*(Actividad!$G$2:$G$500&lt;&gt;"")),Actividad!$G$2:$G$500)))</f>
        <v/>
      </c>
      <c r="R86" t="str">
        <f t="shared" ca="1" si="5"/>
        <v/>
      </c>
      <c r="S86" t="str">
        <f t="shared" ca="1" si="6"/>
        <v/>
      </c>
      <c r="U86" t="str">
        <f t="shared" si="7"/>
        <v/>
      </c>
      <c r="V86" t="str">
        <f t="shared" si="8"/>
        <v/>
      </c>
      <c r="W86" t="str">
        <f t="shared" si="9"/>
        <v/>
      </c>
      <c r="Y86" t="str">
        <f ca="1">IF(OR($A86="",$Q86="",$Q86&lt;TODAY(),$S86="Vencido"),"",COUNTIFS($Q$2:$Q$500,"&gt;="&amp;TODAY(),$Q$2:$Q$500,"&lt;"&amp;$Q86)+COUNTIF($Q$2:$Q86,$Q86))</f>
        <v/>
      </c>
    </row>
    <row r="87" spans="16:25" x14ac:dyDescent="0.3">
      <c r="P87" t="str">
        <f>IF($A87="","",IF(COUNTIF(Actividad!$B$2:$B$500,$A87)=0,"",LOOKUP(2,1/(Actividad!$B$2:$B$500=$A87),Actividad!$A$2:$A$500)))</f>
        <v/>
      </c>
      <c r="Q87" t="str">
        <f>IF($A87="","",IF(COUNTIFS(Actividad!$B$2:$B$500,$A87,Actividad!$G$2:$G$500,"&lt;&gt;")=0,"",LOOKUP(2,1/((Actividad!$B$2:$B$500=$A87)*(Actividad!$G$2:$G$500&lt;&gt;"")),Actividad!$G$2:$G$500)))</f>
        <v/>
      </c>
      <c r="R87" t="str">
        <f t="shared" ca="1" si="5"/>
        <v/>
      </c>
      <c r="S87" t="str">
        <f t="shared" ca="1" si="6"/>
        <v/>
      </c>
      <c r="U87" t="str">
        <f t="shared" si="7"/>
        <v/>
      </c>
      <c r="V87" t="str">
        <f t="shared" si="8"/>
        <v/>
      </c>
      <c r="W87" t="str">
        <f t="shared" si="9"/>
        <v/>
      </c>
      <c r="Y87" t="str">
        <f ca="1">IF(OR($A87="",$Q87="",$Q87&lt;TODAY(),$S87="Vencido"),"",COUNTIFS($Q$2:$Q$500,"&gt;="&amp;TODAY(),$Q$2:$Q$500,"&lt;"&amp;$Q87)+COUNTIF($Q$2:$Q87,$Q87))</f>
        <v/>
      </c>
    </row>
    <row r="88" spans="16:25" x14ac:dyDescent="0.3">
      <c r="P88" t="str">
        <f>IF($A88="","",IF(COUNTIF(Actividad!$B$2:$B$500,$A88)=0,"",LOOKUP(2,1/(Actividad!$B$2:$B$500=$A88),Actividad!$A$2:$A$500)))</f>
        <v/>
      </c>
      <c r="Q88" t="str">
        <f>IF($A88="","",IF(COUNTIFS(Actividad!$B$2:$B$500,$A88,Actividad!$G$2:$G$500,"&lt;&gt;")=0,"",LOOKUP(2,1/((Actividad!$B$2:$B$500=$A88)*(Actividad!$G$2:$G$500&lt;&gt;"")),Actividad!$G$2:$G$500)))</f>
        <v/>
      </c>
      <c r="R88" t="str">
        <f t="shared" ca="1" si="5"/>
        <v/>
      </c>
      <c r="S88" t="str">
        <f t="shared" ca="1" si="6"/>
        <v/>
      </c>
      <c r="U88" t="str">
        <f t="shared" si="7"/>
        <v/>
      </c>
      <c r="V88" t="str">
        <f t="shared" si="8"/>
        <v/>
      </c>
      <c r="W88" t="str">
        <f t="shared" si="9"/>
        <v/>
      </c>
      <c r="Y88" t="str">
        <f ca="1">IF(OR($A88="",$Q88="",$Q88&lt;TODAY(),$S88="Vencido"),"",COUNTIFS($Q$2:$Q$500,"&gt;="&amp;TODAY(),$Q$2:$Q$500,"&lt;"&amp;$Q88)+COUNTIF($Q$2:$Q88,$Q88))</f>
        <v/>
      </c>
    </row>
    <row r="89" spans="16:25" x14ac:dyDescent="0.3">
      <c r="P89" t="str">
        <f>IF($A89="","",IF(COUNTIF(Actividad!$B$2:$B$500,$A89)=0,"",LOOKUP(2,1/(Actividad!$B$2:$B$500=$A89),Actividad!$A$2:$A$500)))</f>
        <v/>
      </c>
      <c r="Q89" t="str">
        <f>IF($A89="","",IF(COUNTIFS(Actividad!$B$2:$B$500,$A89,Actividad!$G$2:$G$500,"&lt;&gt;")=0,"",LOOKUP(2,1/((Actividad!$B$2:$B$500=$A89)*(Actividad!$G$2:$G$500&lt;&gt;"")),Actividad!$G$2:$G$500)))</f>
        <v/>
      </c>
      <c r="R89" t="str">
        <f t="shared" ca="1" si="5"/>
        <v/>
      </c>
      <c r="S89" t="str">
        <f t="shared" ca="1" si="6"/>
        <v/>
      </c>
      <c r="U89" t="str">
        <f t="shared" si="7"/>
        <v/>
      </c>
      <c r="V89" t="str">
        <f t="shared" si="8"/>
        <v/>
      </c>
      <c r="W89" t="str">
        <f t="shared" si="9"/>
        <v/>
      </c>
      <c r="Y89" t="str">
        <f ca="1">IF(OR($A89="",$Q89="",$Q89&lt;TODAY(),$S89="Vencido"),"",COUNTIFS($Q$2:$Q$500,"&gt;="&amp;TODAY(),$Q$2:$Q$500,"&lt;"&amp;$Q89)+COUNTIF($Q$2:$Q89,$Q89))</f>
        <v/>
      </c>
    </row>
    <row r="90" spans="16:25" x14ac:dyDescent="0.3">
      <c r="P90" t="str">
        <f>IF($A90="","",IF(COUNTIF(Actividad!$B$2:$B$500,$A90)=0,"",LOOKUP(2,1/(Actividad!$B$2:$B$500=$A90),Actividad!$A$2:$A$500)))</f>
        <v/>
      </c>
      <c r="Q90" t="str">
        <f>IF($A90="","",IF(COUNTIFS(Actividad!$B$2:$B$500,$A90,Actividad!$G$2:$G$500,"&lt;&gt;")=0,"",LOOKUP(2,1/((Actividad!$B$2:$B$500=$A90)*(Actividad!$G$2:$G$500&lt;&gt;"")),Actividad!$G$2:$G$500)))</f>
        <v/>
      </c>
      <c r="R90" t="str">
        <f t="shared" ca="1" si="5"/>
        <v/>
      </c>
      <c r="S90" t="str">
        <f t="shared" ca="1" si="6"/>
        <v/>
      </c>
      <c r="U90" t="str">
        <f t="shared" si="7"/>
        <v/>
      </c>
      <c r="V90" t="str">
        <f t="shared" si="8"/>
        <v/>
      </c>
      <c r="W90" t="str">
        <f t="shared" si="9"/>
        <v/>
      </c>
      <c r="Y90" t="str">
        <f ca="1">IF(OR($A90="",$Q90="",$Q90&lt;TODAY(),$S90="Vencido"),"",COUNTIFS($Q$2:$Q$500,"&gt;="&amp;TODAY(),$Q$2:$Q$500,"&lt;"&amp;$Q90)+COUNTIF($Q$2:$Q90,$Q90))</f>
        <v/>
      </c>
    </row>
    <row r="91" spans="16:25" x14ac:dyDescent="0.3">
      <c r="P91" t="str">
        <f>IF($A91="","",IF(COUNTIF(Actividad!$B$2:$B$500,$A91)=0,"",LOOKUP(2,1/(Actividad!$B$2:$B$500=$A91),Actividad!$A$2:$A$500)))</f>
        <v/>
      </c>
      <c r="Q91" t="str">
        <f>IF($A91="","",IF(COUNTIFS(Actividad!$B$2:$B$500,$A91,Actividad!$G$2:$G$500,"&lt;&gt;")=0,"",LOOKUP(2,1/((Actividad!$B$2:$B$500=$A91)*(Actividad!$G$2:$G$500&lt;&gt;"")),Actividad!$G$2:$G$500)))</f>
        <v/>
      </c>
      <c r="R91" t="str">
        <f t="shared" ca="1" si="5"/>
        <v/>
      </c>
      <c r="S91" t="str">
        <f t="shared" ca="1" si="6"/>
        <v/>
      </c>
      <c r="U91" t="str">
        <f t="shared" si="7"/>
        <v/>
      </c>
      <c r="V91" t="str">
        <f t="shared" si="8"/>
        <v/>
      </c>
      <c r="W91" t="str">
        <f t="shared" si="9"/>
        <v/>
      </c>
      <c r="Y91" t="str">
        <f ca="1">IF(OR($A91="",$Q91="",$Q91&lt;TODAY(),$S91="Vencido"),"",COUNTIFS($Q$2:$Q$500,"&gt;="&amp;TODAY(),$Q$2:$Q$500,"&lt;"&amp;$Q91)+COUNTIF($Q$2:$Q91,$Q91))</f>
        <v/>
      </c>
    </row>
    <row r="92" spans="16:25" x14ac:dyDescent="0.3">
      <c r="P92" t="str">
        <f>IF($A92="","",IF(COUNTIF(Actividad!$B$2:$B$500,$A92)=0,"",LOOKUP(2,1/(Actividad!$B$2:$B$500=$A92),Actividad!$A$2:$A$500)))</f>
        <v/>
      </c>
      <c r="Q92" t="str">
        <f>IF($A92="","",IF(COUNTIFS(Actividad!$B$2:$B$500,$A92,Actividad!$G$2:$G$500,"&lt;&gt;")=0,"",LOOKUP(2,1/((Actividad!$B$2:$B$500=$A92)*(Actividad!$G$2:$G$500&lt;&gt;"")),Actividad!$G$2:$G$500)))</f>
        <v/>
      </c>
      <c r="R92" t="str">
        <f t="shared" ca="1" si="5"/>
        <v/>
      </c>
      <c r="S92" t="str">
        <f t="shared" ca="1" si="6"/>
        <v/>
      </c>
      <c r="U92" t="str">
        <f t="shared" si="7"/>
        <v/>
      </c>
      <c r="V92" t="str">
        <f t="shared" si="8"/>
        <v/>
      </c>
      <c r="W92" t="str">
        <f t="shared" si="9"/>
        <v/>
      </c>
      <c r="Y92" t="str">
        <f ca="1">IF(OR($A92="",$Q92="",$Q92&lt;TODAY(),$S92="Vencido"),"",COUNTIFS($Q$2:$Q$500,"&gt;="&amp;TODAY(),$Q$2:$Q$500,"&lt;"&amp;$Q92)+COUNTIF($Q$2:$Q92,$Q92))</f>
        <v/>
      </c>
    </row>
    <row r="93" spans="16:25" x14ac:dyDescent="0.3">
      <c r="P93" t="str">
        <f>IF($A93="","",IF(COUNTIF(Actividad!$B$2:$B$500,$A93)=0,"",LOOKUP(2,1/(Actividad!$B$2:$B$500=$A93),Actividad!$A$2:$A$500)))</f>
        <v/>
      </c>
      <c r="Q93" t="str">
        <f>IF($A93="","",IF(COUNTIFS(Actividad!$B$2:$B$500,$A93,Actividad!$G$2:$G$500,"&lt;&gt;")=0,"",LOOKUP(2,1/((Actividad!$B$2:$B$500=$A93)*(Actividad!$G$2:$G$500&lt;&gt;"")),Actividad!$G$2:$G$500)))</f>
        <v/>
      </c>
      <c r="R93" t="str">
        <f t="shared" ca="1" si="5"/>
        <v/>
      </c>
      <c r="S93" t="str">
        <f t="shared" ca="1" si="6"/>
        <v/>
      </c>
      <c r="U93" t="str">
        <f t="shared" si="7"/>
        <v/>
      </c>
      <c r="V93" t="str">
        <f t="shared" si="8"/>
        <v/>
      </c>
      <c r="W93" t="str">
        <f t="shared" si="9"/>
        <v/>
      </c>
      <c r="Y93" t="str">
        <f ca="1">IF(OR($A93="",$Q93="",$Q93&lt;TODAY(),$S93="Vencido"),"",COUNTIFS($Q$2:$Q$500,"&gt;="&amp;TODAY(),$Q$2:$Q$500,"&lt;"&amp;$Q93)+COUNTIF($Q$2:$Q93,$Q93))</f>
        <v/>
      </c>
    </row>
    <row r="94" spans="16:25" x14ac:dyDescent="0.3">
      <c r="P94" t="str">
        <f>IF($A94="","",IF(COUNTIF(Actividad!$B$2:$B$500,$A94)=0,"",LOOKUP(2,1/(Actividad!$B$2:$B$500=$A94),Actividad!$A$2:$A$500)))</f>
        <v/>
      </c>
      <c r="Q94" t="str">
        <f>IF($A94="","",IF(COUNTIFS(Actividad!$B$2:$B$500,$A94,Actividad!$G$2:$G$500,"&lt;&gt;")=0,"",LOOKUP(2,1/((Actividad!$B$2:$B$500=$A94)*(Actividad!$G$2:$G$500&lt;&gt;"")),Actividad!$G$2:$G$500)))</f>
        <v/>
      </c>
      <c r="R94" t="str">
        <f t="shared" ca="1" si="5"/>
        <v/>
      </c>
      <c r="S94" t="str">
        <f t="shared" ca="1" si="6"/>
        <v/>
      </c>
      <c r="U94" t="str">
        <f t="shared" si="7"/>
        <v/>
      </c>
      <c r="V94" t="str">
        <f t="shared" si="8"/>
        <v/>
      </c>
      <c r="W94" t="str">
        <f t="shared" si="9"/>
        <v/>
      </c>
      <c r="Y94" t="str">
        <f ca="1">IF(OR($A94="",$Q94="",$Q94&lt;TODAY(),$S94="Vencido"),"",COUNTIFS($Q$2:$Q$500,"&gt;="&amp;TODAY(),$Q$2:$Q$500,"&lt;"&amp;$Q94)+COUNTIF($Q$2:$Q94,$Q94))</f>
        <v/>
      </c>
    </row>
    <row r="95" spans="16:25" x14ac:dyDescent="0.3">
      <c r="P95" t="str">
        <f>IF($A95="","",IF(COUNTIF(Actividad!$B$2:$B$500,$A95)=0,"",LOOKUP(2,1/(Actividad!$B$2:$B$500=$A95),Actividad!$A$2:$A$500)))</f>
        <v/>
      </c>
      <c r="Q95" t="str">
        <f>IF($A95="","",IF(COUNTIFS(Actividad!$B$2:$B$500,$A95,Actividad!$G$2:$G$500,"&lt;&gt;")=0,"",LOOKUP(2,1/((Actividad!$B$2:$B$500=$A95)*(Actividad!$G$2:$G$500&lt;&gt;"")),Actividad!$G$2:$G$500)))</f>
        <v/>
      </c>
      <c r="R95" t="str">
        <f t="shared" ca="1" si="5"/>
        <v/>
      </c>
      <c r="S95" t="str">
        <f t="shared" ca="1" si="6"/>
        <v/>
      </c>
      <c r="U95" t="str">
        <f t="shared" si="7"/>
        <v/>
      </c>
      <c r="V95" t="str">
        <f t="shared" si="8"/>
        <v/>
      </c>
      <c r="W95" t="str">
        <f t="shared" si="9"/>
        <v/>
      </c>
      <c r="Y95" t="str">
        <f ca="1">IF(OR($A95="",$Q95="",$Q95&lt;TODAY(),$S95="Vencido"),"",COUNTIFS($Q$2:$Q$500,"&gt;="&amp;TODAY(),$Q$2:$Q$500,"&lt;"&amp;$Q95)+COUNTIF($Q$2:$Q95,$Q95))</f>
        <v/>
      </c>
    </row>
    <row r="96" spans="16:25" x14ac:dyDescent="0.3">
      <c r="P96" t="str">
        <f>IF($A96="","",IF(COUNTIF(Actividad!$B$2:$B$500,$A96)=0,"",LOOKUP(2,1/(Actividad!$B$2:$B$500=$A96),Actividad!$A$2:$A$500)))</f>
        <v/>
      </c>
      <c r="Q96" t="str">
        <f>IF($A96="","",IF(COUNTIFS(Actividad!$B$2:$B$500,$A96,Actividad!$G$2:$G$500,"&lt;&gt;")=0,"",LOOKUP(2,1/((Actividad!$B$2:$B$500=$A96)*(Actividad!$G$2:$G$500&lt;&gt;"")),Actividad!$G$2:$G$500)))</f>
        <v/>
      </c>
      <c r="R96" t="str">
        <f t="shared" ca="1" si="5"/>
        <v/>
      </c>
      <c r="S96" t="str">
        <f t="shared" ca="1" si="6"/>
        <v/>
      </c>
      <c r="U96" t="str">
        <f t="shared" si="7"/>
        <v/>
      </c>
      <c r="V96" t="str">
        <f t="shared" si="8"/>
        <v/>
      </c>
      <c r="W96" t="str">
        <f t="shared" si="9"/>
        <v/>
      </c>
      <c r="Y96" t="str">
        <f ca="1">IF(OR($A96="",$Q96="",$Q96&lt;TODAY(),$S96="Vencido"),"",COUNTIFS($Q$2:$Q$500,"&gt;="&amp;TODAY(),$Q$2:$Q$500,"&lt;"&amp;$Q96)+COUNTIF($Q$2:$Q96,$Q96))</f>
        <v/>
      </c>
    </row>
    <row r="97" spans="16:25" x14ac:dyDescent="0.3">
      <c r="P97" t="str">
        <f>IF($A97="","",IF(COUNTIF(Actividad!$B$2:$B$500,$A97)=0,"",LOOKUP(2,1/(Actividad!$B$2:$B$500=$A97),Actividad!$A$2:$A$500)))</f>
        <v/>
      </c>
      <c r="Q97" t="str">
        <f>IF($A97="","",IF(COUNTIFS(Actividad!$B$2:$B$500,$A97,Actividad!$G$2:$G$500,"&lt;&gt;")=0,"",LOOKUP(2,1/((Actividad!$B$2:$B$500=$A97)*(Actividad!$G$2:$G$500&lt;&gt;"")),Actividad!$G$2:$G$500)))</f>
        <v/>
      </c>
      <c r="R97" t="str">
        <f t="shared" ca="1" si="5"/>
        <v/>
      </c>
      <c r="S97" t="str">
        <f t="shared" ca="1" si="6"/>
        <v/>
      </c>
      <c r="U97" t="str">
        <f t="shared" si="7"/>
        <v/>
      </c>
      <c r="V97" t="str">
        <f t="shared" si="8"/>
        <v/>
      </c>
      <c r="W97" t="str">
        <f t="shared" si="9"/>
        <v/>
      </c>
      <c r="Y97" t="str">
        <f ca="1">IF(OR($A97="",$Q97="",$Q97&lt;TODAY(),$S97="Vencido"),"",COUNTIFS($Q$2:$Q$500,"&gt;="&amp;TODAY(),$Q$2:$Q$500,"&lt;"&amp;$Q97)+COUNTIF($Q$2:$Q97,$Q97))</f>
        <v/>
      </c>
    </row>
    <row r="98" spans="16:25" x14ac:dyDescent="0.3">
      <c r="P98" t="str">
        <f>IF($A98="","",IF(COUNTIF(Actividad!$B$2:$B$500,$A98)=0,"",LOOKUP(2,1/(Actividad!$B$2:$B$500=$A98),Actividad!$A$2:$A$500)))</f>
        <v/>
      </c>
      <c r="Q98" t="str">
        <f>IF($A98="","",IF(COUNTIFS(Actividad!$B$2:$B$500,$A98,Actividad!$G$2:$G$500,"&lt;&gt;")=0,"",LOOKUP(2,1/((Actividad!$B$2:$B$500=$A98)*(Actividad!$G$2:$G$500&lt;&gt;"")),Actividad!$G$2:$G$500)))</f>
        <v/>
      </c>
      <c r="R98" t="str">
        <f t="shared" ca="1" si="5"/>
        <v/>
      </c>
      <c r="S98" t="str">
        <f t="shared" ca="1" si="6"/>
        <v/>
      </c>
      <c r="U98" t="str">
        <f t="shared" si="7"/>
        <v/>
      </c>
      <c r="V98" t="str">
        <f t="shared" si="8"/>
        <v/>
      </c>
      <c r="W98" t="str">
        <f t="shared" si="9"/>
        <v/>
      </c>
      <c r="Y98" t="str">
        <f ca="1">IF(OR($A98="",$Q98="",$Q98&lt;TODAY(),$S98="Vencido"),"",COUNTIFS($Q$2:$Q$500,"&gt;="&amp;TODAY(),$Q$2:$Q$500,"&lt;"&amp;$Q98)+COUNTIF($Q$2:$Q98,$Q98))</f>
        <v/>
      </c>
    </row>
    <row r="99" spans="16:25" x14ac:dyDescent="0.3">
      <c r="P99" t="str">
        <f>IF($A99="","",IF(COUNTIF(Actividad!$B$2:$B$500,$A99)=0,"",LOOKUP(2,1/(Actividad!$B$2:$B$500=$A99),Actividad!$A$2:$A$500)))</f>
        <v/>
      </c>
      <c r="Q99" t="str">
        <f>IF($A99="","",IF(COUNTIFS(Actividad!$B$2:$B$500,$A99,Actividad!$G$2:$G$500,"&lt;&gt;")=0,"",LOOKUP(2,1/((Actividad!$B$2:$B$500=$A99)*(Actividad!$G$2:$G$500&lt;&gt;"")),Actividad!$G$2:$G$500)))</f>
        <v/>
      </c>
      <c r="R99" t="str">
        <f t="shared" ca="1" si="5"/>
        <v/>
      </c>
      <c r="S99" t="str">
        <f t="shared" ca="1" si="6"/>
        <v/>
      </c>
      <c r="U99" t="str">
        <f t="shared" si="7"/>
        <v/>
      </c>
      <c r="V99" t="str">
        <f t="shared" si="8"/>
        <v/>
      </c>
      <c r="W99" t="str">
        <f t="shared" si="9"/>
        <v/>
      </c>
      <c r="Y99" t="str">
        <f ca="1">IF(OR($A99="",$Q99="",$Q99&lt;TODAY(),$S99="Vencido"),"",COUNTIFS($Q$2:$Q$500,"&gt;="&amp;TODAY(),$Q$2:$Q$500,"&lt;"&amp;$Q99)+COUNTIF($Q$2:$Q99,$Q99))</f>
        <v/>
      </c>
    </row>
    <row r="100" spans="16:25" x14ac:dyDescent="0.3">
      <c r="P100" t="str">
        <f>IF($A100="","",IF(COUNTIF(Actividad!$B$2:$B$500,$A100)=0,"",LOOKUP(2,1/(Actividad!$B$2:$B$500=$A100),Actividad!$A$2:$A$500)))</f>
        <v/>
      </c>
      <c r="Q100" t="str">
        <f>IF($A100="","",IF(COUNTIFS(Actividad!$B$2:$B$500,$A100,Actividad!$G$2:$G$500,"&lt;&gt;")=0,"",LOOKUP(2,1/((Actividad!$B$2:$B$500=$A100)*(Actividad!$G$2:$G$500&lt;&gt;"")),Actividad!$G$2:$G$500)))</f>
        <v/>
      </c>
      <c r="R100" t="str">
        <f t="shared" ca="1" si="5"/>
        <v/>
      </c>
      <c r="S100" t="str">
        <f t="shared" ca="1" si="6"/>
        <v/>
      </c>
      <c r="U100" t="str">
        <f t="shared" si="7"/>
        <v/>
      </c>
      <c r="V100" t="str">
        <f t="shared" si="8"/>
        <v/>
      </c>
      <c r="W100" t="str">
        <f t="shared" si="9"/>
        <v/>
      </c>
      <c r="Y100" t="str">
        <f ca="1">IF(OR($A100="",$Q100="",$Q100&lt;TODAY(),$S100="Vencido"),"",COUNTIFS($Q$2:$Q$500,"&gt;="&amp;TODAY(),$Q$2:$Q$500,"&lt;"&amp;$Q100)+COUNTIF($Q$2:$Q100,$Q100))</f>
        <v/>
      </c>
    </row>
    <row r="101" spans="16:25" x14ac:dyDescent="0.3">
      <c r="P101" t="str">
        <f>IF($A101="","",IF(COUNTIF(Actividad!$B$2:$B$500,$A101)=0,"",LOOKUP(2,1/(Actividad!$B$2:$B$500=$A101),Actividad!$A$2:$A$500)))</f>
        <v/>
      </c>
      <c r="Q101" t="str">
        <f>IF($A101="","",IF(COUNTIFS(Actividad!$B$2:$B$500,$A101,Actividad!$G$2:$G$500,"&lt;&gt;")=0,"",LOOKUP(2,1/((Actividad!$B$2:$B$500=$A101)*(Actividad!$G$2:$G$500&lt;&gt;"")),Actividad!$G$2:$G$500)))</f>
        <v/>
      </c>
      <c r="R101" t="str">
        <f t="shared" ca="1" si="5"/>
        <v/>
      </c>
      <c r="S101" t="str">
        <f t="shared" ca="1" si="6"/>
        <v/>
      </c>
      <c r="U101" t="str">
        <f t="shared" si="7"/>
        <v/>
      </c>
      <c r="V101" t="str">
        <f t="shared" si="8"/>
        <v/>
      </c>
      <c r="W101" t="str">
        <f t="shared" si="9"/>
        <v/>
      </c>
      <c r="Y101" t="str">
        <f ca="1">IF(OR($A101="",$Q101="",$Q101&lt;TODAY(),$S101="Vencido"),"",COUNTIFS($Q$2:$Q$500,"&gt;="&amp;TODAY(),$Q$2:$Q$500,"&lt;"&amp;$Q101)+COUNTIF($Q$2:$Q101,$Q101))</f>
        <v/>
      </c>
    </row>
    <row r="102" spans="16:25" x14ac:dyDescent="0.3">
      <c r="P102" t="str">
        <f>IF($A102="","",IF(COUNTIF(Actividad!$B$2:$B$500,$A102)=0,"",LOOKUP(2,1/(Actividad!$B$2:$B$500=$A102),Actividad!$A$2:$A$500)))</f>
        <v/>
      </c>
      <c r="Q102" t="str">
        <f>IF($A102="","",IF(COUNTIFS(Actividad!$B$2:$B$500,$A102,Actividad!$G$2:$G$500,"&lt;&gt;")=0,"",LOOKUP(2,1/((Actividad!$B$2:$B$500=$A102)*(Actividad!$G$2:$G$500&lt;&gt;"")),Actividad!$G$2:$G$500)))</f>
        <v/>
      </c>
      <c r="R102" t="str">
        <f t="shared" ca="1" si="5"/>
        <v/>
      </c>
      <c r="S102" t="str">
        <f t="shared" ca="1" si="6"/>
        <v/>
      </c>
      <c r="U102" t="str">
        <f t="shared" si="7"/>
        <v/>
      </c>
      <c r="V102" t="str">
        <f t="shared" si="8"/>
        <v/>
      </c>
      <c r="W102" t="str">
        <f t="shared" si="9"/>
        <v/>
      </c>
      <c r="Y102" t="str">
        <f ca="1">IF(OR($A102="",$Q102="",$Q102&lt;TODAY(),$S102="Vencido"),"",COUNTIFS($Q$2:$Q$500,"&gt;="&amp;TODAY(),$Q$2:$Q$500,"&lt;"&amp;$Q102)+COUNTIF($Q$2:$Q102,$Q102))</f>
        <v/>
      </c>
    </row>
    <row r="103" spans="16:25" x14ac:dyDescent="0.3">
      <c r="P103" t="str">
        <f>IF($A103="","",IF(COUNTIF(Actividad!$B$2:$B$500,$A103)=0,"",LOOKUP(2,1/(Actividad!$B$2:$B$500=$A103),Actividad!$A$2:$A$500)))</f>
        <v/>
      </c>
      <c r="Q103" t="str">
        <f>IF($A103="","",IF(COUNTIFS(Actividad!$B$2:$B$500,$A103,Actividad!$G$2:$G$500,"&lt;&gt;")=0,"",LOOKUP(2,1/((Actividad!$B$2:$B$500=$A103)*(Actividad!$G$2:$G$500&lt;&gt;"")),Actividad!$G$2:$G$500)))</f>
        <v/>
      </c>
      <c r="R103" t="str">
        <f t="shared" ca="1" si="5"/>
        <v/>
      </c>
      <c r="S103" t="str">
        <f t="shared" ca="1" si="6"/>
        <v/>
      </c>
      <c r="U103" t="str">
        <f t="shared" si="7"/>
        <v/>
      </c>
      <c r="V103" t="str">
        <f t="shared" si="8"/>
        <v/>
      </c>
      <c r="W103" t="str">
        <f t="shared" si="9"/>
        <v/>
      </c>
      <c r="Y103" t="str">
        <f ca="1">IF(OR($A103="",$Q103="",$Q103&lt;TODAY(),$S103="Vencido"),"",COUNTIFS($Q$2:$Q$500,"&gt;="&amp;TODAY(),$Q$2:$Q$500,"&lt;"&amp;$Q103)+COUNTIF($Q$2:$Q103,$Q103))</f>
        <v/>
      </c>
    </row>
    <row r="104" spans="16:25" x14ac:dyDescent="0.3">
      <c r="P104" t="str">
        <f>IF($A104="","",IF(COUNTIF(Actividad!$B$2:$B$500,$A104)=0,"",LOOKUP(2,1/(Actividad!$B$2:$B$500=$A104),Actividad!$A$2:$A$500)))</f>
        <v/>
      </c>
      <c r="Q104" t="str">
        <f>IF($A104="","",IF(COUNTIFS(Actividad!$B$2:$B$500,$A104,Actividad!$G$2:$G$500,"&lt;&gt;")=0,"",LOOKUP(2,1/((Actividad!$B$2:$B$500=$A104)*(Actividad!$G$2:$G$500&lt;&gt;"")),Actividad!$G$2:$G$500)))</f>
        <v/>
      </c>
      <c r="R104" t="str">
        <f t="shared" ca="1" si="5"/>
        <v/>
      </c>
      <c r="S104" t="str">
        <f t="shared" ca="1" si="6"/>
        <v/>
      </c>
      <c r="U104" t="str">
        <f t="shared" si="7"/>
        <v/>
      </c>
      <c r="V104" t="str">
        <f t="shared" si="8"/>
        <v/>
      </c>
      <c r="W104" t="str">
        <f t="shared" si="9"/>
        <v/>
      </c>
      <c r="Y104" t="str">
        <f ca="1">IF(OR($A104="",$Q104="",$Q104&lt;TODAY(),$S104="Vencido"),"",COUNTIFS($Q$2:$Q$500,"&gt;="&amp;TODAY(),$Q$2:$Q$500,"&lt;"&amp;$Q104)+COUNTIF($Q$2:$Q104,$Q104))</f>
        <v/>
      </c>
    </row>
    <row r="105" spans="16:25" x14ac:dyDescent="0.3">
      <c r="P105" t="str">
        <f>IF($A105="","",IF(COUNTIF(Actividad!$B$2:$B$500,$A105)=0,"",LOOKUP(2,1/(Actividad!$B$2:$B$500=$A105),Actividad!$A$2:$A$500)))</f>
        <v/>
      </c>
      <c r="Q105" t="str">
        <f>IF($A105="","",IF(COUNTIFS(Actividad!$B$2:$B$500,$A105,Actividad!$G$2:$G$500,"&lt;&gt;")=0,"",LOOKUP(2,1/((Actividad!$B$2:$B$500=$A105)*(Actividad!$G$2:$G$500&lt;&gt;"")),Actividad!$G$2:$G$500)))</f>
        <v/>
      </c>
      <c r="R105" t="str">
        <f t="shared" ca="1" si="5"/>
        <v/>
      </c>
      <c r="S105" t="str">
        <f t="shared" ca="1" si="6"/>
        <v/>
      </c>
      <c r="U105" t="str">
        <f t="shared" si="7"/>
        <v/>
      </c>
      <c r="V105" t="str">
        <f t="shared" si="8"/>
        <v/>
      </c>
      <c r="W105" t="str">
        <f t="shared" si="9"/>
        <v/>
      </c>
      <c r="Y105" t="str">
        <f ca="1">IF(OR($A105="",$Q105="",$Q105&lt;TODAY(),$S105="Vencido"),"",COUNTIFS($Q$2:$Q$500,"&gt;="&amp;TODAY(),$Q$2:$Q$500,"&lt;"&amp;$Q105)+COUNTIF($Q$2:$Q105,$Q105))</f>
        <v/>
      </c>
    </row>
    <row r="106" spans="16:25" x14ac:dyDescent="0.3">
      <c r="P106" t="str">
        <f>IF($A106="","",IF(COUNTIF(Actividad!$B$2:$B$500,$A106)=0,"",LOOKUP(2,1/(Actividad!$B$2:$B$500=$A106),Actividad!$A$2:$A$500)))</f>
        <v/>
      </c>
      <c r="Q106" t="str">
        <f>IF($A106="","",IF(COUNTIFS(Actividad!$B$2:$B$500,$A106,Actividad!$G$2:$G$500,"&lt;&gt;")=0,"",LOOKUP(2,1/((Actividad!$B$2:$B$500=$A106)*(Actividad!$G$2:$G$500&lt;&gt;"")),Actividad!$G$2:$G$500)))</f>
        <v/>
      </c>
      <c r="R106" t="str">
        <f t="shared" ca="1" si="5"/>
        <v/>
      </c>
      <c r="S106" t="str">
        <f t="shared" ca="1" si="6"/>
        <v/>
      </c>
      <c r="U106" t="str">
        <f t="shared" si="7"/>
        <v/>
      </c>
      <c r="V106" t="str">
        <f t="shared" si="8"/>
        <v/>
      </c>
      <c r="W106" t="str">
        <f t="shared" si="9"/>
        <v/>
      </c>
      <c r="Y106" t="str">
        <f ca="1">IF(OR($A106="",$Q106="",$Q106&lt;TODAY(),$S106="Vencido"),"",COUNTIFS($Q$2:$Q$500,"&gt;="&amp;TODAY(),$Q$2:$Q$500,"&lt;"&amp;$Q106)+COUNTIF($Q$2:$Q106,$Q106))</f>
        <v/>
      </c>
    </row>
    <row r="107" spans="16:25" x14ac:dyDescent="0.3">
      <c r="P107" t="str">
        <f>IF($A107="","",IF(COUNTIF(Actividad!$B$2:$B$500,$A107)=0,"",LOOKUP(2,1/(Actividad!$B$2:$B$500=$A107),Actividad!$A$2:$A$500)))</f>
        <v/>
      </c>
      <c r="Q107" t="str">
        <f>IF($A107="","",IF(COUNTIFS(Actividad!$B$2:$B$500,$A107,Actividad!$G$2:$G$500,"&lt;&gt;")=0,"",LOOKUP(2,1/((Actividad!$B$2:$B$500=$A107)*(Actividad!$G$2:$G$500&lt;&gt;"")),Actividad!$G$2:$G$500)))</f>
        <v/>
      </c>
      <c r="R107" t="str">
        <f t="shared" ca="1" si="5"/>
        <v/>
      </c>
      <c r="S107" t="str">
        <f t="shared" ca="1" si="6"/>
        <v/>
      </c>
      <c r="U107" t="str">
        <f t="shared" si="7"/>
        <v/>
      </c>
      <c r="V107" t="str">
        <f t="shared" si="8"/>
        <v/>
      </c>
      <c r="W107" t="str">
        <f t="shared" si="9"/>
        <v/>
      </c>
      <c r="Y107" t="str">
        <f ca="1">IF(OR($A107="",$Q107="",$Q107&lt;TODAY(),$S107="Vencido"),"",COUNTIFS($Q$2:$Q$500,"&gt;="&amp;TODAY(),$Q$2:$Q$500,"&lt;"&amp;$Q107)+COUNTIF($Q$2:$Q107,$Q107))</f>
        <v/>
      </c>
    </row>
    <row r="108" spans="16:25" x14ac:dyDescent="0.3">
      <c r="P108" t="str">
        <f>IF($A108="","",IF(COUNTIF(Actividad!$B$2:$B$500,$A108)=0,"",LOOKUP(2,1/(Actividad!$B$2:$B$500=$A108),Actividad!$A$2:$A$500)))</f>
        <v/>
      </c>
      <c r="Q108" t="str">
        <f>IF($A108="","",IF(COUNTIFS(Actividad!$B$2:$B$500,$A108,Actividad!$G$2:$G$500,"&lt;&gt;")=0,"",LOOKUP(2,1/((Actividad!$B$2:$B$500=$A108)*(Actividad!$G$2:$G$500&lt;&gt;"")),Actividad!$G$2:$G$500)))</f>
        <v/>
      </c>
      <c r="R108" t="str">
        <f t="shared" ca="1" si="5"/>
        <v/>
      </c>
      <c r="S108" t="str">
        <f t="shared" ca="1" si="6"/>
        <v/>
      </c>
      <c r="U108" t="str">
        <f t="shared" si="7"/>
        <v/>
      </c>
      <c r="V108" t="str">
        <f t="shared" si="8"/>
        <v/>
      </c>
      <c r="W108" t="str">
        <f t="shared" si="9"/>
        <v/>
      </c>
      <c r="Y108" t="str">
        <f ca="1">IF(OR($A108="",$Q108="",$Q108&lt;TODAY(),$S108="Vencido"),"",COUNTIFS($Q$2:$Q$500,"&gt;="&amp;TODAY(),$Q$2:$Q$500,"&lt;"&amp;$Q108)+COUNTIF($Q$2:$Q108,$Q108))</f>
        <v/>
      </c>
    </row>
    <row r="109" spans="16:25" x14ac:dyDescent="0.3">
      <c r="P109" t="str">
        <f>IF($A109="","",IF(COUNTIF(Actividad!$B$2:$B$500,$A109)=0,"",LOOKUP(2,1/(Actividad!$B$2:$B$500=$A109),Actividad!$A$2:$A$500)))</f>
        <v/>
      </c>
      <c r="Q109" t="str">
        <f>IF($A109="","",IF(COUNTIFS(Actividad!$B$2:$B$500,$A109,Actividad!$G$2:$G$500,"&lt;&gt;")=0,"",LOOKUP(2,1/((Actividad!$B$2:$B$500=$A109)*(Actividad!$G$2:$G$500&lt;&gt;"")),Actividad!$G$2:$G$500)))</f>
        <v/>
      </c>
      <c r="R109" t="str">
        <f t="shared" ca="1" si="5"/>
        <v/>
      </c>
      <c r="S109" t="str">
        <f t="shared" ca="1" si="6"/>
        <v/>
      </c>
      <c r="U109" t="str">
        <f t="shared" si="7"/>
        <v/>
      </c>
      <c r="V109" t="str">
        <f t="shared" si="8"/>
        <v/>
      </c>
      <c r="W109" t="str">
        <f t="shared" si="9"/>
        <v/>
      </c>
      <c r="Y109" t="str">
        <f ca="1">IF(OR($A109="",$Q109="",$Q109&lt;TODAY(),$S109="Vencido"),"",COUNTIFS($Q$2:$Q$500,"&gt;="&amp;TODAY(),$Q$2:$Q$500,"&lt;"&amp;$Q109)+COUNTIF($Q$2:$Q109,$Q109))</f>
        <v/>
      </c>
    </row>
    <row r="110" spans="16:25" x14ac:dyDescent="0.3">
      <c r="P110" t="str">
        <f>IF($A110="","",IF(COUNTIF(Actividad!$B$2:$B$500,$A110)=0,"",LOOKUP(2,1/(Actividad!$B$2:$B$500=$A110),Actividad!$A$2:$A$500)))</f>
        <v/>
      </c>
      <c r="Q110" t="str">
        <f>IF($A110="","",IF(COUNTIFS(Actividad!$B$2:$B$500,$A110,Actividad!$G$2:$G$500,"&lt;&gt;")=0,"",LOOKUP(2,1/((Actividad!$B$2:$B$500=$A110)*(Actividad!$G$2:$G$500&lt;&gt;"")),Actividad!$G$2:$G$500)))</f>
        <v/>
      </c>
      <c r="R110" t="str">
        <f t="shared" ca="1" si="5"/>
        <v/>
      </c>
      <c r="S110" t="str">
        <f t="shared" ca="1" si="6"/>
        <v/>
      </c>
      <c r="U110" t="str">
        <f t="shared" si="7"/>
        <v/>
      </c>
      <c r="V110" t="str">
        <f t="shared" si="8"/>
        <v/>
      </c>
      <c r="W110" t="str">
        <f t="shared" si="9"/>
        <v/>
      </c>
      <c r="Y110" t="str">
        <f ca="1">IF(OR($A110="",$Q110="",$Q110&lt;TODAY(),$S110="Vencido"),"",COUNTIFS($Q$2:$Q$500,"&gt;="&amp;TODAY(),$Q$2:$Q$500,"&lt;"&amp;$Q110)+COUNTIF($Q$2:$Q110,$Q110))</f>
        <v/>
      </c>
    </row>
    <row r="111" spans="16:25" x14ac:dyDescent="0.3">
      <c r="P111" t="str">
        <f>IF($A111="","",IF(COUNTIF(Actividad!$B$2:$B$500,$A111)=0,"",LOOKUP(2,1/(Actividad!$B$2:$B$500=$A111),Actividad!$A$2:$A$500)))</f>
        <v/>
      </c>
      <c r="Q111" t="str">
        <f>IF($A111="","",IF(COUNTIFS(Actividad!$B$2:$B$500,$A111,Actividad!$G$2:$G$500,"&lt;&gt;")=0,"",LOOKUP(2,1/((Actividad!$B$2:$B$500=$A111)*(Actividad!$G$2:$G$500&lt;&gt;"")),Actividad!$G$2:$G$500)))</f>
        <v/>
      </c>
      <c r="R111" t="str">
        <f t="shared" ca="1" si="5"/>
        <v/>
      </c>
      <c r="S111" t="str">
        <f t="shared" ca="1" si="6"/>
        <v/>
      </c>
      <c r="U111" t="str">
        <f t="shared" si="7"/>
        <v/>
      </c>
      <c r="V111" t="str">
        <f t="shared" si="8"/>
        <v/>
      </c>
      <c r="W111" t="str">
        <f t="shared" si="9"/>
        <v/>
      </c>
      <c r="Y111" t="str">
        <f ca="1">IF(OR($A111="",$Q111="",$Q111&lt;TODAY(),$S111="Vencido"),"",COUNTIFS($Q$2:$Q$500,"&gt;="&amp;TODAY(),$Q$2:$Q$500,"&lt;"&amp;$Q111)+COUNTIF($Q$2:$Q111,$Q111))</f>
        <v/>
      </c>
    </row>
    <row r="112" spans="16:25" x14ac:dyDescent="0.3">
      <c r="P112" t="str">
        <f>IF($A112="","",IF(COUNTIF(Actividad!$B$2:$B$500,$A112)=0,"",LOOKUP(2,1/(Actividad!$B$2:$B$500=$A112),Actividad!$A$2:$A$500)))</f>
        <v/>
      </c>
      <c r="Q112" t="str">
        <f>IF($A112="","",IF(COUNTIFS(Actividad!$B$2:$B$500,$A112,Actividad!$G$2:$G$500,"&lt;&gt;")=0,"",LOOKUP(2,1/((Actividad!$B$2:$B$500=$A112)*(Actividad!$G$2:$G$500&lt;&gt;"")),Actividad!$G$2:$G$500)))</f>
        <v/>
      </c>
      <c r="R112" t="str">
        <f t="shared" ca="1" si="5"/>
        <v/>
      </c>
      <c r="S112" t="str">
        <f t="shared" ca="1" si="6"/>
        <v/>
      </c>
      <c r="U112" t="str">
        <f t="shared" si="7"/>
        <v/>
      </c>
      <c r="V112" t="str">
        <f t="shared" si="8"/>
        <v/>
      </c>
      <c r="W112" t="str">
        <f t="shared" si="9"/>
        <v/>
      </c>
      <c r="Y112" t="str">
        <f ca="1">IF(OR($A112="",$Q112="",$Q112&lt;TODAY(),$S112="Vencido"),"",COUNTIFS($Q$2:$Q$500,"&gt;="&amp;TODAY(),$Q$2:$Q$500,"&lt;"&amp;$Q112)+COUNTIF($Q$2:$Q112,$Q112))</f>
        <v/>
      </c>
    </row>
    <row r="113" spans="16:25" x14ac:dyDescent="0.3">
      <c r="P113" t="str">
        <f>IF($A113="","",IF(COUNTIF(Actividad!$B$2:$B$500,$A113)=0,"",LOOKUP(2,1/(Actividad!$B$2:$B$500=$A113),Actividad!$A$2:$A$500)))</f>
        <v/>
      </c>
      <c r="Q113" t="str">
        <f>IF($A113="","",IF(COUNTIFS(Actividad!$B$2:$B$500,$A113,Actividad!$G$2:$G$500,"&lt;&gt;")=0,"",LOOKUP(2,1/((Actividad!$B$2:$B$500=$A113)*(Actividad!$G$2:$G$500&lt;&gt;"")),Actividad!$G$2:$G$500)))</f>
        <v/>
      </c>
      <c r="R113" t="str">
        <f t="shared" ca="1" si="5"/>
        <v/>
      </c>
      <c r="S113" t="str">
        <f t="shared" ca="1" si="6"/>
        <v/>
      </c>
      <c r="U113" t="str">
        <f t="shared" si="7"/>
        <v/>
      </c>
      <c r="V113" t="str">
        <f t="shared" si="8"/>
        <v/>
      </c>
      <c r="W113" t="str">
        <f t="shared" si="9"/>
        <v/>
      </c>
      <c r="Y113" t="str">
        <f ca="1">IF(OR($A113="",$Q113="",$Q113&lt;TODAY(),$S113="Vencido"),"",COUNTIFS($Q$2:$Q$500,"&gt;="&amp;TODAY(),$Q$2:$Q$500,"&lt;"&amp;$Q113)+COUNTIF($Q$2:$Q113,$Q113))</f>
        <v/>
      </c>
    </row>
    <row r="114" spans="16:25" x14ac:dyDescent="0.3">
      <c r="P114" t="str">
        <f>IF($A114="","",IF(COUNTIF(Actividad!$B$2:$B$500,$A114)=0,"",LOOKUP(2,1/(Actividad!$B$2:$B$500=$A114),Actividad!$A$2:$A$500)))</f>
        <v/>
      </c>
      <c r="Q114" t="str">
        <f>IF($A114="","",IF(COUNTIFS(Actividad!$B$2:$B$500,$A114,Actividad!$G$2:$G$500,"&lt;&gt;")=0,"",LOOKUP(2,1/((Actividad!$B$2:$B$500=$A114)*(Actividad!$G$2:$G$500&lt;&gt;"")),Actividad!$G$2:$G$500)))</f>
        <v/>
      </c>
      <c r="R114" t="str">
        <f t="shared" ca="1" si="5"/>
        <v/>
      </c>
      <c r="S114" t="str">
        <f t="shared" ca="1" si="6"/>
        <v/>
      </c>
      <c r="U114" t="str">
        <f t="shared" si="7"/>
        <v/>
      </c>
      <c r="V114" t="str">
        <f t="shared" si="8"/>
        <v/>
      </c>
      <c r="W114" t="str">
        <f t="shared" si="9"/>
        <v/>
      </c>
      <c r="Y114" t="str">
        <f ca="1">IF(OR($A114="",$Q114="",$Q114&lt;TODAY(),$S114="Vencido"),"",COUNTIFS($Q$2:$Q$500,"&gt;="&amp;TODAY(),$Q$2:$Q$500,"&lt;"&amp;$Q114)+COUNTIF($Q$2:$Q114,$Q114))</f>
        <v/>
      </c>
    </row>
    <row r="115" spans="16:25" x14ac:dyDescent="0.3">
      <c r="P115" t="str">
        <f>IF($A115="","",IF(COUNTIF(Actividad!$B$2:$B$500,$A115)=0,"",LOOKUP(2,1/(Actividad!$B$2:$B$500=$A115),Actividad!$A$2:$A$500)))</f>
        <v/>
      </c>
      <c r="Q115" t="str">
        <f>IF($A115="","",IF(COUNTIFS(Actividad!$B$2:$B$500,$A115,Actividad!$G$2:$G$500,"&lt;&gt;")=0,"",LOOKUP(2,1/((Actividad!$B$2:$B$500=$A115)*(Actividad!$G$2:$G$500&lt;&gt;"")),Actividad!$G$2:$G$500)))</f>
        <v/>
      </c>
      <c r="R115" t="str">
        <f t="shared" ca="1" si="5"/>
        <v/>
      </c>
      <c r="S115" t="str">
        <f t="shared" ca="1" si="6"/>
        <v/>
      </c>
      <c r="U115" t="str">
        <f t="shared" si="7"/>
        <v/>
      </c>
      <c r="V115" t="str">
        <f t="shared" si="8"/>
        <v/>
      </c>
      <c r="W115" t="str">
        <f t="shared" si="9"/>
        <v/>
      </c>
      <c r="Y115" t="str">
        <f ca="1">IF(OR($A115="",$Q115="",$Q115&lt;TODAY(),$S115="Vencido"),"",COUNTIFS($Q$2:$Q$500,"&gt;="&amp;TODAY(),$Q$2:$Q$500,"&lt;"&amp;$Q115)+COUNTIF($Q$2:$Q115,$Q115))</f>
        <v/>
      </c>
    </row>
    <row r="116" spans="16:25" x14ac:dyDescent="0.3">
      <c r="P116" t="str">
        <f>IF($A116="","",IF(COUNTIF(Actividad!$B$2:$B$500,$A116)=0,"",LOOKUP(2,1/(Actividad!$B$2:$B$500=$A116),Actividad!$A$2:$A$500)))</f>
        <v/>
      </c>
      <c r="Q116" t="str">
        <f>IF($A116="","",IF(COUNTIFS(Actividad!$B$2:$B$500,$A116,Actividad!$G$2:$G$500,"&lt;&gt;")=0,"",LOOKUP(2,1/((Actividad!$B$2:$B$500=$A116)*(Actividad!$G$2:$G$500&lt;&gt;"")),Actividad!$G$2:$G$500)))</f>
        <v/>
      </c>
      <c r="R116" t="str">
        <f t="shared" ca="1" si="5"/>
        <v/>
      </c>
      <c r="S116" t="str">
        <f t="shared" ca="1" si="6"/>
        <v/>
      </c>
      <c r="U116" t="str">
        <f t="shared" si="7"/>
        <v/>
      </c>
      <c r="V116" t="str">
        <f t="shared" si="8"/>
        <v/>
      </c>
      <c r="W116" t="str">
        <f t="shared" si="9"/>
        <v/>
      </c>
      <c r="Y116" t="str">
        <f ca="1">IF(OR($A116="",$Q116="",$Q116&lt;TODAY(),$S116="Vencido"),"",COUNTIFS($Q$2:$Q$500,"&gt;="&amp;TODAY(),$Q$2:$Q$500,"&lt;"&amp;$Q116)+COUNTIF($Q$2:$Q116,$Q116))</f>
        <v/>
      </c>
    </row>
    <row r="117" spans="16:25" x14ac:dyDescent="0.3">
      <c r="P117" t="str">
        <f>IF($A117="","",IF(COUNTIF(Actividad!$B$2:$B$500,$A117)=0,"",LOOKUP(2,1/(Actividad!$B$2:$B$500=$A117),Actividad!$A$2:$A$500)))</f>
        <v/>
      </c>
      <c r="Q117" t="str">
        <f>IF($A117="","",IF(COUNTIFS(Actividad!$B$2:$B$500,$A117,Actividad!$G$2:$G$500,"&lt;&gt;")=0,"",LOOKUP(2,1/((Actividad!$B$2:$B$500=$A117)*(Actividad!$G$2:$G$500&lt;&gt;"")),Actividad!$G$2:$G$500)))</f>
        <v/>
      </c>
      <c r="R117" t="str">
        <f t="shared" ca="1" si="5"/>
        <v/>
      </c>
      <c r="S117" t="str">
        <f t="shared" ca="1" si="6"/>
        <v/>
      </c>
      <c r="U117" t="str">
        <f t="shared" si="7"/>
        <v/>
      </c>
      <c r="V117" t="str">
        <f t="shared" si="8"/>
        <v/>
      </c>
      <c r="W117" t="str">
        <f t="shared" si="9"/>
        <v/>
      </c>
      <c r="Y117" t="str">
        <f ca="1">IF(OR($A117="",$Q117="",$Q117&lt;TODAY(),$S117="Vencido"),"",COUNTIFS($Q$2:$Q$500,"&gt;="&amp;TODAY(),$Q$2:$Q$500,"&lt;"&amp;$Q117)+COUNTIF($Q$2:$Q117,$Q117))</f>
        <v/>
      </c>
    </row>
    <row r="118" spans="16:25" x14ac:dyDescent="0.3">
      <c r="P118" t="str">
        <f>IF($A118="","",IF(COUNTIF(Actividad!$B$2:$B$500,$A118)=0,"",LOOKUP(2,1/(Actividad!$B$2:$B$500=$A118),Actividad!$A$2:$A$500)))</f>
        <v/>
      </c>
      <c r="Q118" t="str">
        <f>IF($A118="","",IF(COUNTIFS(Actividad!$B$2:$B$500,$A118,Actividad!$G$2:$G$500,"&lt;&gt;")=0,"",LOOKUP(2,1/((Actividad!$B$2:$B$500=$A118)*(Actividad!$G$2:$G$500&lt;&gt;"")),Actividad!$G$2:$G$500)))</f>
        <v/>
      </c>
      <c r="R118" t="str">
        <f t="shared" ca="1" si="5"/>
        <v/>
      </c>
      <c r="S118" t="str">
        <f t="shared" ca="1" si="6"/>
        <v/>
      </c>
      <c r="U118" t="str">
        <f t="shared" si="7"/>
        <v/>
      </c>
      <c r="V118" t="str">
        <f t="shared" si="8"/>
        <v/>
      </c>
      <c r="W118" t="str">
        <f t="shared" si="9"/>
        <v/>
      </c>
      <c r="Y118" t="str">
        <f ca="1">IF(OR($A118="",$Q118="",$Q118&lt;TODAY(),$S118="Vencido"),"",COUNTIFS($Q$2:$Q$500,"&gt;="&amp;TODAY(),$Q$2:$Q$500,"&lt;"&amp;$Q118)+COUNTIF($Q$2:$Q118,$Q118))</f>
        <v/>
      </c>
    </row>
    <row r="119" spans="16:25" x14ac:dyDescent="0.3">
      <c r="P119" t="str">
        <f>IF($A119="","",IF(COUNTIF(Actividad!$B$2:$B$500,$A119)=0,"",LOOKUP(2,1/(Actividad!$B$2:$B$500=$A119),Actividad!$A$2:$A$500)))</f>
        <v/>
      </c>
      <c r="Q119" t="str">
        <f>IF($A119="","",IF(COUNTIFS(Actividad!$B$2:$B$500,$A119,Actividad!$G$2:$G$500,"&lt;&gt;")=0,"",LOOKUP(2,1/((Actividad!$B$2:$B$500=$A119)*(Actividad!$G$2:$G$500&lt;&gt;"")),Actividad!$G$2:$G$500)))</f>
        <v/>
      </c>
      <c r="R119" t="str">
        <f t="shared" ca="1" si="5"/>
        <v/>
      </c>
      <c r="S119" t="str">
        <f t="shared" ca="1" si="6"/>
        <v/>
      </c>
      <c r="U119" t="str">
        <f t="shared" si="7"/>
        <v/>
      </c>
      <c r="V119" t="str">
        <f t="shared" si="8"/>
        <v/>
      </c>
      <c r="W119" t="str">
        <f t="shared" si="9"/>
        <v/>
      </c>
      <c r="Y119" t="str">
        <f ca="1">IF(OR($A119="",$Q119="",$Q119&lt;TODAY(),$S119="Vencido"),"",COUNTIFS($Q$2:$Q$500,"&gt;="&amp;TODAY(),$Q$2:$Q$500,"&lt;"&amp;$Q119)+COUNTIF($Q$2:$Q119,$Q119))</f>
        <v/>
      </c>
    </row>
    <row r="120" spans="16:25" x14ac:dyDescent="0.3">
      <c r="P120" t="str">
        <f>IF($A120="","",IF(COUNTIF(Actividad!$B$2:$B$500,$A120)=0,"",LOOKUP(2,1/(Actividad!$B$2:$B$500=$A120),Actividad!$A$2:$A$500)))</f>
        <v/>
      </c>
      <c r="Q120" t="str">
        <f>IF($A120="","",IF(COUNTIFS(Actividad!$B$2:$B$500,$A120,Actividad!$G$2:$G$500,"&lt;&gt;")=0,"",LOOKUP(2,1/((Actividad!$B$2:$B$500=$A120)*(Actividad!$G$2:$G$500&lt;&gt;"")),Actividad!$G$2:$G$500)))</f>
        <v/>
      </c>
      <c r="R120" t="str">
        <f t="shared" ca="1" si="5"/>
        <v/>
      </c>
      <c r="S120" t="str">
        <f t="shared" ca="1" si="6"/>
        <v/>
      </c>
      <c r="U120" t="str">
        <f t="shared" si="7"/>
        <v/>
      </c>
      <c r="V120" t="str">
        <f t="shared" si="8"/>
        <v/>
      </c>
      <c r="W120" t="str">
        <f t="shared" si="9"/>
        <v/>
      </c>
      <c r="Y120" t="str">
        <f ca="1">IF(OR($A120="",$Q120="",$Q120&lt;TODAY(),$S120="Vencido"),"",COUNTIFS($Q$2:$Q$500,"&gt;="&amp;TODAY(),$Q$2:$Q$500,"&lt;"&amp;$Q120)+COUNTIF($Q$2:$Q120,$Q120))</f>
        <v/>
      </c>
    </row>
    <row r="121" spans="16:25" x14ac:dyDescent="0.3">
      <c r="P121" t="str">
        <f>IF($A121="","",IF(COUNTIF(Actividad!$B$2:$B$500,$A121)=0,"",LOOKUP(2,1/(Actividad!$B$2:$B$500=$A121),Actividad!$A$2:$A$500)))</f>
        <v/>
      </c>
      <c r="Q121" t="str">
        <f>IF($A121="","",IF(COUNTIFS(Actividad!$B$2:$B$500,$A121,Actividad!$G$2:$G$500,"&lt;&gt;")=0,"",LOOKUP(2,1/((Actividad!$B$2:$B$500=$A121)*(Actividad!$G$2:$G$500&lt;&gt;"")),Actividad!$G$2:$G$500)))</f>
        <v/>
      </c>
      <c r="R121" t="str">
        <f t="shared" ca="1" si="5"/>
        <v/>
      </c>
      <c r="S121" t="str">
        <f t="shared" ca="1" si="6"/>
        <v/>
      </c>
      <c r="U121" t="str">
        <f t="shared" si="7"/>
        <v/>
      </c>
      <c r="V121" t="str">
        <f t="shared" si="8"/>
        <v/>
      </c>
      <c r="W121" t="str">
        <f t="shared" si="9"/>
        <v/>
      </c>
      <c r="Y121" t="str">
        <f ca="1">IF(OR($A121="",$Q121="",$Q121&lt;TODAY(),$S121="Vencido"),"",COUNTIFS($Q$2:$Q$500,"&gt;="&amp;TODAY(),$Q$2:$Q$500,"&lt;"&amp;$Q121)+COUNTIF($Q$2:$Q121,$Q121))</f>
        <v/>
      </c>
    </row>
    <row r="122" spans="16:25" x14ac:dyDescent="0.3">
      <c r="P122" t="str">
        <f>IF($A122="","",IF(COUNTIF(Actividad!$B$2:$B$500,$A122)=0,"",LOOKUP(2,1/(Actividad!$B$2:$B$500=$A122),Actividad!$A$2:$A$500)))</f>
        <v/>
      </c>
      <c r="Q122" t="str">
        <f>IF($A122="","",IF(COUNTIFS(Actividad!$B$2:$B$500,$A122,Actividad!$G$2:$G$500,"&lt;&gt;")=0,"",LOOKUP(2,1/((Actividad!$B$2:$B$500=$A122)*(Actividad!$G$2:$G$500&lt;&gt;"")),Actividad!$G$2:$G$500)))</f>
        <v/>
      </c>
      <c r="R122" t="str">
        <f t="shared" ca="1" si="5"/>
        <v/>
      </c>
      <c r="S122" t="str">
        <f t="shared" ca="1" si="6"/>
        <v/>
      </c>
      <c r="U122" t="str">
        <f t="shared" si="7"/>
        <v/>
      </c>
      <c r="V122" t="str">
        <f t="shared" si="8"/>
        <v/>
      </c>
      <c r="W122" t="str">
        <f t="shared" si="9"/>
        <v/>
      </c>
      <c r="Y122" t="str">
        <f ca="1">IF(OR($A122="",$Q122="",$Q122&lt;TODAY(),$S122="Vencido"),"",COUNTIFS($Q$2:$Q$500,"&gt;="&amp;TODAY(),$Q$2:$Q$500,"&lt;"&amp;$Q122)+COUNTIF($Q$2:$Q122,$Q122))</f>
        <v/>
      </c>
    </row>
    <row r="123" spans="16:25" x14ac:dyDescent="0.3">
      <c r="P123" t="str">
        <f>IF($A123="","",IF(COUNTIF(Actividad!$B$2:$B$500,$A123)=0,"",LOOKUP(2,1/(Actividad!$B$2:$B$500=$A123),Actividad!$A$2:$A$500)))</f>
        <v/>
      </c>
      <c r="Q123" t="str">
        <f>IF($A123="","",IF(COUNTIFS(Actividad!$B$2:$B$500,$A123,Actividad!$G$2:$G$500,"&lt;&gt;")=0,"",LOOKUP(2,1/((Actividad!$B$2:$B$500=$A123)*(Actividad!$G$2:$G$500&lt;&gt;"")),Actividad!$G$2:$G$500)))</f>
        <v/>
      </c>
      <c r="R123" t="str">
        <f t="shared" ca="1" si="5"/>
        <v/>
      </c>
      <c r="S123" t="str">
        <f t="shared" ca="1" si="6"/>
        <v/>
      </c>
      <c r="U123" t="str">
        <f t="shared" si="7"/>
        <v/>
      </c>
      <c r="V123" t="str">
        <f t="shared" si="8"/>
        <v/>
      </c>
      <c r="W123" t="str">
        <f t="shared" si="9"/>
        <v/>
      </c>
      <c r="Y123" t="str">
        <f ca="1">IF(OR($A123="",$Q123="",$Q123&lt;TODAY(),$S123="Vencido"),"",COUNTIFS($Q$2:$Q$500,"&gt;="&amp;TODAY(),$Q$2:$Q$500,"&lt;"&amp;$Q123)+COUNTIF($Q$2:$Q123,$Q123))</f>
        <v/>
      </c>
    </row>
    <row r="124" spans="16:25" x14ac:dyDescent="0.3">
      <c r="P124" t="str">
        <f>IF($A124="","",IF(COUNTIF(Actividad!$B$2:$B$500,$A124)=0,"",LOOKUP(2,1/(Actividad!$B$2:$B$500=$A124),Actividad!$A$2:$A$500)))</f>
        <v/>
      </c>
      <c r="Q124" t="str">
        <f>IF($A124="","",IF(COUNTIFS(Actividad!$B$2:$B$500,$A124,Actividad!$G$2:$G$500,"&lt;&gt;")=0,"",LOOKUP(2,1/((Actividad!$B$2:$B$500=$A124)*(Actividad!$G$2:$G$500&lt;&gt;"")),Actividad!$G$2:$G$500)))</f>
        <v/>
      </c>
      <c r="R124" t="str">
        <f t="shared" ca="1" si="5"/>
        <v/>
      </c>
      <c r="S124" t="str">
        <f t="shared" ca="1" si="6"/>
        <v/>
      </c>
      <c r="U124" t="str">
        <f t="shared" si="7"/>
        <v/>
      </c>
      <c r="V124" t="str">
        <f t="shared" si="8"/>
        <v/>
      </c>
      <c r="W124" t="str">
        <f t="shared" si="9"/>
        <v/>
      </c>
      <c r="Y124" t="str">
        <f ca="1">IF(OR($A124="",$Q124="",$Q124&lt;TODAY(),$S124="Vencido"),"",COUNTIFS($Q$2:$Q$500,"&gt;="&amp;TODAY(),$Q$2:$Q$500,"&lt;"&amp;$Q124)+COUNTIF($Q$2:$Q124,$Q124))</f>
        <v/>
      </c>
    </row>
    <row r="125" spans="16:25" x14ac:dyDescent="0.3">
      <c r="P125" t="str">
        <f>IF($A125="","",IF(COUNTIF(Actividad!$B$2:$B$500,$A125)=0,"",LOOKUP(2,1/(Actividad!$B$2:$B$500=$A125),Actividad!$A$2:$A$500)))</f>
        <v/>
      </c>
      <c r="Q125" t="str">
        <f>IF($A125="","",IF(COUNTIFS(Actividad!$B$2:$B$500,$A125,Actividad!$G$2:$G$500,"&lt;&gt;")=0,"",LOOKUP(2,1/((Actividad!$B$2:$B$500=$A125)*(Actividad!$G$2:$G$500&lt;&gt;"")),Actividad!$G$2:$G$500)))</f>
        <v/>
      </c>
      <c r="R125" t="str">
        <f t="shared" ca="1" si="5"/>
        <v/>
      </c>
      <c r="S125" t="str">
        <f t="shared" ca="1" si="6"/>
        <v/>
      </c>
      <c r="U125" t="str">
        <f t="shared" si="7"/>
        <v/>
      </c>
      <c r="V125" t="str">
        <f t="shared" si="8"/>
        <v/>
      </c>
      <c r="W125" t="str">
        <f t="shared" si="9"/>
        <v/>
      </c>
      <c r="Y125" t="str">
        <f ca="1">IF(OR($A125="",$Q125="",$Q125&lt;TODAY(),$S125="Vencido"),"",COUNTIFS($Q$2:$Q$500,"&gt;="&amp;TODAY(),$Q$2:$Q$500,"&lt;"&amp;$Q125)+COUNTIF($Q$2:$Q125,$Q125))</f>
        <v/>
      </c>
    </row>
    <row r="126" spans="16:25" x14ac:dyDescent="0.3">
      <c r="P126" t="str">
        <f>IF($A126="","",IF(COUNTIF(Actividad!$B$2:$B$500,$A126)=0,"",LOOKUP(2,1/(Actividad!$B$2:$B$500=$A126),Actividad!$A$2:$A$500)))</f>
        <v/>
      </c>
      <c r="Q126" t="str">
        <f>IF($A126="","",IF(COUNTIFS(Actividad!$B$2:$B$500,$A126,Actividad!$G$2:$G$500,"&lt;&gt;")=0,"",LOOKUP(2,1/((Actividad!$B$2:$B$500=$A126)*(Actividad!$G$2:$G$500&lt;&gt;"")),Actividad!$G$2:$G$500)))</f>
        <v/>
      </c>
      <c r="R126" t="str">
        <f t="shared" ca="1" si="5"/>
        <v/>
      </c>
      <c r="S126" t="str">
        <f t="shared" ca="1" si="6"/>
        <v/>
      </c>
      <c r="U126" t="str">
        <f t="shared" si="7"/>
        <v/>
      </c>
      <c r="V126" t="str">
        <f t="shared" si="8"/>
        <v/>
      </c>
      <c r="W126" t="str">
        <f t="shared" si="9"/>
        <v/>
      </c>
      <c r="Y126" t="str">
        <f ca="1">IF(OR($A126="",$Q126="",$Q126&lt;TODAY(),$S126="Vencido"),"",COUNTIFS($Q$2:$Q$500,"&gt;="&amp;TODAY(),$Q$2:$Q$500,"&lt;"&amp;$Q126)+COUNTIF($Q$2:$Q126,$Q126))</f>
        <v/>
      </c>
    </row>
    <row r="127" spans="16:25" x14ac:dyDescent="0.3">
      <c r="P127" t="str">
        <f>IF($A127="","",IF(COUNTIF(Actividad!$B$2:$B$500,$A127)=0,"",LOOKUP(2,1/(Actividad!$B$2:$B$500=$A127),Actividad!$A$2:$A$500)))</f>
        <v/>
      </c>
      <c r="Q127" t="str">
        <f>IF($A127="","",IF(COUNTIFS(Actividad!$B$2:$B$500,$A127,Actividad!$G$2:$G$500,"&lt;&gt;")=0,"",LOOKUP(2,1/((Actividad!$B$2:$B$500=$A127)*(Actividad!$G$2:$G$500&lt;&gt;"")),Actividad!$G$2:$G$500)))</f>
        <v/>
      </c>
      <c r="R127" t="str">
        <f t="shared" ca="1" si="5"/>
        <v/>
      </c>
      <c r="S127" t="str">
        <f t="shared" ca="1" si="6"/>
        <v/>
      </c>
      <c r="U127" t="str">
        <f t="shared" si="7"/>
        <v/>
      </c>
      <c r="V127" t="str">
        <f t="shared" si="8"/>
        <v/>
      </c>
      <c r="W127" t="str">
        <f t="shared" si="9"/>
        <v/>
      </c>
      <c r="Y127" t="str">
        <f ca="1">IF(OR($A127="",$Q127="",$Q127&lt;TODAY(),$S127="Vencido"),"",COUNTIFS($Q$2:$Q$500,"&gt;="&amp;TODAY(),$Q$2:$Q$500,"&lt;"&amp;$Q127)+COUNTIF($Q$2:$Q127,$Q127))</f>
        <v/>
      </c>
    </row>
    <row r="128" spans="16:25" x14ac:dyDescent="0.3">
      <c r="P128" t="str">
        <f>IF($A128="","",IF(COUNTIF(Actividad!$B$2:$B$500,$A128)=0,"",LOOKUP(2,1/(Actividad!$B$2:$B$500=$A128),Actividad!$A$2:$A$500)))</f>
        <v/>
      </c>
      <c r="Q128" t="str">
        <f>IF($A128="","",IF(COUNTIFS(Actividad!$B$2:$B$500,$A128,Actividad!$G$2:$G$500,"&lt;&gt;")=0,"",LOOKUP(2,1/((Actividad!$B$2:$B$500=$A128)*(Actividad!$G$2:$G$500&lt;&gt;"")),Actividad!$G$2:$G$500)))</f>
        <v/>
      </c>
      <c r="R128" t="str">
        <f t="shared" ca="1" si="5"/>
        <v/>
      </c>
      <c r="S128" t="str">
        <f t="shared" ca="1" si="6"/>
        <v/>
      </c>
      <c r="U128" t="str">
        <f t="shared" si="7"/>
        <v/>
      </c>
      <c r="V128" t="str">
        <f t="shared" si="8"/>
        <v/>
      </c>
      <c r="W128" t="str">
        <f t="shared" si="9"/>
        <v/>
      </c>
      <c r="Y128" t="str">
        <f ca="1">IF(OR($A128="",$Q128="",$Q128&lt;TODAY(),$S128="Vencido"),"",COUNTIFS($Q$2:$Q$500,"&gt;="&amp;TODAY(),$Q$2:$Q$500,"&lt;"&amp;$Q128)+COUNTIF($Q$2:$Q128,$Q128))</f>
        <v/>
      </c>
    </row>
    <row r="129" spans="16:25" x14ac:dyDescent="0.3">
      <c r="P129" t="str">
        <f>IF($A129="","",IF(COUNTIF(Actividad!$B$2:$B$500,$A129)=0,"",LOOKUP(2,1/(Actividad!$B$2:$B$500=$A129),Actividad!$A$2:$A$500)))</f>
        <v/>
      </c>
      <c r="Q129" t="str">
        <f>IF($A129="","",IF(COUNTIFS(Actividad!$B$2:$B$500,$A129,Actividad!$G$2:$G$500,"&lt;&gt;")=0,"",LOOKUP(2,1/((Actividad!$B$2:$B$500=$A129)*(Actividad!$G$2:$G$500&lt;&gt;"")),Actividad!$G$2:$G$500)))</f>
        <v/>
      </c>
      <c r="R129" t="str">
        <f t="shared" ca="1" si="5"/>
        <v/>
      </c>
      <c r="S129" t="str">
        <f t="shared" ca="1" si="6"/>
        <v/>
      </c>
      <c r="U129" t="str">
        <f t="shared" si="7"/>
        <v/>
      </c>
      <c r="V129" t="str">
        <f t="shared" si="8"/>
        <v/>
      </c>
      <c r="W129" t="str">
        <f t="shared" si="9"/>
        <v/>
      </c>
      <c r="Y129" t="str">
        <f ca="1">IF(OR($A129="",$Q129="",$Q129&lt;TODAY(),$S129="Vencido"),"",COUNTIFS($Q$2:$Q$500,"&gt;="&amp;TODAY(),$Q$2:$Q$500,"&lt;"&amp;$Q129)+COUNTIF($Q$2:$Q129,$Q129))</f>
        <v/>
      </c>
    </row>
    <row r="130" spans="16:25" x14ac:dyDescent="0.3">
      <c r="P130" t="str">
        <f>IF($A130="","",IF(COUNTIF(Actividad!$B$2:$B$500,$A130)=0,"",LOOKUP(2,1/(Actividad!$B$2:$B$500=$A130),Actividad!$A$2:$A$500)))</f>
        <v/>
      </c>
      <c r="Q130" t="str">
        <f>IF($A130="","",IF(COUNTIFS(Actividad!$B$2:$B$500,$A130,Actividad!$G$2:$G$500,"&lt;&gt;")=0,"",LOOKUP(2,1/((Actividad!$B$2:$B$500=$A130)*(Actividad!$G$2:$G$500&lt;&gt;"")),Actividad!$G$2:$G$500)))</f>
        <v/>
      </c>
      <c r="R130" t="str">
        <f t="shared" ref="R130:R193" ca="1" si="10">IF(OR($A130="",$P130=""),"",TODAY()-$P130)</f>
        <v/>
      </c>
      <c r="S130" t="str">
        <f t="shared" ref="S130:S193" ca="1" si="11">IF($A130="","",IF(OR($M130="Perdido",$M130="Pausado",$C130="Excliente"),"Sin fecha",IF($Q130="","Sin fecha",IF($Q130&lt;TODAY(),"Vencido",IF($Q130=TODAY(),"Hoy",IF($Q130&lt;=TODAY()+7,"Próx. 7 días","Planificado"))))))</f>
        <v/>
      </c>
      <c r="U130" t="str">
        <f t="shared" ref="U130:U193" si="12">IF($A130="","",ROUND($N130*$O130,0))</f>
        <v/>
      </c>
      <c r="V130" t="str">
        <f t="shared" ref="V130:V193" si="13">IF($A130="","",MIN(100,ROUND(($O130*45)+IF($S130="Vencido",30,IF($S130="Hoy",25,IF($S130="Próx. 7 días",15,0)))+IF($N130&gt;=15000,20,IF($N130&gt;=8000,15,IF($N130&gt;=3000,10,5))),0)))</f>
        <v/>
      </c>
      <c r="W130" t="str">
        <f t="shared" ref="W130:W193" si="14">IF($A130="","",IF($C130="Excliente","Bajo",IF($V130&gt;=75,"Alto",IF($V130&gt;=50,"Medio","Bajo"))))</f>
        <v/>
      </c>
      <c r="Y130" t="str">
        <f ca="1">IF(OR($A130="",$Q130="",$Q130&lt;TODAY(),$S130="Vencido"),"",COUNTIFS($Q$2:$Q$500,"&gt;="&amp;TODAY(),$Q$2:$Q$500,"&lt;"&amp;$Q130)+COUNTIF($Q$2:$Q130,$Q130))</f>
        <v/>
      </c>
    </row>
    <row r="131" spans="16:25" x14ac:dyDescent="0.3">
      <c r="P131" t="str">
        <f>IF($A131="","",IF(COUNTIF(Actividad!$B$2:$B$500,$A131)=0,"",LOOKUP(2,1/(Actividad!$B$2:$B$500=$A131),Actividad!$A$2:$A$500)))</f>
        <v/>
      </c>
      <c r="Q131" t="str">
        <f>IF($A131="","",IF(COUNTIFS(Actividad!$B$2:$B$500,$A131,Actividad!$G$2:$G$500,"&lt;&gt;")=0,"",LOOKUP(2,1/((Actividad!$B$2:$B$500=$A131)*(Actividad!$G$2:$G$500&lt;&gt;"")),Actividad!$G$2:$G$500)))</f>
        <v/>
      </c>
      <c r="R131" t="str">
        <f t="shared" ca="1" si="10"/>
        <v/>
      </c>
      <c r="S131" t="str">
        <f t="shared" ca="1" si="11"/>
        <v/>
      </c>
      <c r="U131" t="str">
        <f t="shared" si="12"/>
        <v/>
      </c>
      <c r="V131" t="str">
        <f t="shared" si="13"/>
        <v/>
      </c>
      <c r="W131" t="str">
        <f t="shared" si="14"/>
        <v/>
      </c>
      <c r="Y131" t="str">
        <f ca="1">IF(OR($A131="",$Q131="",$Q131&lt;TODAY(),$S131="Vencido"),"",COUNTIFS($Q$2:$Q$500,"&gt;="&amp;TODAY(),$Q$2:$Q$500,"&lt;"&amp;$Q131)+COUNTIF($Q$2:$Q131,$Q131))</f>
        <v/>
      </c>
    </row>
    <row r="132" spans="16:25" x14ac:dyDescent="0.3">
      <c r="P132" t="str">
        <f>IF($A132="","",IF(COUNTIF(Actividad!$B$2:$B$500,$A132)=0,"",LOOKUP(2,1/(Actividad!$B$2:$B$500=$A132),Actividad!$A$2:$A$500)))</f>
        <v/>
      </c>
      <c r="Q132" t="str">
        <f>IF($A132="","",IF(COUNTIFS(Actividad!$B$2:$B$500,$A132,Actividad!$G$2:$G$500,"&lt;&gt;")=0,"",LOOKUP(2,1/((Actividad!$B$2:$B$500=$A132)*(Actividad!$G$2:$G$500&lt;&gt;"")),Actividad!$G$2:$G$500)))</f>
        <v/>
      </c>
      <c r="R132" t="str">
        <f t="shared" ca="1" si="10"/>
        <v/>
      </c>
      <c r="S132" t="str">
        <f t="shared" ca="1" si="11"/>
        <v/>
      </c>
      <c r="U132" t="str">
        <f t="shared" si="12"/>
        <v/>
      </c>
      <c r="V132" t="str">
        <f t="shared" si="13"/>
        <v/>
      </c>
      <c r="W132" t="str">
        <f t="shared" si="14"/>
        <v/>
      </c>
      <c r="Y132" t="str">
        <f ca="1">IF(OR($A132="",$Q132="",$Q132&lt;TODAY(),$S132="Vencido"),"",COUNTIFS($Q$2:$Q$500,"&gt;="&amp;TODAY(),$Q$2:$Q$500,"&lt;"&amp;$Q132)+COUNTIF($Q$2:$Q132,$Q132))</f>
        <v/>
      </c>
    </row>
    <row r="133" spans="16:25" x14ac:dyDescent="0.3">
      <c r="P133" t="str">
        <f>IF($A133="","",IF(COUNTIF(Actividad!$B$2:$B$500,$A133)=0,"",LOOKUP(2,1/(Actividad!$B$2:$B$500=$A133),Actividad!$A$2:$A$500)))</f>
        <v/>
      </c>
      <c r="Q133" t="str">
        <f>IF($A133="","",IF(COUNTIFS(Actividad!$B$2:$B$500,$A133,Actividad!$G$2:$G$500,"&lt;&gt;")=0,"",LOOKUP(2,1/((Actividad!$B$2:$B$500=$A133)*(Actividad!$G$2:$G$500&lt;&gt;"")),Actividad!$G$2:$G$500)))</f>
        <v/>
      </c>
      <c r="R133" t="str">
        <f t="shared" ca="1" si="10"/>
        <v/>
      </c>
      <c r="S133" t="str">
        <f t="shared" ca="1" si="11"/>
        <v/>
      </c>
      <c r="U133" t="str">
        <f t="shared" si="12"/>
        <v/>
      </c>
      <c r="V133" t="str">
        <f t="shared" si="13"/>
        <v/>
      </c>
      <c r="W133" t="str">
        <f t="shared" si="14"/>
        <v/>
      </c>
      <c r="Y133" t="str">
        <f ca="1">IF(OR($A133="",$Q133="",$Q133&lt;TODAY(),$S133="Vencido"),"",COUNTIFS($Q$2:$Q$500,"&gt;="&amp;TODAY(),$Q$2:$Q$500,"&lt;"&amp;$Q133)+COUNTIF($Q$2:$Q133,$Q133))</f>
        <v/>
      </c>
    </row>
    <row r="134" spans="16:25" x14ac:dyDescent="0.3">
      <c r="P134" t="str">
        <f>IF($A134="","",IF(COUNTIF(Actividad!$B$2:$B$500,$A134)=0,"",LOOKUP(2,1/(Actividad!$B$2:$B$500=$A134),Actividad!$A$2:$A$500)))</f>
        <v/>
      </c>
      <c r="Q134" t="str">
        <f>IF($A134="","",IF(COUNTIFS(Actividad!$B$2:$B$500,$A134,Actividad!$G$2:$G$500,"&lt;&gt;")=0,"",LOOKUP(2,1/((Actividad!$B$2:$B$500=$A134)*(Actividad!$G$2:$G$500&lt;&gt;"")),Actividad!$G$2:$G$500)))</f>
        <v/>
      </c>
      <c r="R134" t="str">
        <f t="shared" ca="1" si="10"/>
        <v/>
      </c>
      <c r="S134" t="str">
        <f t="shared" ca="1" si="11"/>
        <v/>
      </c>
      <c r="U134" t="str">
        <f t="shared" si="12"/>
        <v/>
      </c>
      <c r="V134" t="str">
        <f t="shared" si="13"/>
        <v/>
      </c>
      <c r="W134" t="str">
        <f t="shared" si="14"/>
        <v/>
      </c>
      <c r="Y134" t="str">
        <f ca="1">IF(OR($A134="",$Q134="",$Q134&lt;TODAY(),$S134="Vencido"),"",COUNTIFS($Q$2:$Q$500,"&gt;="&amp;TODAY(),$Q$2:$Q$500,"&lt;"&amp;$Q134)+COUNTIF($Q$2:$Q134,$Q134))</f>
        <v/>
      </c>
    </row>
    <row r="135" spans="16:25" x14ac:dyDescent="0.3">
      <c r="P135" t="str">
        <f>IF($A135="","",IF(COUNTIF(Actividad!$B$2:$B$500,$A135)=0,"",LOOKUP(2,1/(Actividad!$B$2:$B$500=$A135),Actividad!$A$2:$A$500)))</f>
        <v/>
      </c>
      <c r="Q135" t="str">
        <f>IF($A135="","",IF(COUNTIFS(Actividad!$B$2:$B$500,$A135,Actividad!$G$2:$G$500,"&lt;&gt;")=0,"",LOOKUP(2,1/((Actividad!$B$2:$B$500=$A135)*(Actividad!$G$2:$G$500&lt;&gt;"")),Actividad!$G$2:$G$500)))</f>
        <v/>
      </c>
      <c r="R135" t="str">
        <f t="shared" ca="1" si="10"/>
        <v/>
      </c>
      <c r="S135" t="str">
        <f t="shared" ca="1" si="11"/>
        <v/>
      </c>
      <c r="U135" t="str">
        <f t="shared" si="12"/>
        <v/>
      </c>
      <c r="V135" t="str">
        <f t="shared" si="13"/>
        <v/>
      </c>
      <c r="W135" t="str">
        <f t="shared" si="14"/>
        <v/>
      </c>
      <c r="Y135" t="str">
        <f ca="1">IF(OR($A135="",$Q135="",$Q135&lt;TODAY(),$S135="Vencido"),"",COUNTIFS($Q$2:$Q$500,"&gt;="&amp;TODAY(),$Q$2:$Q$500,"&lt;"&amp;$Q135)+COUNTIF($Q$2:$Q135,$Q135))</f>
        <v/>
      </c>
    </row>
    <row r="136" spans="16:25" x14ac:dyDescent="0.3">
      <c r="P136" t="str">
        <f>IF($A136="","",IF(COUNTIF(Actividad!$B$2:$B$500,$A136)=0,"",LOOKUP(2,1/(Actividad!$B$2:$B$500=$A136),Actividad!$A$2:$A$500)))</f>
        <v/>
      </c>
      <c r="Q136" t="str">
        <f>IF($A136="","",IF(COUNTIFS(Actividad!$B$2:$B$500,$A136,Actividad!$G$2:$G$500,"&lt;&gt;")=0,"",LOOKUP(2,1/((Actividad!$B$2:$B$500=$A136)*(Actividad!$G$2:$G$500&lt;&gt;"")),Actividad!$G$2:$G$500)))</f>
        <v/>
      </c>
      <c r="R136" t="str">
        <f t="shared" ca="1" si="10"/>
        <v/>
      </c>
      <c r="S136" t="str">
        <f t="shared" ca="1" si="11"/>
        <v/>
      </c>
      <c r="U136" t="str">
        <f t="shared" si="12"/>
        <v/>
      </c>
      <c r="V136" t="str">
        <f t="shared" si="13"/>
        <v/>
      </c>
      <c r="W136" t="str">
        <f t="shared" si="14"/>
        <v/>
      </c>
      <c r="Y136" t="str">
        <f ca="1">IF(OR($A136="",$Q136="",$Q136&lt;TODAY(),$S136="Vencido"),"",COUNTIFS($Q$2:$Q$500,"&gt;="&amp;TODAY(),$Q$2:$Q$500,"&lt;"&amp;$Q136)+COUNTIF($Q$2:$Q136,$Q136))</f>
        <v/>
      </c>
    </row>
    <row r="137" spans="16:25" x14ac:dyDescent="0.3">
      <c r="P137" t="str">
        <f>IF($A137="","",IF(COUNTIF(Actividad!$B$2:$B$500,$A137)=0,"",LOOKUP(2,1/(Actividad!$B$2:$B$500=$A137),Actividad!$A$2:$A$500)))</f>
        <v/>
      </c>
      <c r="Q137" t="str">
        <f>IF($A137="","",IF(COUNTIFS(Actividad!$B$2:$B$500,$A137,Actividad!$G$2:$G$500,"&lt;&gt;")=0,"",LOOKUP(2,1/((Actividad!$B$2:$B$500=$A137)*(Actividad!$G$2:$G$500&lt;&gt;"")),Actividad!$G$2:$G$500)))</f>
        <v/>
      </c>
      <c r="R137" t="str">
        <f t="shared" ca="1" si="10"/>
        <v/>
      </c>
      <c r="S137" t="str">
        <f t="shared" ca="1" si="11"/>
        <v/>
      </c>
      <c r="U137" t="str">
        <f t="shared" si="12"/>
        <v/>
      </c>
      <c r="V137" t="str">
        <f t="shared" si="13"/>
        <v/>
      </c>
      <c r="W137" t="str">
        <f t="shared" si="14"/>
        <v/>
      </c>
      <c r="Y137" t="str">
        <f ca="1">IF(OR($A137="",$Q137="",$Q137&lt;TODAY(),$S137="Vencido"),"",COUNTIFS($Q$2:$Q$500,"&gt;="&amp;TODAY(),$Q$2:$Q$500,"&lt;"&amp;$Q137)+COUNTIF($Q$2:$Q137,$Q137))</f>
        <v/>
      </c>
    </row>
    <row r="138" spans="16:25" x14ac:dyDescent="0.3">
      <c r="P138" t="str">
        <f>IF($A138="","",IF(COUNTIF(Actividad!$B$2:$B$500,$A138)=0,"",LOOKUP(2,1/(Actividad!$B$2:$B$500=$A138),Actividad!$A$2:$A$500)))</f>
        <v/>
      </c>
      <c r="Q138" t="str">
        <f>IF($A138="","",IF(COUNTIFS(Actividad!$B$2:$B$500,$A138,Actividad!$G$2:$G$500,"&lt;&gt;")=0,"",LOOKUP(2,1/((Actividad!$B$2:$B$500=$A138)*(Actividad!$G$2:$G$500&lt;&gt;"")),Actividad!$G$2:$G$500)))</f>
        <v/>
      </c>
      <c r="R138" t="str">
        <f t="shared" ca="1" si="10"/>
        <v/>
      </c>
      <c r="S138" t="str">
        <f t="shared" ca="1" si="11"/>
        <v/>
      </c>
      <c r="U138" t="str">
        <f t="shared" si="12"/>
        <v/>
      </c>
      <c r="V138" t="str">
        <f t="shared" si="13"/>
        <v/>
      </c>
      <c r="W138" t="str">
        <f t="shared" si="14"/>
        <v/>
      </c>
      <c r="Y138" t="str">
        <f ca="1">IF(OR($A138="",$Q138="",$Q138&lt;TODAY(),$S138="Vencido"),"",COUNTIFS($Q$2:$Q$500,"&gt;="&amp;TODAY(),$Q$2:$Q$500,"&lt;"&amp;$Q138)+COUNTIF($Q$2:$Q138,$Q138))</f>
        <v/>
      </c>
    </row>
    <row r="139" spans="16:25" x14ac:dyDescent="0.3">
      <c r="P139" t="str">
        <f>IF($A139="","",IF(COUNTIF(Actividad!$B$2:$B$500,$A139)=0,"",LOOKUP(2,1/(Actividad!$B$2:$B$500=$A139),Actividad!$A$2:$A$500)))</f>
        <v/>
      </c>
      <c r="Q139" t="str">
        <f>IF($A139="","",IF(COUNTIFS(Actividad!$B$2:$B$500,$A139,Actividad!$G$2:$G$500,"&lt;&gt;")=0,"",LOOKUP(2,1/((Actividad!$B$2:$B$500=$A139)*(Actividad!$G$2:$G$500&lt;&gt;"")),Actividad!$G$2:$G$500)))</f>
        <v/>
      </c>
      <c r="R139" t="str">
        <f t="shared" ca="1" si="10"/>
        <v/>
      </c>
      <c r="S139" t="str">
        <f t="shared" ca="1" si="11"/>
        <v/>
      </c>
      <c r="U139" t="str">
        <f t="shared" si="12"/>
        <v/>
      </c>
      <c r="V139" t="str">
        <f t="shared" si="13"/>
        <v/>
      </c>
      <c r="W139" t="str">
        <f t="shared" si="14"/>
        <v/>
      </c>
      <c r="Y139" t="str">
        <f ca="1">IF(OR($A139="",$Q139="",$Q139&lt;TODAY(),$S139="Vencido"),"",COUNTIFS($Q$2:$Q$500,"&gt;="&amp;TODAY(),$Q$2:$Q$500,"&lt;"&amp;$Q139)+COUNTIF($Q$2:$Q139,$Q139))</f>
        <v/>
      </c>
    </row>
    <row r="140" spans="16:25" x14ac:dyDescent="0.3">
      <c r="P140" t="str">
        <f>IF($A140="","",IF(COUNTIF(Actividad!$B$2:$B$500,$A140)=0,"",LOOKUP(2,1/(Actividad!$B$2:$B$500=$A140),Actividad!$A$2:$A$500)))</f>
        <v/>
      </c>
      <c r="Q140" t="str">
        <f>IF($A140="","",IF(COUNTIFS(Actividad!$B$2:$B$500,$A140,Actividad!$G$2:$G$500,"&lt;&gt;")=0,"",LOOKUP(2,1/((Actividad!$B$2:$B$500=$A140)*(Actividad!$G$2:$G$500&lt;&gt;"")),Actividad!$G$2:$G$500)))</f>
        <v/>
      </c>
      <c r="R140" t="str">
        <f t="shared" ca="1" si="10"/>
        <v/>
      </c>
      <c r="S140" t="str">
        <f t="shared" ca="1" si="11"/>
        <v/>
      </c>
      <c r="U140" t="str">
        <f t="shared" si="12"/>
        <v/>
      </c>
      <c r="V140" t="str">
        <f t="shared" si="13"/>
        <v/>
      </c>
      <c r="W140" t="str">
        <f t="shared" si="14"/>
        <v/>
      </c>
      <c r="Y140" t="str">
        <f ca="1">IF(OR($A140="",$Q140="",$Q140&lt;TODAY(),$S140="Vencido"),"",COUNTIFS($Q$2:$Q$500,"&gt;="&amp;TODAY(),$Q$2:$Q$500,"&lt;"&amp;$Q140)+COUNTIF($Q$2:$Q140,$Q140))</f>
        <v/>
      </c>
    </row>
    <row r="141" spans="16:25" x14ac:dyDescent="0.3">
      <c r="P141" t="str">
        <f>IF($A141="","",IF(COUNTIF(Actividad!$B$2:$B$500,$A141)=0,"",LOOKUP(2,1/(Actividad!$B$2:$B$500=$A141),Actividad!$A$2:$A$500)))</f>
        <v/>
      </c>
      <c r="Q141" t="str">
        <f>IF($A141="","",IF(COUNTIFS(Actividad!$B$2:$B$500,$A141,Actividad!$G$2:$G$500,"&lt;&gt;")=0,"",LOOKUP(2,1/((Actividad!$B$2:$B$500=$A141)*(Actividad!$G$2:$G$500&lt;&gt;"")),Actividad!$G$2:$G$500)))</f>
        <v/>
      </c>
      <c r="R141" t="str">
        <f t="shared" ca="1" si="10"/>
        <v/>
      </c>
      <c r="S141" t="str">
        <f t="shared" ca="1" si="11"/>
        <v/>
      </c>
      <c r="U141" t="str">
        <f t="shared" si="12"/>
        <v/>
      </c>
      <c r="V141" t="str">
        <f t="shared" si="13"/>
        <v/>
      </c>
      <c r="W141" t="str">
        <f t="shared" si="14"/>
        <v/>
      </c>
      <c r="Y141" t="str">
        <f ca="1">IF(OR($A141="",$Q141="",$Q141&lt;TODAY(),$S141="Vencido"),"",COUNTIFS($Q$2:$Q$500,"&gt;="&amp;TODAY(),$Q$2:$Q$500,"&lt;"&amp;$Q141)+COUNTIF($Q$2:$Q141,$Q141))</f>
        <v/>
      </c>
    </row>
    <row r="142" spans="16:25" x14ac:dyDescent="0.3">
      <c r="P142" t="str">
        <f>IF($A142="","",IF(COUNTIF(Actividad!$B$2:$B$500,$A142)=0,"",LOOKUP(2,1/(Actividad!$B$2:$B$500=$A142),Actividad!$A$2:$A$500)))</f>
        <v/>
      </c>
      <c r="Q142" t="str">
        <f>IF($A142="","",IF(COUNTIFS(Actividad!$B$2:$B$500,$A142,Actividad!$G$2:$G$500,"&lt;&gt;")=0,"",LOOKUP(2,1/((Actividad!$B$2:$B$500=$A142)*(Actividad!$G$2:$G$500&lt;&gt;"")),Actividad!$G$2:$G$500)))</f>
        <v/>
      </c>
      <c r="R142" t="str">
        <f t="shared" ca="1" si="10"/>
        <v/>
      </c>
      <c r="S142" t="str">
        <f t="shared" ca="1" si="11"/>
        <v/>
      </c>
      <c r="U142" t="str">
        <f t="shared" si="12"/>
        <v/>
      </c>
      <c r="V142" t="str">
        <f t="shared" si="13"/>
        <v/>
      </c>
      <c r="W142" t="str">
        <f t="shared" si="14"/>
        <v/>
      </c>
      <c r="Y142" t="str">
        <f ca="1">IF(OR($A142="",$Q142="",$Q142&lt;TODAY(),$S142="Vencido"),"",COUNTIFS($Q$2:$Q$500,"&gt;="&amp;TODAY(),$Q$2:$Q$500,"&lt;"&amp;$Q142)+COUNTIF($Q$2:$Q142,$Q142))</f>
        <v/>
      </c>
    </row>
    <row r="143" spans="16:25" x14ac:dyDescent="0.3">
      <c r="P143" t="str">
        <f>IF($A143="","",IF(COUNTIF(Actividad!$B$2:$B$500,$A143)=0,"",LOOKUP(2,1/(Actividad!$B$2:$B$500=$A143),Actividad!$A$2:$A$500)))</f>
        <v/>
      </c>
      <c r="Q143" t="str">
        <f>IF($A143="","",IF(COUNTIFS(Actividad!$B$2:$B$500,$A143,Actividad!$G$2:$G$500,"&lt;&gt;")=0,"",LOOKUP(2,1/((Actividad!$B$2:$B$500=$A143)*(Actividad!$G$2:$G$500&lt;&gt;"")),Actividad!$G$2:$G$500)))</f>
        <v/>
      </c>
      <c r="R143" t="str">
        <f t="shared" ca="1" si="10"/>
        <v/>
      </c>
      <c r="S143" t="str">
        <f t="shared" ca="1" si="11"/>
        <v/>
      </c>
      <c r="U143" t="str">
        <f t="shared" si="12"/>
        <v/>
      </c>
      <c r="V143" t="str">
        <f t="shared" si="13"/>
        <v/>
      </c>
      <c r="W143" t="str">
        <f t="shared" si="14"/>
        <v/>
      </c>
      <c r="Y143" t="str">
        <f ca="1">IF(OR($A143="",$Q143="",$Q143&lt;TODAY(),$S143="Vencido"),"",COUNTIFS($Q$2:$Q$500,"&gt;="&amp;TODAY(),$Q$2:$Q$500,"&lt;"&amp;$Q143)+COUNTIF($Q$2:$Q143,$Q143))</f>
        <v/>
      </c>
    </row>
    <row r="144" spans="16:25" x14ac:dyDescent="0.3">
      <c r="P144" t="str">
        <f>IF($A144="","",IF(COUNTIF(Actividad!$B$2:$B$500,$A144)=0,"",LOOKUP(2,1/(Actividad!$B$2:$B$500=$A144),Actividad!$A$2:$A$500)))</f>
        <v/>
      </c>
      <c r="Q144" t="str">
        <f>IF($A144="","",IF(COUNTIFS(Actividad!$B$2:$B$500,$A144,Actividad!$G$2:$G$500,"&lt;&gt;")=0,"",LOOKUP(2,1/((Actividad!$B$2:$B$500=$A144)*(Actividad!$G$2:$G$500&lt;&gt;"")),Actividad!$G$2:$G$500)))</f>
        <v/>
      </c>
      <c r="R144" t="str">
        <f t="shared" ca="1" si="10"/>
        <v/>
      </c>
      <c r="S144" t="str">
        <f t="shared" ca="1" si="11"/>
        <v/>
      </c>
      <c r="U144" t="str">
        <f t="shared" si="12"/>
        <v/>
      </c>
      <c r="V144" t="str">
        <f t="shared" si="13"/>
        <v/>
      </c>
      <c r="W144" t="str">
        <f t="shared" si="14"/>
        <v/>
      </c>
      <c r="Y144" t="str">
        <f ca="1">IF(OR($A144="",$Q144="",$Q144&lt;TODAY(),$S144="Vencido"),"",COUNTIFS($Q$2:$Q$500,"&gt;="&amp;TODAY(),$Q$2:$Q$500,"&lt;"&amp;$Q144)+COUNTIF($Q$2:$Q144,$Q144))</f>
        <v/>
      </c>
    </row>
    <row r="145" spans="16:25" x14ac:dyDescent="0.3">
      <c r="P145" t="str">
        <f>IF($A145="","",IF(COUNTIF(Actividad!$B$2:$B$500,$A145)=0,"",LOOKUP(2,1/(Actividad!$B$2:$B$500=$A145),Actividad!$A$2:$A$500)))</f>
        <v/>
      </c>
      <c r="Q145" t="str">
        <f>IF($A145="","",IF(COUNTIFS(Actividad!$B$2:$B$500,$A145,Actividad!$G$2:$G$500,"&lt;&gt;")=0,"",LOOKUP(2,1/((Actividad!$B$2:$B$500=$A145)*(Actividad!$G$2:$G$500&lt;&gt;"")),Actividad!$G$2:$G$500)))</f>
        <v/>
      </c>
      <c r="R145" t="str">
        <f t="shared" ca="1" si="10"/>
        <v/>
      </c>
      <c r="S145" t="str">
        <f t="shared" ca="1" si="11"/>
        <v/>
      </c>
      <c r="U145" t="str">
        <f t="shared" si="12"/>
        <v/>
      </c>
      <c r="V145" t="str">
        <f t="shared" si="13"/>
        <v/>
      </c>
      <c r="W145" t="str">
        <f t="shared" si="14"/>
        <v/>
      </c>
      <c r="Y145" t="str">
        <f ca="1">IF(OR($A145="",$Q145="",$Q145&lt;TODAY(),$S145="Vencido"),"",COUNTIFS($Q$2:$Q$500,"&gt;="&amp;TODAY(),$Q$2:$Q$500,"&lt;"&amp;$Q145)+COUNTIF($Q$2:$Q145,$Q145))</f>
        <v/>
      </c>
    </row>
    <row r="146" spans="16:25" x14ac:dyDescent="0.3">
      <c r="P146" t="str">
        <f>IF($A146="","",IF(COUNTIF(Actividad!$B$2:$B$500,$A146)=0,"",LOOKUP(2,1/(Actividad!$B$2:$B$500=$A146),Actividad!$A$2:$A$500)))</f>
        <v/>
      </c>
      <c r="Q146" t="str">
        <f>IF($A146="","",IF(COUNTIFS(Actividad!$B$2:$B$500,$A146,Actividad!$G$2:$G$500,"&lt;&gt;")=0,"",LOOKUP(2,1/((Actividad!$B$2:$B$500=$A146)*(Actividad!$G$2:$G$500&lt;&gt;"")),Actividad!$G$2:$G$500)))</f>
        <v/>
      </c>
      <c r="R146" t="str">
        <f t="shared" ca="1" si="10"/>
        <v/>
      </c>
      <c r="S146" t="str">
        <f t="shared" ca="1" si="11"/>
        <v/>
      </c>
      <c r="U146" t="str">
        <f t="shared" si="12"/>
        <v/>
      </c>
      <c r="V146" t="str">
        <f t="shared" si="13"/>
        <v/>
      </c>
      <c r="W146" t="str">
        <f t="shared" si="14"/>
        <v/>
      </c>
      <c r="Y146" t="str">
        <f ca="1">IF(OR($A146="",$Q146="",$Q146&lt;TODAY(),$S146="Vencido"),"",COUNTIFS($Q$2:$Q$500,"&gt;="&amp;TODAY(),$Q$2:$Q$500,"&lt;"&amp;$Q146)+COUNTIF($Q$2:$Q146,$Q146))</f>
        <v/>
      </c>
    </row>
    <row r="147" spans="16:25" x14ac:dyDescent="0.3">
      <c r="P147" t="str">
        <f>IF($A147="","",IF(COUNTIF(Actividad!$B$2:$B$500,$A147)=0,"",LOOKUP(2,1/(Actividad!$B$2:$B$500=$A147),Actividad!$A$2:$A$500)))</f>
        <v/>
      </c>
      <c r="Q147" t="str">
        <f>IF($A147="","",IF(COUNTIFS(Actividad!$B$2:$B$500,$A147,Actividad!$G$2:$G$500,"&lt;&gt;")=0,"",LOOKUP(2,1/((Actividad!$B$2:$B$500=$A147)*(Actividad!$G$2:$G$500&lt;&gt;"")),Actividad!$G$2:$G$500)))</f>
        <v/>
      </c>
      <c r="R147" t="str">
        <f t="shared" ca="1" si="10"/>
        <v/>
      </c>
      <c r="S147" t="str">
        <f t="shared" ca="1" si="11"/>
        <v/>
      </c>
      <c r="U147" t="str">
        <f t="shared" si="12"/>
        <v/>
      </c>
      <c r="V147" t="str">
        <f t="shared" si="13"/>
        <v/>
      </c>
      <c r="W147" t="str">
        <f t="shared" si="14"/>
        <v/>
      </c>
      <c r="Y147" t="str">
        <f ca="1">IF(OR($A147="",$Q147="",$Q147&lt;TODAY(),$S147="Vencido"),"",COUNTIFS($Q$2:$Q$500,"&gt;="&amp;TODAY(),$Q$2:$Q$500,"&lt;"&amp;$Q147)+COUNTIF($Q$2:$Q147,$Q147))</f>
        <v/>
      </c>
    </row>
    <row r="148" spans="16:25" x14ac:dyDescent="0.3">
      <c r="P148" t="str">
        <f>IF($A148="","",IF(COUNTIF(Actividad!$B$2:$B$500,$A148)=0,"",LOOKUP(2,1/(Actividad!$B$2:$B$500=$A148),Actividad!$A$2:$A$500)))</f>
        <v/>
      </c>
      <c r="Q148" t="str">
        <f>IF($A148="","",IF(COUNTIFS(Actividad!$B$2:$B$500,$A148,Actividad!$G$2:$G$500,"&lt;&gt;")=0,"",LOOKUP(2,1/((Actividad!$B$2:$B$500=$A148)*(Actividad!$G$2:$G$500&lt;&gt;"")),Actividad!$G$2:$G$500)))</f>
        <v/>
      </c>
      <c r="R148" t="str">
        <f t="shared" ca="1" si="10"/>
        <v/>
      </c>
      <c r="S148" t="str">
        <f t="shared" ca="1" si="11"/>
        <v/>
      </c>
      <c r="U148" t="str">
        <f t="shared" si="12"/>
        <v/>
      </c>
      <c r="V148" t="str">
        <f t="shared" si="13"/>
        <v/>
      </c>
      <c r="W148" t="str">
        <f t="shared" si="14"/>
        <v/>
      </c>
      <c r="Y148" t="str">
        <f ca="1">IF(OR($A148="",$Q148="",$Q148&lt;TODAY(),$S148="Vencido"),"",COUNTIFS($Q$2:$Q$500,"&gt;="&amp;TODAY(),$Q$2:$Q$500,"&lt;"&amp;$Q148)+COUNTIF($Q$2:$Q148,$Q148))</f>
        <v/>
      </c>
    </row>
    <row r="149" spans="16:25" x14ac:dyDescent="0.3">
      <c r="P149" t="str">
        <f>IF($A149="","",IF(COUNTIF(Actividad!$B$2:$B$500,$A149)=0,"",LOOKUP(2,1/(Actividad!$B$2:$B$500=$A149),Actividad!$A$2:$A$500)))</f>
        <v/>
      </c>
      <c r="Q149" t="str">
        <f>IF($A149="","",IF(COUNTIFS(Actividad!$B$2:$B$500,$A149,Actividad!$G$2:$G$500,"&lt;&gt;")=0,"",LOOKUP(2,1/((Actividad!$B$2:$B$500=$A149)*(Actividad!$G$2:$G$500&lt;&gt;"")),Actividad!$G$2:$G$500)))</f>
        <v/>
      </c>
      <c r="R149" t="str">
        <f t="shared" ca="1" si="10"/>
        <v/>
      </c>
      <c r="S149" t="str">
        <f t="shared" ca="1" si="11"/>
        <v/>
      </c>
      <c r="U149" t="str">
        <f t="shared" si="12"/>
        <v/>
      </c>
      <c r="V149" t="str">
        <f t="shared" si="13"/>
        <v/>
      </c>
      <c r="W149" t="str">
        <f t="shared" si="14"/>
        <v/>
      </c>
      <c r="Y149" t="str">
        <f ca="1">IF(OR($A149="",$Q149="",$Q149&lt;TODAY(),$S149="Vencido"),"",COUNTIFS($Q$2:$Q$500,"&gt;="&amp;TODAY(),$Q$2:$Q$500,"&lt;"&amp;$Q149)+COUNTIF($Q$2:$Q149,$Q149))</f>
        <v/>
      </c>
    </row>
    <row r="150" spans="16:25" x14ac:dyDescent="0.3">
      <c r="P150" t="str">
        <f>IF($A150="","",IF(COUNTIF(Actividad!$B$2:$B$500,$A150)=0,"",LOOKUP(2,1/(Actividad!$B$2:$B$500=$A150),Actividad!$A$2:$A$500)))</f>
        <v/>
      </c>
      <c r="Q150" t="str">
        <f>IF($A150="","",IF(COUNTIFS(Actividad!$B$2:$B$500,$A150,Actividad!$G$2:$G$500,"&lt;&gt;")=0,"",LOOKUP(2,1/((Actividad!$B$2:$B$500=$A150)*(Actividad!$G$2:$G$500&lt;&gt;"")),Actividad!$G$2:$G$500)))</f>
        <v/>
      </c>
      <c r="R150" t="str">
        <f t="shared" ca="1" si="10"/>
        <v/>
      </c>
      <c r="S150" t="str">
        <f t="shared" ca="1" si="11"/>
        <v/>
      </c>
      <c r="U150" t="str">
        <f t="shared" si="12"/>
        <v/>
      </c>
      <c r="V150" t="str">
        <f t="shared" si="13"/>
        <v/>
      </c>
      <c r="W150" t="str">
        <f t="shared" si="14"/>
        <v/>
      </c>
      <c r="Y150" t="str">
        <f ca="1">IF(OR($A150="",$Q150="",$Q150&lt;TODAY(),$S150="Vencido"),"",COUNTIFS($Q$2:$Q$500,"&gt;="&amp;TODAY(),$Q$2:$Q$500,"&lt;"&amp;$Q150)+COUNTIF($Q$2:$Q150,$Q150))</f>
        <v/>
      </c>
    </row>
    <row r="151" spans="16:25" x14ac:dyDescent="0.3">
      <c r="P151" t="str">
        <f>IF($A151="","",IF(COUNTIF(Actividad!$B$2:$B$500,$A151)=0,"",LOOKUP(2,1/(Actividad!$B$2:$B$500=$A151),Actividad!$A$2:$A$500)))</f>
        <v/>
      </c>
      <c r="Q151" t="str">
        <f>IF($A151="","",IF(COUNTIFS(Actividad!$B$2:$B$500,$A151,Actividad!$G$2:$G$500,"&lt;&gt;")=0,"",LOOKUP(2,1/((Actividad!$B$2:$B$500=$A151)*(Actividad!$G$2:$G$500&lt;&gt;"")),Actividad!$G$2:$G$500)))</f>
        <v/>
      </c>
      <c r="R151" t="str">
        <f t="shared" ca="1" si="10"/>
        <v/>
      </c>
      <c r="S151" t="str">
        <f t="shared" ca="1" si="11"/>
        <v/>
      </c>
      <c r="U151" t="str">
        <f t="shared" si="12"/>
        <v/>
      </c>
      <c r="V151" t="str">
        <f t="shared" si="13"/>
        <v/>
      </c>
      <c r="W151" t="str">
        <f t="shared" si="14"/>
        <v/>
      </c>
      <c r="Y151" t="str">
        <f ca="1">IF(OR($A151="",$Q151="",$Q151&lt;TODAY(),$S151="Vencido"),"",COUNTIFS($Q$2:$Q$500,"&gt;="&amp;TODAY(),$Q$2:$Q$500,"&lt;"&amp;$Q151)+COUNTIF($Q$2:$Q151,$Q151))</f>
        <v/>
      </c>
    </row>
    <row r="152" spans="16:25" x14ac:dyDescent="0.3">
      <c r="P152" t="str">
        <f>IF($A152="","",IF(COUNTIF(Actividad!$B$2:$B$500,$A152)=0,"",LOOKUP(2,1/(Actividad!$B$2:$B$500=$A152),Actividad!$A$2:$A$500)))</f>
        <v/>
      </c>
      <c r="Q152" t="str">
        <f>IF($A152="","",IF(COUNTIFS(Actividad!$B$2:$B$500,$A152,Actividad!$G$2:$G$500,"&lt;&gt;")=0,"",LOOKUP(2,1/((Actividad!$B$2:$B$500=$A152)*(Actividad!$G$2:$G$500&lt;&gt;"")),Actividad!$G$2:$G$500)))</f>
        <v/>
      </c>
      <c r="R152" t="str">
        <f t="shared" ca="1" si="10"/>
        <v/>
      </c>
      <c r="S152" t="str">
        <f t="shared" ca="1" si="11"/>
        <v/>
      </c>
      <c r="U152" t="str">
        <f t="shared" si="12"/>
        <v/>
      </c>
      <c r="V152" t="str">
        <f t="shared" si="13"/>
        <v/>
      </c>
      <c r="W152" t="str">
        <f t="shared" si="14"/>
        <v/>
      </c>
      <c r="Y152" t="str">
        <f ca="1">IF(OR($A152="",$Q152="",$Q152&lt;TODAY(),$S152="Vencido"),"",COUNTIFS($Q$2:$Q$500,"&gt;="&amp;TODAY(),$Q$2:$Q$500,"&lt;"&amp;$Q152)+COUNTIF($Q$2:$Q152,$Q152))</f>
        <v/>
      </c>
    </row>
    <row r="153" spans="16:25" x14ac:dyDescent="0.3">
      <c r="P153" t="str">
        <f>IF($A153="","",IF(COUNTIF(Actividad!$B$2:$B$500,$A153)=0,"",LOOKUP(2,1/(Actividad!$B$2:$B$500=$A153),Actividad!$A$2:$A$500)))</f>
        <v/>
      </c>
      <c r="Q153" t="str">
        <f>IF($A153="","",IF(COUNTIFS(Actividad!$B$2:$B$500,$A153,Actividad!$G$2:$G$500,"&lt;&gt;")=0,"",LOOKUP(2,1/((Actividad!$B$2:$B$500=$A153)*(Actividad!$G$2:$G$500&lt;&gt;"")),Actividad!$G$2:$G$500)))</f>
        <v/>
      </c>
      <c r="R153" t="str">
        <f t="shared" ca="1" si="10"/>
        <v/>
      </c>
      <c r="S153" t="str">
        <f t="shared" ca="1" si="11"/>
        <v/>
      </c>
      <c r="U153" t="str">
        <f t="shared" si="12"/>
        <v/>
      </c>
      <c r="V153" t="str">
        <f t="shared" si="13"/>
        <v/>
      </c>
      <c r="W153" t="str">
        <f t="shared" si="14"/>
        <v/>
      </c>
      <c r="Y153" t="str">
        <f ca="1">IF(OR($A153="",$Q153="",$Q153&lt;TODAY(),$S153="Vencido"),"",COUNTIFS($Q$2:$Q$500,"&gt;="&amp;TODAY(),$Q$2:$Q$500,"&lt;"&amp;$Q153)+COUNTIF($Q$2:$Q153,$Q153))</f>
        <v/>
      </c>
    </row>
    <row r="154" spans="16:25" x14ac:dyDescent="0.3">
      <c r="P154" t="str">
        <f>IF($A154="","",IF(COUNTIF(Actividad!$B$2:$B$500,$A154)=0,"",LOOKUP(2,1/(Actividad!$B$2:$B$500=$A154),Actividad!$A$2:$A$500)))</f>
        <v/>
      </c>
      <c r="Q154" t="str">
        <f>IF($A154="","",IF(COUNTIFS(Actividad!$B$2:$B$500,$A154,Actividad!$G$2:$G$500,"&lt;&gt;")=0,"",LOOKUP(2,1/((Actividad!$B$2:$B$500=$A154)*(Actividad!$G$2:$G$500&lt;&gt;"")),Actividad!$G$2:$G$500)))</f>
        <v/>
      </c>
      <c r="R154" t="str">
        <f t="shared" ca="1" si="10"/>
        <v/>
      </c>
      <c r="S154" t="str">
        <f t="shared" ca="1" si="11"/>
        <v/>
      </c>
      <c r="U154" t="str">
        <f t="shared" si="12"/>
        <v/>
      </c>
      <c r="V154" t="str">
        <f t="shared" si="13"/>
        <v/>
      </c>
      <c r="W154" t="str">
        <f t="shared" si="14"/>
        <v/>
      </c>
      <c r="Y154" t="str">
        <f ca="1">IF(OR($A154="",$Q154="",$Q154&lt;TODAY(),$S154="Vencido"),"",COUNTIFS($Q$2:$Q$500,"&gt;="&amp;TODAY(),$Q$2:$Q$500,"&lt;"&amp;$Q154)+COUNTIF($Q$2:$Q154,$Q154))</f>
        <v/>
      </c>
    </row>
    <row r="155" spans="16:25" x14ac:dyDescent="0.3">
      <c r="P155" t="str">
        <f>IF($A155="","",IF(COUNTIF(Actividad!$B$2:$B$500,$A155)=0,"",LOOKUP(2,1/(Actividad!$B$2:$B$500=$A155),Actividad!$A$2:$A$500)))</f>
        <v/>
      </c>
      <c r="Q155" t="str">
        <f>IF($A155="","",IF(COUNTIFS(Actividad!$B$2:$B$500,$A155,Actividad!$G$2:$G$500,"&lt;&gt;")=0,"",LOOKUP(2,1/((Actividad!$B$2:$B$500=$A155)*(Actividad!$G$2:$G$500&lt;&gt;"")),Actividad!$G$2:$G$500)))</f>
        <v/>
      </c>
      <c r="R155" t="str">
        <f t="shared" ca="1" si="10"/>
        <v/>
      </c>
      <c r="S155" t="str">
        <f t="shared" ca="1" si="11"/>
        <v/>
      </c>
      <c r="U155" t="str">
        <f t="shared" si="12"/>
        <v/>
      </c>
      <c r="V155" t="str">
        <f t="shared" si="13"/>
        <v/>
      </c>
      <c r="W155" t="str">
        <f t="shared" si="14"/>
        <v/>
      </c>
      <c r="Y155" t="str">
        <f ca="1">IF(OR($A155="",$Q155="",$Q155&lt;TODAY(),$S155="Vencido"),"",COUNTIFS($Q$2:$Q$500,"&gt;="&amp;TODAY(),$Q$2:$Q$500,"&lt;"&amp;$Q155)+COUNTIF($Q$2:$Q155,$Q155))</f>
        <v/>
      </c>
    </row>
    <row r="156" spans="16:25" x14ac:dyDescent="0.3">
      <c r="P156" t="str">
        <f>IF($A156="","",IF(COUNTIF(Actividad!$B$2:$B$500,$A156)=0,"",LOOKUP(2,1/(Actividad!$B$2:$B$500=$A156),Actividad!$A$2:$A$500)))</f>
        <v/>
      </c>
      <c r="Q156" t="str">
        <f>IF($A156="","",IF(COUNTIFS(Actividad!$B$2:$B$500,$A156,Actividad!$G$2:$G$500,"&lt;&gt;")=0,"",LOOKUP(2,1/((Actividad!$B$2:$B$500=$A156)*(Actividad!$G$2:$G$500&lt;&gt;"")),Actividad!$G$2:$G$500)))</f>
        <v/>
      </c>
      <c r="R156" t="str">
        <f t="shared" ca="1" si="10"/>
        <v/>
      </c>
      <c r="S156" t="str">
        <f t="shared" ca="1" si="11"/>
        <v/>
      </c>
      <c r="U156" t="str">
        <f t="shared" si="12"/>
        <v/>
      </c>
      <c r="V156" t="str">
        <f t="shared" si="13"/>
        <v/>
      </c>
      <c r="W156" t="str">
        <f t="shared" si="14"/>
        <v/>
      </c>
      <c r="Y156" t="str">
        <f ca="1">IF(OR($A156="",$Q156="",$Q156&lt;TODAY(),$S156="Vencido"),"",COUNTIFS($Q$2:$Q$500,"&gt;="&amp;TODAY(),$Q$2:$Q$500,"&lt;"&amp;$Q156)+COUNTIF($Q$2:$Q156,$Q156))</f>
        <v/>
      </c>
    </row>
    <row r="157" spans="16:25" x14ac:dyDescent="0.3">
      <c r="P157" t="str">
        <f>IF($A157="","",IF(COUNTIF(Actividad!$B$2:$B$500,$A157)=0,"",LOOKUP(2,1/(Actividad!$B$2:$B$500=$A157),Actividad!$A$2:$A$500)))</f>
        <v/>
      </c>
      <c r="Q157" t="str">
        <f>IF($A157="","",IF(COUNTIFS(Actividad!$B$2:$B$500,$A157,Actividad!$G$2:$G$500,"&lt;&gt;")=0,"",LOOKUP(2,1/((Actividad!$B$2:$B$500=$A157)*(Actividad!$G$2:$G$500&lt;&gt;"")),Actividad!$G$2:$G$500)))</f>
        <v/>
      </c>
      <c r="R157" t="str">
        <f t="shared" ca="1" si="10"/>
        <v/>
      </c>
      <c r="S157" t="str">
        <f t="shared" ca="1" si="11"/>
        <v/>
      </c>
      <c r="U157" t="str">
        <f t="shared" si="12"/>
        <v/>
      </c>
      <c r="V157" t="str">
        <f t="shared" si="13"/>
        <v/>
      </c>
      <c r="W157" t="str">
        <f t="shared" si="14"/>
        <v/>
      </c>
      <c r="Y157" t="str">
        <f ca="1">IF(OR($A157="",$Q157="",$Q157&lt;TODAY(),$S157="Vencido"),"",COUNTIFS($Q$2:$Q$500,"&gt;="&amp;TODAY(),$Q$2:$Q$500,"&lt;"&amp;$Q157)+COUNTIF($Q$2:$Q157,$Q157))</f>
        <v/>
      </c>
    </row>
    <row r="158" spans="16:25" x14ac:dyDescent="0.3">
      <c r="P158" t="str">
        <f>IF($A158="","",IF(COUNTIF(Actividad!$B$2:$B$500,$A158)=0,"",LOOKUP(2,1/(Actividad!$B$2:$B$500=$A158),Actividad!$A$2:$A$500)))</f>
        <v/>
      </c>
      <c r="Q158" t="str">
        <f>IF($A158="","",IF(COUNTIFS(Actividad!$B$2:$B$500,$A158,Actividad!$G$2:$G$500,"&lt;&gt;")=0,"",LOOKUP(2,1/((Actividad!$B$2:$B$500=$A158)*(Actividad!$G$2:$G$500&lt;&gt;"")),Actividad!$G$2:$G$500)))</f>
        <v/>
      </c>
      <c r="R158" t="str">
        <f t="shared" ca="1" si="10"/>
        <v/>
      </c>
      <c r="S158" t="str">
        <f t="shared" ca="1" si="11"/>
        <v/>
      </c>
      <c r="U158" t="str">
        <f t="shared" si="12"/>
        <v/>
      </c>
      <c r="V158" t="str">
        <f t="shared" si="13"/>
        <v/>
      </c>
      <c r="W158" t="str">
        <f t="shared" si="14"/>
        <v/>
      </c>
      <c r="Y158" t="str">
        <f ca="1">IF(OR($A158="",$Q158="",$Q158&lt;TODAY(),$S158="Vencido"),"",COUNTIFS($Q$2:$Q$500,"&gt;="&amp;TODAY(),$Q$2:$Q$500,"&lt;"&amp;$Q158)+COUNTIF($Q$2:$Q158,$Q158))</f>
        <v/>
      </c>
    </row>
    <row r="159" spans="16:25" x14ac:dyDescent="0.3">
      <c r="P159" t="str">
        <f>IF($A159="","",IF(COUNTIF(Actividad!$B$2:$B$500,$A159)=0,"",LOOKUP(2,1/(Actividad!$B$2:$B$500=$A159),Actividad!$A$2:$A$500)))</f>
        <v/>
      </c>
      <c r="Q159" t="str">
        <f>IF($A159="","",IF(COUNTIFS(Actividad!$B$2:$B$500,$A159,Actividad!$G$2:$G$500,"&lt;&gt;")=0,"",LOOKUP(2,1/((Actividad!$B$2:$B$500=$A159)*(Actividad!$G$2:$G$500&lt;&gt;"")),Actividad!$G$2:$G$500)))</f>
        <v/>
      </c>
      <c r="R159" t="str">
        <f t="shared" ca="1" si="10"/>
        <v/>
      </c>
      <c r="S159" t="str">
        <f t="shared" ca="1" si="11"/>
        <v/>
      </c>
      <c r="U159" t="str">
        <f t="shared" si="12"/>
        <v/>
      </c>
      <c r="V159" t="str">
        <f t="shared" si="13"/>
        <v/>
      </c>
      <c r="W159" t="str">
        <f t="shared" si="14"/>
        <v/>
      </c>
      <c r="Y159" t="str">
        <f ca="1">IF(OR($A159="",$Q159="",$Q159&lt;TODAY(),$S159="Vencido"),"",COUNTIFS($Q$2:$Q$500,"&gt;="&amp;TODAY(),$Q$2:$Q$500,"&lt;"&amp;$Q159)+COUNTIF($Q$2:$Q159,$Q159))</f>
        <v/>
      </c>
    </row>
    <row r="160" spans="16:25" x14ac:dyDescent="0.3">
      <c r="P160" t="str">
        <f>IF($A160="","",IF(COUNTIF(Actividad!$B$2:$B$500,$A160)=0,"",LOOKUP(2,1/(Actividad!$B$2:$B$500=$A160),Actividad!$A$2:$A$500)))</f>
        <v/>
      </c>
      <c r="Q160" t="str">
        <f>IF($A160="","",IF(COUNTIFS(Actividad!$B$2:$B$500,$A160,Actividad!$G$2:$G$500,"&lt;&gt;")=0,"",LOOKUP(2,1/((Actividad!$B$2:$B$500=$A160)*(Actividad!$G$2:$G$500&lt;&gt;"")),Actividad!$G$2:$G$500)))</f>
        <v/>
      </c>
      <c r="R160" t="str">
        <f t="shared" ca="1" si="10"/>
        <v/>
      </c>
      <c r="S160" t="str">
        <f t="shared" ca="1" si="11"/>
        <v/>
      </c>
      <c r="U160" t="str">
        <f t="shared" si="12"/>
        <v/>
      </c>
      <c r="V160" t="str">
        <f t="shared" si="13"/>
        <v/>
      </c>
      <c r="W160" t="str">
        <f t="shared" si="14"/>
        <v/>
      </c>
      <c r="Y160" t="str">
        <f ca="1">IF(OR($A160="",$Q160="",$Q160&lt;TODAY(),$S160="Vencido"),"",COUNTIFS($Q$2:$Q$500,"&gt;="&amp;TODAY(),$Q$2:$Q$500,"&lt;"&amp;$Q160)+COUNTIF($Q$2:$Q160,$Q160))</f>
        <v/>
      </c>
    </row>
    <row r="161" spans="16:25" x14ac:dyDescent="0.3">
      <c r="P161" t="str">
        <f>IF($A161="","",IF(COUNTIF(Actividad!$B$2:$B$500,$A161)=0,"",LOOKUP(2,1/(Actividad!$B$2:$B$500=$A161),Actividad!$A$2:$A$500)))</f>
        <v/>
      </c>
      <c r="Q161" t="str">
        <f>IF($A161="","",IF(COUNTIFS(Actividad!$B$2:$B$500,$A161,Actividad!$G$2:$G$500,"&lt;&gt;")=0,"",LOOKUP(2,1/((Actividad!$B$2:$B$500=$A161)*(Actividad!$G$2:$G$500&lt;&gt;"")),Actividad!$G$2:$G$500)))</f>
        <v/>
      </c>
      <c r="R161" t="str">
        <f t="shared" ca="1" si="10"/>
        <v/>
      </c>
      <c r="S161" t="str">
        <f t="shared" ca="1" si="11"/>
        <v/>
      </c>
      <c r="U161" t="str">
        <f t="shared" si="12"/>
        <v/>
      </c>
      <c r="V161" t="str">
        <f t="shared" si="13"/>
        <v/>
      </c>
      <c r="W161" t="str">
        <f t="shared" si="14"/>
        <v/>
      </c>
      <c r="Y161" t="str">
        <f ca="1">IF(OR($A161="",$Q161="",$Q161&lt;TODAY(),$S161="Vencido"),"",COUNTIFS($Q$2:$Q$500,"&gt;="&amp;TODAY(),$Q$2:$Q$500,"&lt;"&amp;$Q161)+COUNTIF($Q$2:$Q161,$Q161))</f>
        <v/>
      </c>
    </row>
    <row r="162" spans="16:25" x14ac:dyDescent="0.3">
      <c r="P162" t="str">
        <f>IF($A162="","",IF(COUNTIF(Actividad!$B$2:$B$500,$A162)=0,"",LOOKUP(2,1/(Actividad!$B$2:$B$500=$A162),Actividad!$A$2:$A$500)))</f>
        <v/>
      </c>
      <c r="Q162" t="str">
        <f>IF($A162="","",IF(COUNTIFS(Actividad!$B$2:$B$500,$A162,Actividad!$G$2:$G$500,"&lt;&gt;")=0,"",LOOKUP(2,1/((Actividad!$B$2:$B$500=$A162)*(Actividad!$G$2:$G$500&lt;&gt;"")),Actividad!$G$2:$G$500)))</f>
        <v/>
      </c>
      <c r="R162" t="str">
        <f t="shared" ca="1" si="10"/>
        <v/>
      </c>
      <c r="S162" t="str">
        <f t="shared" ca="1" si="11"/>
        <v/>
      </c>
      <c r="U162" t="str">
        <f t="shared" si="12"/>
        <v/>
      </c>
      <c r="V162" t="str">
        <f t="shared" si="13"/>
        <v/>
      </c>
      <c r="W162" t="str">
        <f t="shared" si="14"/>
        <v/>
      </c>
      <c r="Y162" t="str">
        <f ca="1">IF(OR($A162="",$Q162="",$Q162&lt;TODAY(),$S162="Vencido"),"",COUNTIFS($Q$2:$Q$500,"&gt;="&amp;TODAY(),$Q$2:$Q$500,"&lt;"&amp;$Q162)+COUNTIF($Q$2:$Q162,$Q162))</f>
        <v/>
      </c>
    </row>
    <row r="163" spans="16:25" x14ac:dyDescent="0.3">
      <c r="P163" t="str">
        <f>IF($A163="","",IF(COUNTIF(Actividad!$B$2:$B$500,$A163)=0,"",LOOKUP(2,1/(Actividad!$B$2:$B$500=$A163),Actividad!$A$2:$A$500)))</f>
        <v/>
      </c>
      <c r="Q163" t="str">
        <f>IF($A163="","",IF(COUNTIFS(Actividad!$B$2:$B$500,$A163,Actividad!$G$2:$G$500,"&lt;&gt;")=0,"",LOOKUP(2,1/((Actividad!$B$2:$B$500=$A163)*(Actividad!$G$2:$G$500&lt;&gt;"")),Actividad!$G$2:$G$500)))</f>
        <v/>
      </c>
      <c r="R163" t="str">
        <f t="shared" ca="1" si="10"/>
        <v/>
      </c>
      <c r="S163" t="str">
        <f t="shared" ca="1" si="11"/>
        <v/>
      </c>
      <c r="U163" t="str">
        <f t="shared" si="12"/>
        <v/>
      </c>
      <c r="V163" t="str">
        <f t="shared" si="13"/>
        <v/>
      </c>
      <c r="W163" t="str">
        <f t="shared" si="14"/>
        <v/>
      </c>
      <c r="Y163" t="str">
        <f ca="1">IF(OR($A163="",$Q163="",$Q163&lt;TODAY(),$S163="Vencido"),"",COUNTIFS($Q$2:$Q$500,"&gt;="&amp;TODAY(),$Q$2:$Q$500,"&lt;"&amp;$Q163)+COUNTIF($Q$2:$Q163,$Q163))</f>
        <v/>
      </c>
    </row>
    <row r="164" spans="16:25" x14ac:dyDescent="0.3">
      <c r="P164" t="str">
        <f>IF($A164="","",IF(COUNTIF(Actividad!$B$2:$B$500,$A164)=0,"",LOOKUP(2,1/(Actividad!$B$2:$B$500=$A164),Actividad!$A$2:$A$500)))</f>
        <v/>
      </c>
      <c r="Q164" t="str">
        <f>IF($A164="","",IF(COUNTIFS(Actividad!$B$2:$B$500,$A164,Actividad!$G$2:$G$500,"&lt;&gt;")=0,"",LOOKUP(2,1/((Actividad!$B$2:$B$500=$A164)*(Actividad!$G$2:$G$500&lt;&gt;"")),Actividad!$G$2:$G$500)))</f>
        <v/>
      </c>
      <c r="R164" t="str">
        <f t="shared" ca="1" si="10"/>
        <v/>
      </c>
      <c r="S164" t="str">
        <f t="shared" ca="1" si="11"/>
        <v/>
      </c>
      <c r="U164" t="str">
        <f t="shared" si="12"/>
        <v/>
      </c>
      <c r="V164" t="str">
        <f t="shared" si="13"/>
        <v/>
      </c>
      <c r="W164" t="str">
        <f t="shared" si="14"/>
        <v/>
      </c>
      <c r="Y164" t="str">
        <f ca="1">IF(OR($A164="",$Q164="",$Q164&lt;TODAY(),$S164="Vencido"),"",COUNTIFS($Q$2:$Q$500,"&gt;="&amp;TODAY(),$Q$2:$Q$500,"&lt;"&amp;$Q164)+COUNTIF($Q$2:$Q164,$Q164))</f>
        <v/>
      </c>
    </row>
    <row r="165" spans="16:25" x14ac:dyDescent="0.3">
      <c r="P165" t="str">
        <f>IF($A165="","",IF(COUNTIF(Actividad!$B$2:$B$500,$A165)=0,"",LOOKUP(2,1/(Actividad!$B$2:$B$500=$A165),Actividad!$A$2:$A$500)))</f>
        <v/>
      </c>
      <c r="Q165" t="str">
        <f>IF($A165="","",IF(COUNTIFS(Actividad!$B$2:$B$500,$A165,Actividad!$G$2:$G$500,"&lt;&gt;")=0,"",LOOKUP(2,1/((Actividad!$B$2:$B$500=$A165)*(Actividad!$G$2:$G$500&lt;&gt;"")),Actividad!$G$2:$G$500)))</f>
        <v/>
      </c>
      <c r="R165" t="str">
        <f t="shared" ca="1" si="10"/>
        <v/>
      </c>
      <c r="S165" t="str">
        <f t="shared" ca="1" si="11"/>
        <v/>
      </c>
      <c r="U165" t="str">
        <f t="shared" si="12"/>
        <v/>
      </c>
      <c r="V165" t="str">
        <f t="shared" si="13"/>
        <v/>
      </c>
      <c r="W165" t="str">
        <f t="shared" si="14"/>
        <v/>
      </c>
      <c r="Y165" t="str">
        <f ca="1">IF(OR($A165="",$Q165="",$Q165&lt;TODAY(),$S165="Vencido"),"",COUNTIFS($Q$2:$Q$500,"&gt;="&amp;TODAY(),$Q$2:$Q$500,"&lt;"&amp;$Q165)+COUNTIF($Q$2:$Q165,$Q165))</f>
        <v/>
      </c>
    </row>
    <row r="166" spans="16:25" x14ac:dyDescent="0.3">
      <c r="P166" t="str">
        <f>IF($A166="","",IF(COUNTIF(Actividad!$B$2:$B$500,$A166)=0,"",LOOKUP(2,1/(Actividad!$B$2:$B$500=$A166),Actividad!$A$2:$A$500)))</f>
        <v/>
      </c>
      <c r="Q166" t="str">
        <f>IF($A166="","",IF(COUNTIFS(Actividad!$B$2:$B$500,$A166,Actividad!$G$2:$G$500,"&lt;&gt;")=0,"",LOOKUP(2,1/((Actividad!$B$2:$B$500=$A166)*(Actividad!$G$2:$G$500&lt;&gt;"")),Actividad!$G$2:$G$500)))</f>
        <v/>
      </c>
      <c r="R166" t="str">
        <f t="shared" ca="1" si="10"/>
        <v/>
      </c>
      <c r="S166" t="str">
        <f t="shared" ca="1" si="11"/>
        <v/>
      </c>
      <c r="U166" t="str">
        <f t="shared" si="12"/>
        <v/>
      </c>
      <c r="V166" t="str">
        <f t="shared" si="13"/>
        <v/>
      </c>
      <c r="W166" t="str">
        <f t="shared" si="14"/>
        <v/>
      </c>
      <c r="Y166" t="str">
        <f ca="1">IF(OR($A166="",$Q166="",$Q166&lt;TODAY(),$S166="Vencido"),"",COUNTIFS($Q$2:$Q$500,"&gt;="&amp;TODAY(),$Q$2:$Q$500,"&lt;"&amp;$Q166)+COUNTIF($Q$2:$Q166,$Q166))</f>
        <v/>
      </c>
    </row>
    <row r="167" spans="16:25" x14ac:dyDescent="0.3">
      <c r="P167" t="str">
        <f>IF($A167="","",IF(COUNTIF(Actividad!$B$2:$B$500,$A167)=0,"",LOOKUP(2,1/(Actividad!$B$2:$B$500=$A167),Actividad!$A$2:$A$500)))</f>
        <v/>
      </c>
      <c r="Q167" t="str">
        <f>IF($A167="","",IF(COUNTIFS(Actividad!$B$2:$B$500,$A167,Actividad!$G$2:$G$500,"&lt;&gt;")=0,"",LOOKUP(2,1/((Actividad!$B$2:$B$500=$A167)*(Actividad!$G$2:$G$500&lt;&gt;"")),Actividad!$G$2:$G$500)))</f>
        <v/>
      </c>
      <c r="R167" t="str">
        <f t="shared" ca="1" si="10"/>
        <v/>
      </c>
      <c r="S167" t="str">
        <f t="shared" ca="1" si="11"/>
        <v/>
      </c>
      <c r="U167" t="str">
        <f t="shared" si="12"/>
        <v/>
      </c>
      <c r="V167" t="str">
        <f t="shared" si="13"/>
        <v/>
      </c>
      <c r="W167" t="str">
        <f t="shared" si="14"/>
        <v/>
      </c>
      <c r="Y167" t="str">
        <f ca="1">IF(OR($A167="",$Q167="",$Q167&lt;TODAY(),$S167="Vencido"),"",COUNTIFS($Q$2:$Q$500,"&gt;="&amp;TODAY(),$Q$2:$Q$500,"&lt;"&amp;$Q167)+COUNTIF($Q$2:$Q167,$Q167))</f>
        <v/>
      </c>
    </row>
    <row r="168" spans="16:25" x14ac:dyDescent="0.3">
      <c r="P168" t="str">
        <f>IF($A168="","",IF(COUNTIF(Actividad!$B$2:$B$500,$A168)=0,"",LOOKUP(2,1/(Actividad!$B$2:$B$500=$A168),Actividad!$A$2:$A$500)))</f>
        <v/>
      </c>
      <c r="Q168" t="str">
        <f>IF($A168="","",IF(COUNTIFS(Actividad!$B$2:$B$500,$A168,Actividad!$G$2:$G$500,"&lt;&gt;")=0,"",LOOKUP(2,1/((Actividad!$B$2:$B$500=$A168)*(Actividad!$G$2:$G$500&lt;&gt;"")),Actividad!$G$2:$G$500)))</f>
        <v/>
      </c>
      <c r="R168" t="str">
        <f t="shared" ca="1" si="10"/>
        <v/>
      </c>
      <c r="S168" t="str">
        <f t="shared" ca="1" si="11"/>
        <v/>
      </c>
      <c r="U168" t="str">
        <f t="shared" si="12"/>
        <v/>
      </c>
      <c r="V168" t="str">
        <f t="shared" si="13"/>
        <v/>
      </c>
      <c r="W168" t="str">
        <f t="shared" si="14"/>
        <v/>
      </c>
      <c r="Y168" t="str">
        <f ca="1">IF(OR($A168="",$Q168="",$Q168&lt;TODAY(),$S168="Vencido"),"",COUNTIFS($Q$2:$Q$500,"&gt;="&amp;TODAY(),$Q$2:$Q$500,"&lt;"&amp;$Q168)+COUNTIF($Q$2:$Q168,$Q168))</f>
        <v/>
      </c>
    </row>
    <row r="169" spans="16:25" x14ac:dyDescent="0.3">
      <c r="P169" t="str">
        <f>IF($A169="","",IF(COUNTIF(Actividad!$B$2:$B$500,$A169)=0,"",LOOKUP(2,1/(Actividad!$B$2:$B$500=$A169),Actividad!$A$2:$A$500)))</f>
        <v/>
      </c>
      <c r="Q169" t="str">
        <f>IF($A169="","",IF(COUNTIFS(Actividad!$B$2:$B$500,$A169,Actividad!$G$2:$G$500,"&lt;&gt;")=0,"",LOOKUP(2,1/((Actividad!$B$2:$B$500=$A169)*(Actividad!$G$2:$G$500&lt;&gt;"")),Actividad!$G$2:$G$500)))</f>
        <v/>
      </c>
      <c r="R169" t="str">
        <f t="shared" ca="1" si="10"/>
        <v/>
      </c>
      <c r="S169" t="str">
        <f t="shared" ca="1" si="11"/>
        <v/>
      </c>
      <c r="U169" t="str">
        <f t="shared" si="12"/>
        <v/>
      </c>
      <c r="V169" t="str">
        <f t="shared" si="13"/>
        <v/>
      </c>
      <c r="W169" t="str">
        <f t="shared" si="14"/>
        <v/>
      </c>
      <c r="Y169" t="str">
        <f ca="1">IF(OR($A169="",$Q169="",$Q169&lt;TODAY(),$S169="Vencido"),"",COUNTIFS($Q$2:$Q$500,"&gt;="&amp;TODAY(),$Q$2:$Q$500,"&lt;"&amp;$Q169)+COUNTIF($Q$2:$Q169,$Q169))</f>
        <v/>
      </c>
    </row>
    <row r="170" spans="16:25" x14ac:dyDescent="0.3">
      <c r="P170" t="str">
        <f>IF($A170="","",IF(COUNTIF(Actividad!$B$2:$B$500,$A170)=0,"",LOOKUP(2,1/(Actividad!$B$2:$B$500=$A170),Actividad!$A$2:$A$500)))</f>
        <v/>
      </c>
      <c r="Q170" t="str">
        <f>IF($A170="","",IF(COUNTIFS(Actividad!$B$2:$B$500,$A170,Actividad!$G$2:$G$500,"&lt;&gt;")=0,"",LOOKUP(2,1/((Actividad!$B$2:$B$500=$A170)*(Actividad!$G$2:$G$500&lt;&gt;"")),Actividad!$G$2:$G$500)))</f>
        <v/>
      </c>
      <c r="R170" t="str">
        <f t="shared" ca="1" si="10"/>
        <v/>
      </c>
      <c r="S170" t="str">
        <f t="shared" ca="1" si="11"/>
        <v/>
      </c>
      <c r="U170" t="str">
        <f t="shared" si="12"/>
        <v/>
      </c>
      <c r="V170" t="str">
        <f t="shared" si="13"/>
        <v/>
      </c>
      <c r="W170" t="str">
        <f t="shared" si="14"/>
        <v/>
      </c>
      <c r="Y170" t="str">
        <f ca="1">IF(OR($A170="",$Q170="",$Q170&lt;TODAY(),$S170="Vencido"),"",COUNTIFS($Q$2:$Q$500,"&gt;="&amp;TODAY(),$Q$2:$Q$500,"&lt;"&amp;$Q170)+COUNTIF($Q$2:$Q170,$Q170))</f>
        <v/>
      </c>
    </row>
    <row r="171" spans="16:25" x14ac:dyDescent="0.3">
      <c r="P171" t="str">
        <f>IF($A171="","",IF(COUNTIF(Actividad!$B$2:$B$500,$A171)=0,"",LOOKUP(2,1/(Actividad!$B$2:$B$500=$A171),Actividad!$A$2:$A$500)))</f>
        <v/>
      </c>
      <c r="Q171" t="str">
        <f>IF($A171="","",IF(COUNTIFS(Actividad!$B$2:$B$500,$A171,Actividad!$G$2:$G$500,"&lt;&gt;")=0,"",LOOKUP(2,1/((Actividad!$B$2:$B$500=$A171)*(Actividad!$G$2:$G$500&lt;&gt;"")),Actividad!$G$2:$G$500)))</f>
        <v/>
      </c>
      <c r="R171" t="str">
        <f t="shared" ca="1" si="10"/>
        <v/>
      </c>
      <c r="S171" t="str">
        <f t="shared" ca="1" si="11"/>
        <v/>
      </c>
      <c r="U171" t="str">
        <f t="shared" si="12"/>
        <v/>
      </c>
      <c r="V171" t="str">
        <f t="shared" si="13"/>
        <v/>
      </c>
      <c r="W171" t="str">
        <f t="shared" si="14"/>
        <v/>
      </c>
      <c r="Y171" t="str">
        <f ca="1">IF(OR($A171="",$Q171="",$Q171&lt;TODAY(),$S171="Vencido"),"",COUNTIFS($Q$2:$Q$500,"&gt;="&amp;TODAY(),$Q$2:$Q$500,"&lt;"&amp;$Q171)+COUNTIF($Q$2:$Q171,$Q171))</f>
        <v/>
      </c>
    </row>
    <row r="172" spans="16:25" x14ac:dyDescent="0.3">
      <c r="P172" t="str">
        <f>IF($A172="","",IF(COUNTIF(Actividad!$B$2:$B$500,$A172)=0,"",LOOKUP(2,1/(Actividad!$B$2:$B$500=$A172),Actividad!$A$2:$A$500)))</f>
        <v/>
      </c>
      <c r="Q172" t="str">
        <f>IF($A172="","",IF(COUNTIFS(Actividad!$B$2:$B$500,$A172,Actividad!$G$2:$G$500,"&lt;&gt;")=0,"",LOOKUP(2,1/((Actividad!$B$2:$B$500=$A172)*(Actividad!$G$2:$G$500&lt;&gt;"")),Actividad!$G$2:$G$500)))</f>
        <v/>
      </c>
      <c r="R172" t="str">
        <f t="shared" ca="1" si="10"/>
        <v/>
      </c>
      <c r="S172" t="str">
        <f t="shared" ca="1" si="11"/>
        <v/>
      </c>
      <c r="U172" t="str">
        <f t="shared" si="12"/>
        <v/>
      </c>
      <c r="V172" t="str">
        <f t="shared" si="13"/>
        <v/>
      </c>
      <c r="W172" t="str">
        <f t="shared" si="14"/>
        <v/>
      </c>
      <c r="Y172" t="str">
        <f ca="1">IF(OR($A172="",$Q172="",$Q172&lt;TODAY(),$S172="Vencido"),"",COUNTIFS($Q$2:$Q$500,"&gt;="&amp;TODAY(),$Q$2:$Q$500,"&lt;"&amp;$Q172)+COUNTIF($Q$2:$Q172,$Q172))</f>
        <v/>
      </c>
    </row>
    <row r="173" spans="16:25" x14ac:dyDescent="0.3">
      <c r="P173" t="str">
        <f>IF($A173="","",IF(COUNTIF(Actividad!$B$2:$B$500,$A173)=0,"",LOOKUP(2,1/(Actividad!$B$2:$B$500=$A173),Actividad!$A$2:$A$500)))</f>
        <v/>
      </c>
      <c r="Q173" t="str">
        <f>IF($A173="","",IF(COUNTIFS(Actividad!$B$2:$B$500,$A173,Actividad!$G$2:$G$500,"&lt;&gt;")=0,"",LOOKUP(2,1/((Actividad!$B$2:$B$500=$A173)*(Actividad!$G$2:$G$500&lt;&gt;"")),Actividad!$G$2:$G$500)))</f>
        <v/>
      </c>
      <c r="R173" t="str">
        <f t="shared" ca="1" si="10"/>
        <v/>
      </c>
      <c r="S173" t="str">
        <f t="shared" ca="1" si="11"/>
        <v/>
      </c>
      <c r="U173" t="str">
        <f t="shared" si="12"/>
        <v/>
      </c>
      <c r="V173" t="str">
        <f t="shared" si="13"/>
        <v/>
      </c>
      <c r="W173" t="str">
        <f t="shared" si="14"/>
        <v/>
      </c>
      <c r="Y173" t="str">
        <f ca="1">IF(OR($A173="",$Q173="",$Q173&lt;TODAY(),$S173="Vencido"),"",COUNTIFS($Q$2:$Q$500,"&gt;="&amp;TODAY(),$Q$2:$Q$500,"&lt;"&amp;$Q173)+COUNTIF($Q$2:$Q173,$Q173))</f>
        <v/>
      </c>
    </row>
    <row r="174" spans="16:25" x14ac:dyDescent="0.3">
      <c r="P174" t="str">
        <f>IF($A174="","",IF(COUNTIF(Actividad!$B$2:$B$500,$A174)=0,"",LOOKUP(2,1/(Actividad!$B$2:$B$500=$A174),Actividad!$A$2:$A$500)))</f>
        <v/>
      </c>
      <c r="Q174" t="str">
        <f>IF($A174="","",IF(COUNTIFS(Actividad!$B$2:$B$500,$A174,Actividad!$G$2:$G$500,"&lt;&gt;")=0,"",LOOKUP(2,1/((Actividad!$B$2:$B$500=$A174)*(Actividad!$G$2:$G$500&lt;&gt;"")),Actividad!$G$2:$G$500)))</f>
        <v/>
      </c>
      <c r="R174" t="str">
        <f t="shared" ca="1" si="10"/>
        <v/>
      </c>
      <c r="S174" t="str">
        <f t="shared" ca="1" si="11"/>
        <v/>
      </c>
      <c r="U174" t="str">
        <f t="shared" si="12"/>
        <v/>
      </c>
      <c r="V174" t="str">
        <f t="shared" si="13"/>
        <v/>
      </c>
      <c r="W174" t="str">
        <f t="shared" si="14"/>
        <v/>
      </c>
      <c r="Y174" t="str">
        <f ca="1">IF(OR($A174="",$Q174="",$Q174&lt;TODAY(),$S174="Vencido"),"",COUNTIFS($Q$2:$Q$500,"&gt;="&amp;TODAY(),$Q$2:$Q$500,"&lt;"&amp;$Q174)+COUNTIF($Q$2:$Q174,$Q174))</f>
        <v/>
      </c>
    </row>
    <row r="175" spans="16:25" x14ac:dyDescent="0.3">
      <c r="P175" t="str">
        <f>IF($A175="","",IF(COUNTIF(Actividad!$B$2:$B$500,$A175)=0,"",LOOKUP(2,1/(Actividad!$B$2:$B$500=$A175),Actividad!$A$2:$A$500)))</f>
        <v/>
      </c>
      <c r="Q175" t="str">
        <f>IF($A175="","",IF(COUNTIFS(Actividad!$B$2:$B$500,$A175,Actividad!$G$2:$G$500,"&lt;&gt;")=0,"",LOOKUP(2,1/((Actividad!$B$2:$B$500=$A175)*(Actividad!$G$2:$G$500&lt;&gt;"")),Actividad!$G$2:$G$500)))</f>
        <v/>
      </c>
      <c r="R175" t="str">
        <f t="shared" ca="1" si="10"/>
        <v/>
      </c>
      <c r="S175" t="str">
        <f t="shared" ca="1" si="11"/>
        <v/>
      </c>
      <c r="U175" t="str">
        <f t="shared" si="12"/>
        <v/>
      </c>
      <c r="V175" t="str">
        <f t="shared" si="13"/>
        <v/>
      </c>
      <c r="W175" t="str">
        <f t="shared" si="14"/>
        <v/>
      </c>
      <c r="Y175" t="str">
        <f ca="1">IF(OR($A175="",$Q175="",$Q175&lt;TODAY(),$S175="Vencido"),"",COUNTIFS($Q$2:$Q$500,"&gt;="&amp;TODAY(),$Q$2:$Q$500,"&lt;"&amp;$Q175)+COUNTIF($Q$2:$Q175,$Q175))</f>
        <v/>
      </c>
    </row>
    <row r="176" spans="16:25" x14ac:dyDescent="0.3">
      <c r="P176" t="str">
        <f>IF($A176="","",IF(COUNTIF(Actividad!$B$2:$B$500,$A176)=0,"",LOOKUP(2,1/(Actividad!$B$2:$B$500=$A176),Actividad!$A$2:$A$500)))</f>
        <v/>
      </c>
      <c r="Q176" t="str">
        <f>IF($A176="","",IF(COUNTIFS(Actividad!$B$2:$B$500,$A176,Actividad!$G$2:$G$500,"&lt;&gt;")=0,"",LOOKUP(2,1/((Actividad!$B$2:$B$500=$A176)*(Actividad!$G$2:$G$500&lt;&gt;"")),Actividad!$G$2:$G$500)))</f>
        <v/>
      </c>
      <c r="R176" t="str">
        <f t="shared" ca="1" si="10"/>
        <v/>
      </c>
      <c r="S176" t="str">
        <f t="shared" ca="1" si="11"/>
        <v/>
      </c>
      <c r="U176" t="str">
        <f t="shared" si="12"/>
        <v/>
      </c>
      <c r="V176" t="str">
        <f t="shared" si="13"/>
        <v/>
      </c>
      <c r="W176" t="str">
        <f t="shared" si="14"/>
        <v/>
      </c>
      <c r="Y176" t="str">
        <f ca="1">IF(OR($A176="",$Q176="",$Q176&lt;TODAY(),$S176="Vencido"),"",COUNTIFS($Q$2:$Q$500,"&gt;="&amp;TODAY(),$Q$2:$Q$500,"&lt;"&amp;$Q176)+COUNTIF($Q$2:$Q176,$Q176))</f>
        <v/>
      </c>
    </row>
    <row r="177" spans="16:25" x14ac:dyDescent="0.3">
      <c r="P177" t="str">
        <f>IF($A177="","",IF(COUNTIF(Actividad!$B$2:$B$500,$A177)=0,"",LOOKUP(2,1/(Actividad!$B$2:$B$500=$A177),Actividad!$A$2:$A$500)))</f>
        <v/>
      </c>
      <c r="Q177" t="str">
        <f>IF($A177="","",IF(COUNTIFS(Actividad!$B$2:$B$500,$A177,Actividad!$G$2:$G$500,"&lt;&gt;")=0,"",LOOKUP(2,1/((Actividad!$B$2:$B$500=$A177)*(Actividad!$G$2:$G$500&lt;&gt;"")),Actividad!$G$2:$G$500)))</f>
        <v/>
      </c>
      <c r="R177" t="str">
        <f t="shared" ca="1" si="10"/>
        <v/>
      </c>
      <c r="S177" t="str">
        <f t="shared" ca="1" si="11"/>
        <v/>
      </c>
      <c r="U177" t="str">
        <f t="shared" si="12"/>
        <v/>
      </c>
      <c r="V177" t="str">
        <f t="shared" si="13"/>
        <v/>
      </c>
      <c r="W177" t="str">
        <f t="shared" si="14"/>
        <v/>
      </c>
      <c r="Y177" t="str">
        <f ca="1">IF(OR($A177="",$Q177="",$Q177&lt;TODAY(),$S177="Vencido"),"",COUNTIFS($Q$2:$Q$500,"&gt;="&amp;TODAY(),$Q$2:$Q$500,"&lt;"&amp;$Q177)+COUNTIF($Q$2:$Q177,$Q177))</f>
        <v/>
      </c>
    </row>
    <row r="178" spans="16:25" x14ac:dyDescent="0.3">
      <c r="P178" t="str">
        <f>IF($A178="","",IF(COUNTIF(Actividad!$B$2:$B$500,$A178)=0,"",LOOKUP(2,1/(Actividad!$B$2:$B$500=$A178),Actividad!$A$2:$A$500)))</f>
        <v/>
      </c>
      <c r="Q178" t="str">
        <f>IF($A178="","",IF(COUNTIFS(Actividad!$B$2:$B$500,$A178,Actividad!$G$2:$G$500,"&lt;&gt;")=0,"",LOOKUP(2,1/((Actividad!$B$2:$B$500=$A178)*(Actividad!$G$2:$G$500&lt;&gt;"")),Actividad!$G$2:$G$500)))</f>
        <v/>
      </c>
      <c r="R178" t="str">
        <f t="shared" ca="1" si="10"/>
        <v/>
      </c>
      <c r="S178" t="str">
        <f t="shared" ca="1" si="11"/>
        <v/>
      </c>
      <c r="U178" t="str">
        <f t="shared" si="12"/>
        <v/>
      </c>
      <c r="V178" t="str">
        <f t="shared" si="13"/>
        <v/>
      </c>
      <c r="W178" t="str">
        <f t="shared" si="14"/>
        <v/>
      </c>
      <c r="Y178" t="str">
        <f ca="1">IF(OR($A178="",$Q178="",$Q178&lt;TODAY(),$S178="Vencido"),"",COUNTIFS($Q$2:$Q$500,"&gt;="&amp;TODAY(),$Q$2:$Q$500,"&lt;"&amp;$Q178)+COUNTIF($Q$2:$Q178,$Q178))</f>
        <v/>
      </c>
    </row>
    <row r="179" spans="16:25" x14ac:dyDescent="0.3">
      <c r="P179" t="str">
        <f>IF($A179="","",IF(COUNTIF(Actividad!$B$2:$B$500,$A179)=0,"",LOOKUP(2,1/(Actividad!$B$2:$B$500=$A179),Actividad!$A$2:$A$500)))</f>
        <v/>
      </c>
      <c r="Q179" t="str">
        <f>IF($A179="","",IF(COUNTIFS(Actividad!$B$2:$B$500,$A179,Actividad!$G$2:$G$500,"&lt;&gt;")=0,"",LOOKUP(2,1/((Actividad!$B$2:$B$500=$A179)*(Actividad!$G$2:$G$500&lt;&gt;"")),Actividad!$G$2:$G$500)))</f>
        <v/>
      </c>
      <c r="R179" t="str">
        <f t="shared" ca="1" si="10"/>
        <v/>
      </c>
      <c r="S179" t="str">
        <f t="shared" ca="1" si="11"/>
        <v/>
      </c>
      <c r="U179" t="str">
        <f t="shared" si="12"/>
        <v/>
      </c>
      <c r="V179" t="str">
        <f t="shared" si="13"/>
        <v/>
      </c>
      <c r="W179" t="str">
        <f t="shared" si="14"/>
        <v/>
      </c>
      <c r="Y179" t="str">
        <f ca="1">IF(OR($A179="",$Q179="",$Q179&lt;TODAY(),$S179="Vencido"),"",COUNTIFS($Q$2:$Q$500,"&gt;="&amp;TODAY(),$Q$2:$Q$500,"&lt;"&amp;$Q179)+COUNTIF($Q$2:$Q179,$Q179))</f>
        <v/>
      </c>
    </row>
    <row r="180" spans="16:25" x14ac:dyDescent="0.3">
      <c r="P180" t="str">
        <f>IF($A180="","",IF(COUNTIF(Actividad!$B$2:$B$500,$A180)=0,"",LOOKUP(2,1/(Actividad!$B$2:$B$500=$A180),Actividad!$A$2:$A$500)))</f>
        <v/>
      </c>
      <c r="Q180" t="str">
        <f>IF($A180="","",IF(COUNTIFS(Actividad!$B$2:$B$500,$A180,Actividad!$G$2:$G$500,"&lt;&gt;")=0,"",LOOKUP(2,1/((Actividad!$B$2:$B$500=$A180)*(Actividad!$G$2:$G$500&lt;&gt;"")),Actividad!$G$2:$G$500)))</f>
        <v/>
      </c>
      <c r="R180" t="str">
        <f t="shared" ca="1" si="10"/>
        <v/>
      </c>
      <c r="S180" t="str">
        <f t="shared" ca="1" si="11"/>
        <v/>
      </c>
      <c r="U180" t="str">
        <f t="shared" si="12"/>
        <v/>
      </c>
      <c r="V180" t="str">
        <f t="shared" si="13"/>
        <v/>
      </c>
      <c r="W180" t="str">
        <f t="shared" si="14"/>
        <v/>
      </c>
      <c r="Y180" t="str">
        <f ca="1">IF(OR($A180="",$Q180="",$Q180&lt;TODAY(),$S180="Vencido"),"",COUNTIFS($Q$2:$Q$500,"&gt;="&amp;TODAY(),$Q$2:$Q$500,"&lt;"&amp;$Q180)+COUNTIF($Q$2:$Q180,$Q180))</f>
        <v/>
      </c>
    </row>
    <row r="181" spans="16:25" x14ac:dyDescent="0.3">
      <c r="P181" t="str">
        <f>IF($A181="","",IF(COUNTIF(Actividad!$B$2:$B$500,$A181)=0,"",LOOKUP(2,1/(Actividad!$B$2:$B$500=$A181),Actividad!$A$2:$A$500)))</f>
        <v/>
      </c>
      <c r="Q181" t="str">
        <f>IF($A181="","",IF(COUNTIFS(Actividad!$B$2:$B$500,$A181,Actividad!$G$2:$G$500,"&lt;&gt;")=0,"",LOOKUP(2,1/((Actividad!$B$2:$B$500=$A181)*(Actividad!$G$2:$G$500&lt;&gt;"")),Actividad!$G$2:$G$500)))</f>
        <v/>
      </c>
      <c r="R181" t="str">
        <f t="shared" ca="1" si="10"/>
        <v/>
      </c>
      <c r="S181" t="str">
        <f t="shared" ca="1" si="11"/>
        <v/>
      </c>
      <c r="U181" t="str">
        <f t="shared" si="12"/>
        <v/>
      </c>
      <c r="V181" t="str">
        <f t="shared" si="13"/>
        <v/>
      </c>
      <c r="W181" t="str">
        <f t="shared" si="14"/>
        <v/>
      </c>
      <c r="Y181" t="str">
        <f ca="1">IF(OR($A181="",$Q181="",$Q181&lt;TODAY(),$S181="Vencido"),"",COUNTIFS($Q$2:$Q$500,"&gt;="&amp;TODAY(),$Q$2:$Q$500,"&lt;"&amp;$Q181)+COUNTIF($Q$2:$Q181,$Q181))</f>
        <v/>
      </c>
    </row>
    <row r="182" spans="16:25" x14ac:dyDescent="0.3">
      <c r="P182" t="str">
        <f>IF($A182="","",IF(COUNTIF(Actividad!$B$2:$B$500,$A182)=0,"",LOOKUP(2,1/(Actividad!$B$2:$B$500=$A182),Actividad!$A$2:$A$500)))</f>
        <v/>
      </c>
      <c r="Q182" t="str">
        <f>IF($A182="","",IF(COUNTIFS(Actividad!$B$2:$B$500,$A182,Actividad!$G$2:$G$500,"&lt;&gt;")=0,"",LOOKUP(2,1/((Actividad!$B$2:$B$500=$A182)*(Actividad!$G$2:$G$500&lt;&gt;"")),Actividad!$G$2:$G$500)))</f>
        <v/>
      </c>
      <c r="R182" t="str">
        <f t="shared" ca="1" si="10"/>
        <v/>
      </c>
      <c r="S182" t="str">
        <f t="shared" ca="1" si="11"/>
        <v/>
      </c>
      <c r="U182" t="str">
        <f t="shared" si="12"/>
        <v/>
      </c>
      <c r="V182" t="str">
        <f t="shared" si="13"/>
        <v/>
      </c>
      <c r="W182" t="str">
        <f t="shared" si="14"/>
        <v/>
      </c>
      <c r="Y182" t="str">
        <f ca="1">IF(OR($A182="",$Q182="",$Q182&lt;TODAY(),$S182="Vencido"),"",COUNTIFS($Q$2:$Q$500,"&gt;="&amp;TODAY(),$Q$2:$Q$500,"&lt;"&amp;$Q182)+COUNTIF($Q$2:$Q182,$Q182))</f>
        <v/>
      </c>
    </row>
    <row r="183" spans="16:25" x14ac:dyDescent="0.3">
      <c r="P183" t="str">
        <f>IF($A183="","",IF(COUNTIF(Actividad!$B$2:$B$500,$A183)=0,"",LOOKUP(2,1/(Actividad!$B$2:$B$500=$A183),Actividad!$A$2:$A$500)))</f>
        <v/>
      </c>
      <c r="Q183" t="str">
        <f>IF($A183="","",IF(COUNTIFS(Actividad!$B$2:$B$500,$A183,Actividad!$G$2:$G$500,"&lt;&gt;")=0,"",LOOKUP(2,1/((Actividad!$B$2:$B$500=$A183)*(Actividad!$G$2:$G$500&lt;&gt;"")),Actividad!$G$2:$G$500)))</f>
        <v/>
      </c>
      <c r="R183" t="str">
        <f t="shared" ca="1" si="10"/>
        <v/>
      </c>
      <c r="S183" t="str">
        <f t="shared" ca="1" si="11"/>
        <v/>
      </c>
      <c r="U183" t="str">
        <f t="shared" si="12"/>
        <v/>
      </c>
      <c r="V183" t="str">
        <f t="shared" si="13"/>
        <v/>
      </c>
      <c r="W183" t="str">
        <f t="shared" si="14"/>
        <v/>
      </c>
      <c r="Y183" t="str">
        <f ca="1">IF(OR($A183="",$Q183="",$Q183&lt;TODAY(),$S183="Vencido"),"",COUNTIFS($Q$2:$Q$500,"&gt;="&amp;TODAY(),$Q$2:$Q$500,"&lt;"&amp;$Q183)+COUNTIF($Q$2:$Q183,$Q183))</f>
        <v/>
      </c>
    </row>
    <row r="184" spans="16:25" x14ac:dyDescent="0.3">
      <c r="P184" t="str">
        <f>IF($A184="","",IF(COUNTIF(Actividad!$B$2:$B$500,$A184)=0,"",LOOKUP(2,1/(Actividad!$B$2:$B$500=$A184),Actividad!$A$2:$A$500)))</f>
        <v/>
      </c>
      <c r="Q184" t="str">
        <f>IF($A184="","",IF(COUNTIFS(Actividad!$B$2:$B$500,$A184,Actividad!$G$2:$G$500,"&lt;&gt;")=0,"",LOOKUP(2,1/((Actividad!$B$2:$B$500=$A184)*(Actividad!$G$2:$G$500&lt;&gt;"")),Actividad!$G$2:$G$500)))</f>
        <v/>
      </c>
      <c r="R184" t="str">
        <f t="shared" ca="1" si="10"/>
        <v/>
      </c>
      <c r="S184" t="str">
        <f t="shared" ca="1" si="11"/>
        <v/>
      </c>
      <c r="U184" t="str">
        <f t="shared" si="12"/>
        <v/>
      </c>
      <c r="V184" t="str">
        <f t="shared" si="13"/>
        <v/>
      </c>
      <c r="W184" t="str">
        <f t="shared" si="14"/>
        <v/>
      </c>
      <c r="Y184" t="str">
        <f ca="1">IF(OR($A184="",$Q184="",$Q184&lt;TODAY(),$S184="Vencido"),"",COUNTIFS($Q$2:$Q$500,"&gt;="&amp;TODAY(),$Q$2:$Q$500,"&lt;"&amp;$Q184)+COUNTIF($Q$2:$Q184,$Q184))</f>
        <v/>
      </c>
    </row>
    <row r="185" spans="16:25" x14ac:dyDescent="0.3">
      <c r="P185" t="str">
        <f>IF($A185="","",IF(COUNTIF(Actividad!$B$2:$B$500,$A185)=0,"",LOOKUP(2,1/(Actividad!$B$2:$B$500=$A185),Actividad!$A$2:$A$500)))</f>
        <v/>
      </c>
      <c r="Q185" t="str">
        <f>IF($A185="","",IF(COUNTIFS(Actividad!$B$2:$B$500,$A185,Actividad!$G$2:$G$500,"&lt;&gt;")=0,"",LOOKUP(2,1/((Actividad!$B$2:$B$500=$A185)*(Actividad!$G$2:$G$500&lt;&gt;"")),Actividad!$G$2:$G$500)))</f>
        <v/>
      </c>
      <c r="R185" t="str">
        <f t="shared" ca="1" si="10"/>
        <v/>
      </c>
      <c r="S185" t="str">
        <f t="shared" ca="1" si="11"/>
        <v/>
      </c>
      <c r="U185" t="str">
        <f t="shared" si="12"/>
        <v/>
      </c>
      <c r="V185" t="str">
        <f t="shared" si="13"/>
        <v/>
      </c>
      <c r="W185" t="str">
        <f t="shared" si="14"/>
        <v/>
      </c>
      <c r="Y185" t="str">
        <f ca="1">IF(OR($A185="",$Q185="",$Q185&lt;TODAY(),$S185="Vencido"),"",COUNTIFS($Q$2:$Q$500,"&gt;="&amp;TODAY(),$Q$2:$Q$500,"&lt;"&amp;$Q185)+COUNTIF($Q$2:$Q185,$Q185))</f>
        <v/>
      </c>
    </row>
    <row r="186" spans="16:25" x14ac:dyDescent="0.3">
      <c r="P186" t="str">
        <f>IF($A186="","",IF(COUNTIF(Actividad!$B$2:$B$500,$A186)=0,"",LOOKUP(2,1/(Actividad!$B$2:$B$500=$A186),Actividad!$A$2:$A$500)))</f>
        <v/>
      </c>
      <c r="Q186" t="str">
        <f>IF($A186="","",IF(COUNTIFS(Actividad!$B$2:$B$500,$A186,Actividad!$G$2:$G$500,"&lt;&gt;")=0,"",LOOKUP(2,1/((Actividad!$B$2:$B$500=$A186)*(Actividad!$G$2:$G$500&lt;&gt;"")),Actividad!$G$2:$G$500)))</f>
        <v/>
      </c>
      <c r="R186" t="str">
        <f t="shared" ca="1" si="10"/>
        <v/>
      </c>
      <c r="S186" t="str">
        <f t="shared" ca="1" si="11"/>
        <v/>
      </c>
      <c r="U186" t="str">
        <f t="shared" si="12"/>
        <v/>
      </c>
      <c r="V186" t="str">
        <f t="shared" si="13"/>
        <v/>
      </c>
      <c r="W186" t="str">
        <f t="shared" si="14"/>
        <v/>
      </c>
      <c r="Y186" t="str">
        <f ca="1">IF(OR($A186="",$Q186="",$Q186&lt;TODAY(),$S186="Vencido"),"",COUNTIFS($Q$2:$Q$500,"&gt;="&amp;TODAY(),$Q$2:$Q$500,"&lt;"&amp;$Q186)+COUNTIF($Q$2:$Q186,$Q186))</f>
        <v/>
      </c>
    </row>
    <row r="187" spans="16:25" x14ac:dyDescent="0.3">
      <c r="P187" t="str">
        <f>IF($A187="","",IF(COUNTIF(Actividad!$B$2:$B$500,$A187)=0,"",LOOKUP(2,1/(Actividad!$B$2:$B$500=$A187),Actividad!$A$2:$A$500)))</f>
        <v/>
      </c>
      <c r="Q187" t="str">
        <f>IF($A187="","",IF(COUNTIFS(Actividad!$B$2:$B$500,$A187,Actividad!$G$2:$G$500,"&lt;&gt;")=0,"",LOOKUP(2,1/((Actividad!$B$2:$B$500=$A187)*(Actividad!$G$2:$G$500&lt;&gt;"")),Actividad!$G$2:$G$500)))</f>
        <v/>
      </c>
      <c r="R187" t="str">
        <f t="shared" ca="1" si="10"/>
        <v/>
      </c>
      <c r="S187" t="str">
        <f t="shared" ca="1" si="11"/>
        <v/>
      </c>
      <c r="U187" t="str">
        <f t="shared" si="12"/>
        <v/>
      </c>
      <c r="V187" t="str">
        <f t="shared" si="13"/>
        <v/>
      </c>
      <c r="W187" t="str">
        <f t="shared" si="14"/>
        <v/>
      </c>
      <c r="Y187" t="str">
        <f ca="1">IF(OR($A187="",$Q187="",$Q187&lt;TODAY(),$S187="Vencido"),"",COUNTIFS($Q$2:$Q$500,"&gt;="&amp;TODAY(),$Q$2:$Q$500,"&lt;"&amp;$Q187)+COUNTIF($Q$2:$Q187,$Q187))</f>
        <v/>
      </c>
    </row>
    <row r="188" spans="16:25" x14ac:dyDescent="0.3">
      <c r="P188" t="str">
        <f>IF($A188="","",IF(COUNTIF(Actividad!$B$2:$B$500,$A188)=0,"",LOOKUP(2,1/(Actividad!$B$2:$B$500=$A188),Actividad!$A$2:$A$500)))</f>
        <v/>
      </c>
      <c r="Q188" t="str">
        <f>IF($A188="","",IF(COUNTIFS(Actividad!$B$2:$B$500,$A188,Actividad!$G$2:$G$500,"&lt;&gt;")=0,"",LOOKUP(2,1/((Actividad!$B$2:$B$500=$A188)*(Actividad!$G$2:$G$500&lt;&gt;"")),Actividad!$G$2:$G$500)))</f>
        <v/>
      </c>
      <c r="R188" t="str">
        <f t="shared" ca="1" si="10"/>
        <v/>
      </c>
      <c r="S188" t="str">
        <f t="shared" ca="1" si="11"/>
        <v/>
      </c>
      <c r="U188" t="str">
        <f t="shared" si="12"/>
        <v/>
      </c>
      <c r="V188" t="str">
        <f t="shared" si="13"/>
        <v/>
      </c>
      <c r="W188" t="str">
        <f t="shared" si="14"/>
        <v/>
      </c>
      <c r="Y188" t="str">
        <f ca="1">IF(OR($A188="",$Q188="",$Q188&lt;TODAY(),$S188="Vencido"),"",COUNTIFS($Q$2:$Q$500,"&gt;="&amp;TODAY(),$Q$2:$Q$500,"&lt;"&amp;$Q188)+COUNTIF($Q$2:$Q188,$Q188))</f>
        <v/>
      </c>
    </row>
    <row r="189" spans="16:25" x14ac:dyDescent="0.3">
      <c r="P189" t="str">
        <f>IF($A189="","",IF(COUNTIF(Actividad!$B$2:$B$500,$A189)=0,"",LOOKUP(2,1/(Actividad!$B$2:$B$500=$A189),Actividad!$A$2:$A$500)))</f>
        <v/>
      </c>
      <c r="Q189" t="str">
        <f>IF($A189="","",IF(COUNTIFS(Actividad!$B$2:$B$500,$A189,Actividad!$G$2:$G$500,"&lt;&gt;")=0,"",LOOKUP(2,1/((Actividad!$B$2:$B$500=$A189)*(Actividad!$G$2:$G$500&lt;&gt;"")),Actividad!$G$2:$G$500)))</f>
        <v/>
      </c>
      <c r="R189" t="str">
        <f t="shared" ca="1" si="10"/>
        <v/>
      </c>
      <c r="S189" t="str">
        <f t="shared" ca="1" si="11"/>
        <v/>
      </c>
      <c r="U189" t="str">
        <f t="shared" si="12"/>
        <v/>
      </c>
      <c r="V189" t="str">
        <f t="shared" si="13"/>
        <v/>
      </c>
      <c r="W189" t="str">
        <f t="shared" si="14"/>
        <v/>
      </c>
      <c r="Y189" t="str">
        <f ca="1">IF(OR($A189="",$Q189="",$Q189&lt;TODAY(),$S189="Vencido"),"",COUNTIFS($Q$2:$Q$500,"&gt;="&amp;TODAY(),$Q$2:$Q$500,"&lt;"&amp;$Q189)+COUNTIF($Q$2:$Q189,$Q189))</f>
        <v/>
      </c>
    </row>
    <row r="190" spans="16:25" x14ac:dyDescent="0.3">
      <c r="P190" t="str">
        <f>IF($A190="","",IF(COUNTIF(Actividad!$B$2:$B$500,$A190)=0,"",LOOKUP(2,1/(Actividad!$B$2:$B$500=$A190),Actividad!$A$2:$A$500)))</f>
        <v/>
      </c>
      <c r="Q190" t="str">
        <f>IF($A190="","",IF(COUNTIFS(Actividad!$B$2:$B$500,$A190,Actividad!$G$2:$G$500,"&lt;&gt;")=0,"",LOOKUP(2,1/((Actividad!$B$2:$B$500=$A190)*(Actividad!$G$2:$G$500&lt;&gt;"")),Actividad!$G$2:$G$500)))</f>
        <v/>
      </c>
      <c r="R190" t="str">
        <f t="shared" ca="1" si="10"/>
        <v/>
      </c>
      <c r="S190" t="str">
        <f t="shared" ca="1" si="11"/>
        <v/>
      </c>
      <c r="U190" t="str">
        <f t="shared" si="12"/>
        <v/>
      </c>
      <c r="V190" t="str">
        <f t="shared" si="13"/>
        <v/>
      </c>
      <c r="W190" t="str">
        <f t="shared" si="14"/>
        <v/>
      </c>
      <c r="Y190" t="str">
        <f ca="1">IF(OR($A190="",$Q190="",$Q190&lt;TODAY(),$S190="Vencido"),"",COUNTIFS($Q$2:$Q$500,"&gt;="&amp;TODAY(),$Q$2:$Q$500,"&lt;"&amp;$Q190)+COUNTIF($Q$2:$Q190,$Q190))</f>
        <v/>
      </c>
    </row>
    <row r="191" spans="16:25" x14ac:dyDescent="0.3">
      <c r="P191" t="str">
        <f>IF($A191="","",IF(COUNTIF(Actividad!$B$2:$B$500,$A191)=0,"",LOOKUP(2,1/(Actividad!$B$2:$B$500=$A191),Actividad!$A$2:$A$500)))</f>
        <v/>
      </c>
      <c r="Q191" t="str">
        <f>IF($A191="","",IF(COUNTIFS(Actividad!$B$2:$B$500,$A191,Actividad!$G$2:$G$500,"&lt;&gt;")=0,"",LOOKUP(2,1/((Actividad!$B$2:$B$500=$A191)*(Actividad!$G$2:$G$500&lt;&gt;"")),Actividad!$G$2:$G$500)))</f>
        <v/>
      </c>
      <c r="R191" t="str">
        <f t="shared" ca="1" si="10"/>
        <v/>
      </c>
      <c r="S191" t="str">
        <f t="shared" ca="1" si="11"/>
        <v/>
      </c>
      <c r="U191" t="str">
        <f t="shared" si="12"/>
        <v/>
      </c>
      <c r="V191" t="str">
        <f t="shared" si="13"/>
        <v/>
      </c>
      <c r="W191" t="str">
        <f t="shared" si="14"/>
        <v/>
      </c>
      <c r="Y191" t="str">
        <f ca="1">IF(OR($A191="",$Q191="",$Q191&lt;TODAY(),$S191="Vencido"),"",COUNTIFS($Q$2:$Q$500,"&gt;="&amp;TODAY(),$Q$2:$Q$500,"&lt;"&amp;$Q191)+COUNTIF($Q$2:$Q191,$Q191))</f>
        <v/>
      </c>
    </row>
    <row r="192" spans="16:25" x14ac:dyDescent="0.3">
      <c r="P192" t="str">
        <f>IF($A192="","",IF(COUNTIF(Actividad!$B$2:$B$500,$A192)=0,"",LOOKUP(2,1/(Actividad!$B$2:$B$500=$A192),Actividad!$A$2:$A$500)))</f>
        <v/>
      </c>
      <c r="Q192" t="str">
        <f>IF($A192="","",IF(COUNTIFS(Actividad!$B$2:$B$500,$A192,Actividad!$G$2:$G$500,"&lt;&gt;")=0,"",LOOKUP(2,1/((Actividad!$B$2:$B$500=$A192)*(Actividad!$G$2:$G$500&lt;&gt;"")),Actividad!$G$2:$G$500)))</f>
        <v/>
      </c>
      <c r="R192" t="str">
        <f t="shared" ca="1" si="10"/>
        <v/>
      </c>
      <c r="S192" t="str">
        <f t="shared" ca="1" si="11"/>
        <v/>
      </c>
      <c r="U192" t="str">
        <f t="shared" si="12"/>
        <v/>
      </c>
      <c r="V192" t="str">
        <f t="shared" si="13"/>
        <v/>
      </c>
      <c r="W192" t="str">
        <f t="shared" si="14"/>
        <v/>
      </c>
      <c r="Y192" t="str">
        <f ca="1">IF(OR($A192="",$Q192="",$Q192&lt;TODAY(),$S192="Vencido"),"",COUNTIFS($Q$2:$Q$500,"&gt;="&amp;TODAY(),$Q$2:$Q$500,"&lt;"&amp;$Q192)+COUNTIF($Q$2:$Q192,$Q192))</f>
        <v/>
      </c>
    </row>
    <row r="193" spans="16:25" x14ac:dyDescent="0.3">
      <c r="P193" t="str">
        <f>IF($A193="","",IF(COUNTIF(Actividad!$B$2:$B$500,$A193)=0,"",LOOKUP(2,1/(Actividad!$B$2:$B$500=$A193),Actividad!$A$2:$A$500)))</f>
        <v/>
      </c>
      <c r="Q193" t="str">
        <f>IF($A193="","",IF(COUNTIFS(Actividad!$B$2:$B$500,$A193,Actividad!$G$2:$G$500,"&lt;&gt;")=0,"",LOOKUP(2,1/((Actividad!$B$2:$B$500=$A193)*(Actividad!$G$2:$G$500&lt;&gt;"")),Actividad!$G$2:$G$500)))</f>
        <v/>
      </c>
      <c r="R193" t="str">
        <f t="shared" ca="1" si="10"/>
        <v/>
      </c>
      <c r="S193" t="str">
        <f t="shared" ca="1" si="11"/>
        <v/>
      </c>
      <c r="U193" t="str">
        <f t="shared" si="12"/>
        <v/>
      </c>
      <c r="V193" t="str">
        <f t="shared" si="13"/>
        <v/>
      </c>
      <c r="W193" t="str">
        <f t="shared" si="14"/>
        <v/>
      </c>
      <c r="Y193" t="str">
        <f ca="1">IF(OR($A193="",$Q193="",$Q193&lt;TODAY(),$S193="Vencido"),"",COUNTIFS($Q$2:$Q$500,"&gt;="&amp;TODAY(),$Q$2:$Q$500,"&lt;"&amp;$Q193)+COUNTIF($Q$2:$Q193,$Q193))</f>
        <v/>
      </c>
    </row>
    <row r="194" spans="16:25" x14ac:dyDescent="0.3">
      <c r="P194" t="str">
        <f>IF($A194="","",IF(COUNTIF(Actividad!$B$2:$B$500,$A194)=0,"",LOOKUP(2,1/(Actividad!$B$2:$B$500=$A194),Actividad!$A$2:$A$500)))</f>
        <v/>
      </c>
      <c r="Q194" t="str">
        <f>IF($A194="","",IF(COUNTIFS(Actividad!$B$2:$B$500,$A194,Actividad!$G$2:$G$500,"&lt;&gt;")=0,"",LOOKUP(2,1/((Actividad!$B$2:$B$500=$A194)*(Actividad!$G$2:$G$500&lt;&gt;"")),Actividad!$G$2:$G$500)))</f>
        <v/>
      </c>
      <c r="R194" t="str">
        <f t="shared" ref="R194:R257" ca="1" si="15">IF(OR($A194="",$P194=""),"",TODAY()-$P194)</f>
        <v/>
      </c>
      <c r="S194" t="str">
        <f t="shared" ref="S194:S257" ca="1" si="16">IF($A194="","",IF(OR($M194="Perdido",$M194="Pausado",$C194="Excliente"),"Sin fecha",IF($Q194="","Sin fecha",IF($Q194&lt;TODAY(),"Vencido",IF($Q194=TODAY(),"Hoy",IF($Q194&lt;=TODAY()+7,"Próx. 7 días","Planificado"))))))</f>
        <v/>
      </c>
      <c r="U194" t="str">
        <f t="shared" ref="U194:U257" si="17">IF($A194="","",ROUND($N194*$O194,0))</f>
        <v/>
      </c>
      <c r="V194" t="str">
        <f t="shared" ref="V194:V257" si="18">IF($A194="","",MIN(100,ROUND(($O194*45)+IF($S194="Vencido",30,IF($S194="Hoy",25,IF($S194="Próx. 7 días",15,0)))+IF($N194&gt;=15000,20,IF($N194&gt;=8000,15,IF($N194&gt;=3000,10,5))),0)))</f>
        <v/>
      </c>
      <c r="W194" t="str">
        <f t="shared" ref="W194:W257" si="19">IF($A194="","",IF($C194="Excliente","Bajo",IF($V194&gt;=75,"Alto",IF($V194&gt;=50,"Medio","Bajo"))))</f>
        <v/>
      </c>
      <c r="Y194" t="str">
        <f ca="1">IF(OR($A194="",$Q194="",$Q194&lt;TODAY(),$S194="Vencido"),"",COUNTIFS($Q$2:$Q$500,"&gt;="&amp;TODAY(),$Q$2:$Q$500,"&lt;"&amp;$Q194)+COUNTIF($Q$2:$Q194,$Q194))</f>
        <v/>
      </c>
    </row>
    <row r="195" spans="16:25" x14ac:dyDescent="0.3">
      <c r="P195" t="str">
        <f>IF($A195="","",IF(COUNTIF(Actividad!$B$2:$B$500,$A195)=0,"",LOOKUP(2,1/(Actividad!$B$2:$B$500=$A195),Actividad!$A$2:$A$500)))</f>
        <v/>
      </c>
      <c r="Q195" t="str">
        <f>IF($A195="","",IF(COUNTIFS(Actividad!$B$2:$B$500,$A195,Actividad!$G$2:$G$500,"&lt;&gt;")=0,"",LOOKUP(2,1/((Actividad!$B$2:$B$500=$A195)*(Actividad!$G$2:$G$500&lt;&gt;"")),Actividad!$G$2:$G$500)))</f>
        <v/>
      </c>
      <c r="R195" t="str">
        <f t="shared" ca="1" si="15"/>
        <v/>
      </c>
      <c r="S195" t="str">
        <f t="shared" ca="1" si="16"/>
        <v/>
      </c>
      <c r="U195" t="str">
        <f t="shared" si="17"/>
        <v/>
      </c>
      <c r="V195" t="str">
        <f t="shared" si="18"/>
        <v/>
      </c>
      <c r="W195" t="str">
        <f t="shared" si="19"/>
        <v/>
      </c>
      <c r="Y195" t="str">
        <f ca="1">IF(OR($A195="",$Q195="",$Q195&lt;TODAY(),$S195="Vencido"),"",COUNTIFS($Q$2:$Q$500,"&gt;="&amp;TODAY(),$Q$2:$Q$500,"&lt;"&amp;$Q195)+COUNTIF($Q$2:$Q195,$Q195))</f>
        <v/>
      </c>
    </row>
    <row r="196" spans="16:25" x14ac:dyDescent="0.3">
      <c r="P196" t="str">
        <f>IF($A196="","",IF(COUNTIF(Actividad!$B$2:$B$500,$A196)=0,"",LOOKUP(2,1/(Actividad!$B$2:$B$500=$A196),Actividad!$A$2:$A$500)))</f>
        <v/>
      </c>
      <c r="Q196" t="str">
        <f>IF($A196="","",IF(COUNTIFS(Actividad!$B$2:$B$500,$A196,Actividad!$G$2:$G$500,"&lt;&gt;")=0,"",LOOKUP(2,1/((Actividad!$B$2:$B$500=$A196)*(Actividad!$G$2:$G$500&lt;&gt;"")),Actividad!$G$2:$G$500)))</f>
        <v/>
      </c>
      <c r="R196" t="str">
        <f t="shared" ca="1" si="15"/>
        <v/>
      </c>
      <c r="S196" t="str">
        <f t="shared" ca="1" si="16"/>
        <v/>
      </c>
      <c r="U196" t="str">
        <f t="shared" si="17"/>
        <v/>
      </c>
      <c r="V196" t="str">
        <f t="shared" si="18"/>
        <v/>
      </c>
      <c r="W196" t="str">
        <f t="shared" si="19"/>
        <v/>
      </c>
      <c r="Y196" t="str">
        <f ca="1">IF(OR($A196="",$Q196="",$Q196&lt;TODAY(),$S196="Vencido"),"",COUNTIFS($Q$2:$Q$500,"&gt;="&amp;TODAY(),$Q$2:$Q$500,"&lt;"&amp;$Q196)+COUNTIF($Q$2:$Q196,$Q196))</f>
        <v/>
      </c>
    </row>
    <row r="197" spans="16:25" x14ac:dyDescent="0.3">
      <c r="P197" t="str">
        <f>IF($A197="","",IF(COUNTIF(Actividad!$B$2:$B$500,$A197)=0,"",LOOKUP(2,1/(Actividad!$B$2:$B$500=$A197),Actividad!$A$2:$A$500)))</f>
        <v/>
      </c>
      <c r="Q197" t="str">
        <f>IF($A197="","",IF(COUNTIFS(Actividad!$B$2:$B$500,$A197,Actividad!$G$2:$G$500,"&lt;&gt;")=0,"",LOOKUP(2,1/((Actividad!$B$2:$B$500=$A197)*(Actividad!$G$2:$G$500&lt;&gt;"")),Actividad!$G$2:$G$500)))</f>
        <v/>
      </c>
      <c r="R197" t="str">
        <f t="shared" ca="1" si="15"/>
        <v/>
      </c>
      <c r="S197" t="str">
        <f t="shared" ca="1" si="16"/>
        <v/>
      </c>
      <c r="U197" t="str">
        <f t="shared" si="17"/>
        <v/>
      </c>
      <c r="V197" t="str">
        <f t="shared" si="18"/>
        <v/>
      </c>
      <c r="W197" t="str">
        <f t="shared" si="19"/>
        <v/>
      </c>
      <c r="Y197" t="str">
        <f ca="1">IF(OR($A197="",$Q197="",$Q197&lt;TODAY(),$S197="Vencido"),"",COUNTIFS($Q$2:$Q$500,"&gt;="&amp;TODAY(),$Q$2:$Q$500,"&lt;"&amp;$Q197)+COUNTIF($Q$2:$Q197,$Q197))</f>
        <v/>
      </c>
    </row>
    <row r="198" spans="16:25" x14ac:dyDescent="0.3">
      <c r="P198" t="str">
        <f>IF($A198="","",IF(COUNTIF(Actividad!$B$2:$B$500,$A198)=0,"",LOOKUP(2,1/(Actividad!$B$2:$B$500=$A198),Actividad!$A$2:$A$500)))</f>
        <v/>
      </c>
      <c r="Q198" t="str">
        <f>IF($A198="","",IF(COUNTIFS(Actividad!$B$2:$B$500,$A198,Actividad!$G$2:$G$500,"&lt;&gt;")=0,"",LOOKUP(2,1/((Actividad!$B$2:$B$500=$A198)*(Actividad!$G$2:$G$500&lt;&gt;"")),Actividad!$G$2:$G$500)))</f>
        <v/>
      </c>
      <c r="R198" t="str">
        <f t="shared" ca="1" si="15"/>
        <v/>
      </c>
      <c r="S198" t="str">
        <f t="shared" ca="1" si="16"/>
        <v/>
      </c>
      <c r="U198" t="str">
        <f t="shared" si="17"/>
        <v/>
      </c>
      <c r="V198" t="str">
        <f t="shared" si="18"/>
        <v/>
      </c>
      <c r="W198" t="str">
        <f t="shared" si="19"/>
        <v/>
      </c>
      <c r="Y198" t="str">
        <f ca="1">IF(OR($A198="",$Q198="",$Q198&lt;TODAY(),$S198="Vencido"),"",COUNTIFS($Q$2:$Q$500,"&gt;="&amp;TODAY(),$Q$2:$Q$500,"&lt;"&amp;$Q198)+COUNTIF($Q$2:$Q198,$Q198))</f>
        <v/>
      </c>
    </row>
    <row r="199" spans="16:25" x14ac:dyDescent="0.3">
      <c r="P199" t="str">
        <f>IF($A199="","",IF(COUNTIF(Actividad!$B$2:$B$500,$A199)=0,"",LOOKUP(2,1/(Actividad!$B$2:$B$500=$A199),Actividad!$A$2:$A$500)))</f>
        <v/>
      </c>
      <c r="Q199" t="str">
        <f>IF($A199="","",IF(COUNTIFS(Actividad!$B$2:$B$500,$A199,Actividad!$G$2:$G$500,"&lt;&gt;")=0,"",LOOKUP(2,1/((Actividad!$B$2:$B$500=$A199)*(Actividad!$G$2:$G$500&lt;&gt;"")),Actividad!$G$2:$G$500)))</f>
        <v/>
      </c>
      <c r="R199" t="str">
        <f t="shared" ca="1" si="15"/>
        <v/>
      </c>
      <c r="S199" t="str">
        <f t="shared" ca="1" si="16"/>
        <v/>
      </c>
      <c r="U199" t="str">
        <f t="shared" si="17"/>
        <v/>
      </c>
      <c r="V199" t="str">
        <f t="shared" si="18"/>
        <v/>
      </c>
      <c r="W199" t="str">
        <f t="shared" si="19"/>
        <v/>
      </c>
      <c r="Y199" t="str">
        <f ca="1">IF(OR($A199="",$Q199="",$Q199&lt;TODAY(),$S199="Vencido"),"",COUNTIFS($Q$2:$Q$500,"&gt;="&amp;TODAY(),$Q$2:$Q$500,"&lt;"&amp;$Q199)+COUNTIF($Q$2:$Q199,$Q199))</f>
        <v/>
      </c>
    </row>
    <row r="200" spans="16:25" x14ac:dyDescent="0.3">
      <c r="P200" t="str">
        <f>IF($A200="","",IF(COUNTIF(Actividad!$B$2:$B$500,$A200)=0,"",LOOKUP(2,1/(Actividad!$B$2:$B$500=$A200),Actividad!$A$2:$A$500)))</f>
        <v/>
      </c>
      <c r="Q200" t="str">
        <f>IF($A200="","",IF(COUNTIFS(Actividad!$B$2:$B$500,$A200,Actividad!$G$2:$G$500,"&lt;&gt;")=0,"",LOOKUP(2,1/((Actividad!$B$2:$B$500=$A200)*(Actividad!$G$2:$G$500&lt;&gt;"")),Actividad!$G$2:$G$500)))</f>
        <v/>
      </c>
      <c r="R200" t="str">
        <f t="shared" ca="1" si="15"/>
        <v/>
      </c>
      <c r="S200" t="str">
        <f t="shared" ca="1" si="16"/>
        <v/>
      </c>
      <c r="U200" t="str">
        <f t="shared" si="17"/>
        <v/>
      </c>
      <c r="V200" t="str">
        <f t="shared" si="18"/>
        <v/>
      </c>
      <c r="W200" t="str">
        <f t="shared" si="19"/>
        <v/>
      </c>
      <c r="Y200" t="str">
        <f ca="1">IF(OR($A200="",$Q200="",$Q200&lt;TODAY(),$S200="Vencido"),"",COUNTIFS($Q$2:$Q$500,"&gt;="&amp;TODAY(),$Q$2:$Q$500,"&lt;"&amp;$Q200)+COUNTIF($Q$2:$Q200,$Q200))</f>
        <v/>
      </c>
    </row>
    <row r="201" spans="16:25" x14ac:dyDescent="0.3">
      <c r="P201" t="str">
        <f>IF($A201="","",IF(COUNTIF(Actividad!$B$2:$B$500,$A201)=0,"",LOOKUP(2,1/(Actividad!$B$2:$B$500=$A201),Actividad!$A$2:$A$500)))</f>
        <v/>
      </c>
      <c r="Q201" t="str">
        <f>IF($A201="","",IF(COUNTIFS(Actividad!$B$2:$B$500,$A201,Actividad!$G$2:$G$500,"&lt;&gt;")=0,"",LOOKUP(2,1/((Actividad!$B$2:$B$500=$A201)*(Actividad!$G$2:$G$500&lt;&gt;"")),Actividad!$G$2:$G$500)))</f>
        <v/>
      </c>
      <c r="R201" t="str">
        <f t="shared" ca="1" si="15"/>
        <v/>
      </c>
      <c r="S201" t="str">
        <f t="shared" ca="1" si="16"/>
        <v/>
      </c>
      <c r="U201" t="str">
        <f t="shared" si="17"/>
        <v/>
      </c>
      <c r="V201" t="str">
        <f t="shared" si="18"/>
        <v/>
      </c>
      <c r="W201" t="str">
        <f t="shared" si="19"/>
        <v/>
      </c>
      <c r="Y201" t="str">
        <f ca="1">IF(OR($A201="",$Q201="",$Q201&lt;TODAY(),$S201="Vencido"),"",COUNTIFS($Q$2:$Q$500,"&gt;="&amp;TODAY(),$Q$2:$Q$500,"&lt;"&amp;$Q201)+COUNTIF($Q$2:$Q201,$Q201))</f>
        <v/>
      </c>
    </row>
    <row r="202" spans="16:25" x14ac:dyDescent="0.3">
      <c r="P202" t="str">
        <f>IF($A202="","",IF(COUNTIF(Actividad!$B$2:$B$500,$A202)=0,"",LOOKUP(2,1/(Actividad!$B$2:$B$500=$A202),Actividad!$A$2:$A$500)))</f>
        <v/>
      </c>
      <c r="Q202" t="str">
        <f>IF($A202="","",IF(COUNTIFS(Actividad!$B$2:$B$500,$A202,Actividad!$G$2:$G$500,"&lt;&gt;")=0,"",LOOKUP(2,1/((Actividad!$B$2:$B$500=$A202)*(Actividad!$G$2:$G$500&lt;&gt;"")),Actividad!$G$2:$G$500)))</f>
        <v/>
      </c>
      <c r="R202" t="str">
        <f t="shared" ca="1" si="15"/>
        <v/>
      </c>
      <c r="S202" t="str">
        <f t="shared" ca="1" si="16"/>
        <v/>
      </c>
      <c r="U202" t="str">
        <f t="shared" si="17"/>
        <v/>
      </c>
      <c r="V202" t="str">
        <f t="shared" si="18"/>
        <v/>
      </c>
      <c r="W202" t="str">
        <f t="shared" si="19"/>
        <v/>
      </c>
      <c r="Y202" t="str">
        <f ca="1">IF(OR($A202="",$Q202="",$Q202&lt;TODAY(),$S202="Vencido"),"",COUNTIFS($Q$2:$Q$500,"&gt;="&amp;TODAY(),$Q$2:$Q$500,"&lt;"&amp;$Q202)+COUNTIF($Q$2:$Q202,$Q202))</f>
        <v/>
      </c>
    </row>
    <row r="203" spans="16:25" x14ac:dyDescent="0.3">
      <c r="P203" t="str">
        <f>IF($A203="","",IF(COUNTIF(Actividad!$B$2:$B$500,$A203)=0,"",LOOKUP(2,1/(Actividad!$B$2:$B$500=$A203),Actividad!$A$2:$A$500)))</f>
        <v/>
      </c>
      <c r="Q203" t="str">
        <f>IF($A203="","",IF(COUNTIFS(Actividad!$B$2:$B$500,$A203,Actividad!$G$2:$G$500,"&lt;&gt;")=0,"",LOOKUP(2,1/((Actividad!$B$2:$B$500=$A203)*(Actividad!$G$2:$G$500&lt;&gt;"")),Actividad!$G$2:$G$500)))</f>
        <v/>
      </c>
      <c r="R203" t="str">
        <f t="shared" ca="1" si="15"/>
        <v/>
      </c>
      <c r="S203" t="str">
        <f t="shared" ca="1" si="16"/>
        <v/>
      </c>
      <c r="U203" t="str">
        <f t="shared" si="17"/>
        <v/>
      </c>
      <c r="V203" t="str">
        <f t="shared" si="18"/>
        <v/>
      </c>
      <c r="W203" t="str">
        <f t="shared" si="19"/>
        <v/>
      </c>
      <c r="Y203" t="str">
        <f ca="1">IF(OR($A203="",$Q203="",$Q203&lt;TODAY(),$S203="Vencido"),"",COUNTIFS($Q$2:$Q$500,"&gt;="&amp;TODAY(),$Q$2:$Q$500,"&lt;"&amp;$Q203)+COUNTIF($Q$2:$Q203,$Q203))</f>
        <v/>
      </c>
    </row>
    <row r="204" spans="16:25" x14ac:dyDescent="0.3">
      <c r="P204" t="str">
        <f>IF($A204="","",IF(COUNTIF(Actividad!$B$2:$B$500,$A204)=0,"",LOOKUP(2,1/(Actividad!$B$2:$B$500=$A204),Actividad!$A$2:$A$500)))</f>
        <v/>
      </c>
      <c r="Q204" t="str">
        <f>IF($A204="","",IF(COUNTIFS(Actividad!$B$2:$B$500,$A204,Actividad!$G$2:$G$500,"&lt;&gt;")=0,"",LOOKUP(2,1/((Actividad!$B$2:$B$500=$A204)*(Actividad!$G$2:$G$500&lt;&gt;"")),Actividad!$G$2:$G$500)))</f>
        <v/>
      </c>
      <c r="R204" t="str">
        <f t="shared" ca="1" si="15"/>
        <v/>
      </c>
      <c r="S204" t="str">
        <f t="shared" ca="1" si="16"/>
        <v/>
      </c>
      <c r="U204" t="str">
        <f t="shared" si="17"/>
        <v/>
      </c>
      <c r="V204" t="str">
        <f t="shared" si="18"/>
        <v/>
      </c>
      <c r="W204" t="str">
        <f t="shared" si="19"/>
        <v/>
      </c>
      <c r="Y204" t="str">
        <f ca="1">IF(OR($A204="",$Q204="",$Q204&lt;TODAY(),$S204="Vencido"),"",COUNTIFS($Q$2:$Q$500,"&gt;="&amp;TODAY(),$Q$2:$Q$500,"&lt;"&amp;$Q204)+COUNTIF($Q$2:$Q204,$Q204))</f>
        <v/>
      </c>
    </row>
    <row r="205" spans="16:25" x14ac:dyDescent="0.3">
      <c r="P205" t="str">
        <f>IF($A205="","",IF(COUNTIF(Actividad!$B$2:$B$500,$A205)=0,"",LOOKUP(2,1/(Actividad!$B$2:$B$500=$A205),Actividad!$A$2:$A$500)))</f>
        <v/>
      </c>
      <c r="Q205" t="str">
        <f>IF($A205="","",IF(COUNTIFS(Actividad!$B$2:$B$500,$A205,Actividad!$G$2:$G$500,"&lt;&gt;")=0,"",LOOKUP(2,1/((Actividad!$B$2:$B$500=$A205)*(Actividad!$G$2:$G$500&lt;&gt;"")),Actividad!$G$2:$G$500)))</f>
        <v/>
      </c>
      <c r="R205" t="str">
        <f t="shared" ca="1" si="15"/>
        <v/>
      </c>
      <c r="S205" t="str">
        <f t="shared" ca="1" si="16"/>
        <v/>
      </c>
      <c r="U205" t="str">
        <f t="shared" si="17"/>
        <v/>
      </c>
      <c r="V205" t="str">
        <f t="shared" si="18"/>
        <v/>
      </c>
      <c r="W205" t="str">
        <f t="shared" si="19"/>
        <v/>
      </c>
      <c r="Y205" t="str">
        <f ca="1">IF(OR($A205="",$Q205="",$Q205&lt;TODAY(),$S205="Vencido"),"",COUNTIFS($Q$2:$Q$500,"&gt;="&amp;TODAY(),$Q$2:$Q$500,"&lt;"&amp;$Q205)+COUNTIF($Q$2:$Q205,$Q205))</f>
        <v/>
      </c>
    </row>
    <row r="206" spans="16:25" x14ac:dyDescent="0.3">
      <c r="P206" t="str">
        <f>IF($A206="","",IF(COUNTIF(Actividad!$B$2:$B$500,$A206)=0,"",LOOKUP(2,1/(Actividad!$B$2:$B$500=$A206),Actividad!$A$2:$A$500)))</f>
        <v/>
      </c>
      <c r="Q206" t="str">
        <f>IF($A206="","",IF(COUNTIFS(Actividad!$B$2:$B$500,$A206,Actividad!$G$2:$G$500,"&lt;&gt;")=0,"",LOOKUP(2,1/((Actividad!$B$2:$B$500=$A206)*(Actividad!$G$2:$G$500&lt;&gt;"")),Actividad!$G$2:$G$500)))</f>
        <v/>
      </c>
      <c r="R206" t="str">
        <f t="shared" ca="1" si="15"/>
        <v/>
      </c>
      <c r="S206" t="str">
        <f t="shared" ca="1" si="16"/>
        <v/>
      </c>
      <c r="U206" t="str">
        <f t="shared" si="17"/>
        <v/>
      </c>
      <c r="V206" t="str">
        <f t="shared" si="18"/>
        <v/>
      </c>
      <c r="W206" t="str">
        <f t="shared" si="19"/>
        <v/>
      </c>
      <c r="Y206" t="str">
        <f ca="1">IF(OR($A206="",$Q206="",$Q206&lt;TODAY(),$S206="Vencido"),"",COUNTIFS($Q$2:$Q$500,"&gt;="&amp;TODAY(),$Q$2:$Q$500,"&lt;"&amp;$Q206)+COUNTIF($Q$2:$Q206,$Q206))</f>
        <v/>
      </c>
    </row>
    <row r="207" spans="16:25" x14ac:dyDescent="0.3">
      <c r="P207" t="str">
        <f>IF($A207="","",IF(COUNTIF(Actividad!$B$2:$B$500,$A207)=0,"",LOOKUP(2,1/(Actividad!$B$2:$B$500=$A207),Actividad!$A$2:$A$500)))</f>
        <v/>
      </c>
      <c r="Q207" t="str">
        <f>IF($A207="","",IF(COUNTIFS(Actividad!$B$2:$B$500,$A207,Actividad!$G$2:$G$500,"&lt;&gt;")=0,"",LOOKUP(2,1/((Actividad!$B$2:$B$500=$A207)*(Actividad!$G$2:$G$500&lt;&gt;"")),Actividad!$G$2:$G$500)))</f>
        <v/>
      </c>
      <c r="R207" t="str">
        <f t="shared" ca="1" si="15"/>
        <v/>
      </c>
      <c r="S207" t="str">
        <f t="shared" ca="1" si="16"/>
        <v/>
      </c>
      <c r="U207" t="str">
        <f t="shared" si="17"/>
        <v/>
      </c>
      <c r="V207" t="str">
        <f t="shared" si="18"/>
        <v/>
      </c>
      <c r="W207" t="str">
        <f t="shared" si="19"/>
        <v/>
      </c>
      <c r="Y207" t="str">
        <f ca="1">IF(OR($A207="",$Q207="",$Q207&lt;TODAY(),$S207="Vencido"),"",COUNTIFS($Q$2:$Q$500,"&gt;="&amp;TODAY(),$Q$2:$Q$500,"&lt;"&amp;$Q207)+COUNTIF($Q$2:$Q207,$Q207))</f>
        <v/>
      </c>
    </row>
    <row r="208" spans="16:25" x14ac:dyDescent="0.3">
      <c r="P208" t="str">
        <f>IF($A208="","",IF(COUNTIF(Actividad!$B$2:$B$500,$A208)=0,"",LOOKUP(2,1/(Actividad!$B$2:$B$500=$A208),Actividad!$A$2:$A$500)))</f>
        <v/>
      </c>
      <c r="Q208" t="str">
        <f>IF($A208="","",IF(COUNTIFS(Actividad!$B$2:$B$500,$A208,Actividad!$G$2:$G$500,"&lt;&gt;")=0,"",LOOKUP(2,1/((Actividad!$B$2:$B$500=$A208)*(Actividad!$G$2:$G$500&lt;&gt;"")),Actividad!$G$2:$G$500)))</f>
        <v/>
      </c>
      <c r="R208" t="str">
        <f t="shared" ca="1" si="15"/>
        <v/>
      </c>
      <c r="S208" t="str">
        <f t="shared" ca="1" si="16"/>
        <v/>
      </c>
      <c r="U208" t="str">
        <f t="shared" si="17"/>
        <v/>
      </c>
      <c r="V208" t="str">
        <f t="shared" si="18"/>
        <v/>
      </c>
      <c r="W208" t="str">
        <f t="shared" si="19"/>
        <v/>
      </c>
      <c r="Y208" t="str">
        <f ca="1">IF(OR($A208="",$Q208="",$Q208&lt;TODAY(),$S208="Vencido"),"",COUNTIFS($Q$2:$Q$500,"&gt;="&amp;TODAY(),$Q$2:$Q$500,"&lt;"&amp;$Q208)+COUNTIF($Q$2:$Q208,$Q208))</f>
        <v/>
      </c>
    </row>
    <row r="209" spans="16:25" x14ac:dyDescent="0.3">
      <c r="P209" t="str">
        <f>IF($A209="","",IF(COUNTIF(Actividad!$B$2:$B$500,$A209)=0,"",LOOKUP(2,1/(Actividad!$B$2:$B$500=$A209),Actividad!$A$2:$A$500)))</f>
        <v/>
      </c>
      <c r="Q209" t="str">
        <f>IF($A209="","",IF(COUNTIFS(Actividad!$B$2:$B$500,$A209,Actividad!$G$2:$G$500,"&lt;&gt;")=0,"",LOOKUP(2,1/((Actividad!$B$2:$B$500=$A209)*(Actividad!$G$2:$G$500&lt;&gt;"")),Actividad!$G$2:$G$500)))</f>
        <v/>
      </c>
      <c r="R209" t="str">
        <f t="shared" ca="1" si="15"/>
        <v/>
      </c>
      <c r="S209" t="str">
        <f t="shared" ca="1" si="16"/>
        <v/>
      </c>
      <c r="U209" t="str">
        <f t="shared" si="17"/>
        <v/>
      </c>
      <c r="V209" t="str">
        <f t="shared" si="18"/>
        <v/>
      </c>
      <c r="W209" t="str">
        <f t="shared" si="19"/>
        <v/>
      </c>
      <c r="Y209" t="str">
        <f ca="1">IF(OR($A209="",$Q209="",$Q209&lt;TODAY(),$S209="Vencido"),"",COUNTIFS($Q$2:$Q$500,"&gt;="&amp;TODAY(),$Q$2:$Q$500,"&lt;"&amp;$Q209)+COUNTIF($Q$2:$Q209,$Q209))</f>
        <v/>
      </c>
    </row>
    <row r="210" spans="16:25" x14ac:dyDescent="0.3">
      <c r="P210" t="str">
        <f>IF($A210="","",IF(COUNTIF(Actividad!$B$2:$B$500,$A210)=0,"",LOOKUP(2,1/(Actividad!$B$2:$B$500=$A210),Actividad!$A$2:$A$500)))</f>
        <v/>
      </c>
      <c r="Q210" t="str">
        <f>IF($A210="","",IF(COUNTIFS(Actividad!$B$2:$B$500,$A210,Actividad!$G$2:$G$500,"&lt;&gt;")=0,"",LOOKUP(2,1/((Actividad!$B$2:$B$500=$A210)*(Actividad!$G$2:$G$500&lt;&gt;"")),Actividad!$G$2:$G$500)))</f>
        <v/>
      </c>
      <c r="R210" t="str">
        <f t="shared" ca="1" si="15"/>
        <v/>
      </c>
      <c r="S210" t="str">
        <f t="shared" ca="1" si="16"/>
        <v/>
      </c>
      <c r="U210" t="str">
        <f t="shared" si="17"/>
        <v/>
      </c>
      <c r="V210" t="str">
        <f t="shared" si="18"/>
        <v/>
      </c>
      <c r="W210" t="str">
        <f t="shared" si="19"/>
        <v/>
      </c>
      <c r="Y210" t="str">
        <f ca="1">IF(OR($A210="",$Q210="",$Q210&lt;TODAY(),$S210="Vencido"),"",COUNTIFS($Q$2:$Q$500,"&gt;="&amp;TODAY(),$Q$2:$Q$500,"&lt;"&amp;$Q210)+COUNTIF($Q$2:$Q210,$Q210))</f>
        <v/>
      </c>
    </row>
    <row r="211" spans="16:25" x14ac:dyDescent="0.3">
      <c r="P211" t="str">
        <f>IF($A211="","",IF(COUNTIF(Actividad!$B$2:$B$500,$A211)=0,"",LOOKUP(2,1/(Actividad!$B$2:$B$500=$A211),Actividad!$A$2:$A$500)))</f>
        <v/>
      </c>
      <c r="Q211" t="str">
        <f>IF($A211="","",IF(COUNTIFS(Actividad!$B$2:$B$500,$A211,Actividad!$G$2:$G$500,"&lt;&gt;")=0,"",LOOKUP(2,1/((Actividad!$B$2:$B$500=$A211)*(Actividad!$G$2:$G$500&lt;&gt;"")),Actividad!$G$2:$G$500)))</f>
        <v/>
      </c>
      <c r="R211" t="str">
        <f t="shared" ca="1" si="15"/>
        <v/>
      </c>
      <c r="S211" t="str">
        <f t="shared" ca="1" si="16"/>
        <v/>
      </c>
      <c r="U211" t="str">
        <f t="shared" si="17"/>
        <v/>
      </c>
      <c r="V211" t="str">
        <f t="shared" si="18"/>
        <v/>
      </c>
      <c r="W211" t="str">
        <f t="shared" si="19"/>
        <v/>
      </c>
      <c r="Y211" t="str">
        <f ca="1">IF(OR($A211="",$Q211="",$Q211&lt;TODAY(),$S211="Vencido"),"",COUNTIFS($Q$2:$Q$500,"&gt;="&amp;TODAY(),$Q$2:$Q$500,"&lt;"&amp;$Q211)+COUNTIF($Q$2:$Q211,$Q211))</f>
        <v/>
      </c>
    </row>
    <row r="212" spans="16:25" x14ac:dyDescent="0.3">
      <c r="P212" t="str">
        <f>IF($A212="","",IF(COUNTIF(Actividad!$B$2:$B$500,$A212)=0,"",LOOKUP(2,1/(Actividad!$B$2:$B$500=$A212),Actividad!$A$2:$A$500)))</f>
        <v/>
      </c>
      <c r="Q212" t="str">
        <f>IF($A212="","",IF(COUNTIFS(Actividad!$B$2:$B$500,$A212,Actividad!$G$2:$G$500,"&lt;&gt;")=0,"",LOOKUP(2,1/((Actividad!$B$2:$B$500=$A212)*(Actividad!$G$2:$G$500&lt;&gt;"")),Actividad!$G$2:$G$500)))</f>
        <v/>
      </c>
      <c r="R212" t="str">
        <f t="shared" ca="1" si="15"/>
        <v/>
      </c>
      <c r="S212" t="str">
        <f t="shared" ca="1" si="16"/>
        <v/>
      </c>
      <c r="U212" t="str">
        <f t="shared" si="17"/>
        <v/>
      </c>
      <c r="V212" t="str">
        <f t="shared" si="18"/>
        <v/>
      </c>
      <c r="W212" t="str">
        <f t="shared" si="19"/>
        <v/>
      </c>
      <c r="Y212" t="str">
        <f ca="1">IF(OR($A212="",$Q212="",$Q212&lt;TODAY(),$S212="Vencido"),"",COUNTIFS($Q$2:$Q$500,"&gt;="&amp;TODAY(),$Q$2:$Q$500,"&lt;"&amp;$Q212)+COUNTIF($Q$2:$Q212,$Q212))</f>
        <v/>
      </c>
    </row>
    <row r="213" spans="16:25" x14ac:dyDescent="0.3">
      <c r="P213" t="str">
        <f>IF($A213="","",IF(COUNTIF(Actividad!$B$2:$B$500,$A213)=0,"",LOOKUP(2,1/(Actividad!$B$2:$B$500=$A213),Actividad!$A$2:$A$500)))</f>
        <v/>
      </c>
      <c r="Q213" t="str">
        <f>IF($A213="","",IF(COUNTIFS(Actividad!$B$2:$B$500,$A213,Actividad!$G$2:$G$500,"&lt;&gt;")=0,"",LOOKUP(2,1/((Actividad!$B$2:$B$500=$A213)*(Actividad!$G$2:$G$500&lt;&gt;"")),Actividad!$G$2:$G$500)))</f>
        <v/>
      </c>
      <c r="R213" t="str">
        <f t="shared" ca="1" si="15"/>
        <v/>
      </c>
      <c r="S213" t="str">
        <f t="shared" ca="1" si="16"/>
        <v/>
      </c>
      <c r="U213" t="str">
        <f t="shared" si="17"/>
        <v/>
      </c>
      <c r="V213" t="str">
        <f t="shared" si="18"/>
        <v/>
      </c>
      <c r="W213" t="str">
        <f t="shared" si="19"/>
        <v/>
      </c>
      <c r="Y213" t="str">
        <f ca="1">IF(OR($A213="",$Q213="",$Q213&lt;TODAY(),$S213="Vencido"),"",COUNTIFS($Q$2:$Q$500,"&gt;="&amp;TODAY(),$Q$2:$Q$500,"&lt;"&amp;$Q213)+COUNTIF($Q$2:$Q213,$Q213))</f>
        <v/>
      </c>
    </row>
    <row r="214" spans="16:25" x14ac:dyDescent="0.3">
      <c r="P214" t="str">
        <f>IF($A214="","",IF(COUNTIF(Actividad!$B$2:$B$500,$A214)=0,"",LOOKUP(2,1/(Actividad!$B$2:$B$500=$A214),Actividad!$A$2:$A$500)))</f>
        <v/>
      </c>
      <c r="Q214" t="str">
        <f>IF($A214="","",IF(COUNTIFS(Actividad!$B$2:$B$500,$A214,Actividad!$G$2:$G$500,"&lt;&gt;")=0,"",LOOKUP(2,1/((Actividad!$B$2:$B$500=$A214)*(Actividad!$G$2:$G$500&lt;&gt;"")),Actividad!$G$2:$G$500)))</f>
        <v/>
      </c>
      <c r="R214" t="str">
        <f t="shared" ca="1" si="15"/>
        <v/>
      </c>
      <c r="S214" t="str">
        <f t="shared" ca="1" si="16"/>
        <v/>
      </c>
      <c r="U214" t="str">
        <f t="shared" si="17"/>
        <v/>
      </c>
      <c r="V214" t="str">
        <f t="shared" si="18"/>
        <v/>
      </c>
      <c r="W214" t="str">
        <f t="shared" si="19"/>
        <v/>
      </c>
      <c r="Y214" t="str">
        <f ca="1">IF(OR($A214="",$Q214="",$Q214&lt;TODAY(),$S214="Vencido"),"",COUNTIFS($Q$2:$Q$500,"&gt;="&amp;TODAY(),$Q$2:$Q$500,"&lt;"&amp;$Q214)+COUNTIF($Q$2:$Q214,$Q214))</f>
        <v/>
      </c>
    </row>
    <row r="215" spans="16:25" x14ac:dyDescent="0.3">
      <c r="P215" t="str">
        <f>IF($A215="","",IF(COUNTIF(Actividad!$B$2:$B$500,$A215)=0,"",LOOKUP(2,1/(Actividad!$B$2:$B$500=$A215),Actividad!$A$2:$A$500)))</f>
        <v/>
      </c>
      <c r="Q215" t="str">
        <f>IF($A215="","",IF(COUNTIFS(Actividad!$B$2:$B$500,$A215,Actividad!$G$2:$G$500,"&lt;&gt;")=0,"",LOOKUP(2,1/((Actividad!$B$2:$B$500=$A215)*(Actividad!$G$2:$G$500&lt;&gt;"")),Actividad!$G$2:$G$500)))</f>
        <v/>
      </c>
      <c r="R215" t="str">
        <f t="shared" ca="1" si="15"/>
        <v/>
      </c>
      <c r="S215" t="str">
        <f t="shared" ca="1" si="16"/>
        <v/>
      </c>
      <c r="U215" t="str">
        <f t="shared" si="17"/>
        <v/>
      </c>
      <c r="V215" t="str">
        <f t="shared" si="18"/>
        <v/>
      </c>
      <c r="W215" t="str">
        <f t="shared" si="19"/>
        <v/>
      </c>
      <c r="Y215" t="str">
        <f ca="1">IF(OR($A215="",$Q215="",$Q215&lt;TODAY(),$S215="Vencido"),"",COUNTIFS($Q$2:$Q$500,"&gt;="&amp;TODAY(),$Q$2:$Q$500,"&lt;"&amp;$Q215)+COUNTIF($Q$2:$Q215,$Q215))</f>
        <v/>
      </c>
    </row>
    <row r="216" spans="16:25" x14ac:dyDescent="0.3">
      <c r="P216" t="str">
        <f>IF($A216="","",IF(COUNTIF(Actividad!$B$2:$B$500,$A216)=0,"",LOOKUP(2,1/(Actividad!$B$2:$B$500=$A216),Actividad!$A$2:$A$500)))</f>
        <v/>
      </c>
      <c r="Q216" t="str">
        <f>IF($A216="","",IF(COUNTIFS(Actividad!$B$2:$B$500,$A216,Actividad!$G$2:$G$500,"&lt;&gt;")=0,"",LOOKUP(2,1/((Actividad!$B$2:$B$500=$A216)*(Actividad!$G$2:$G$500&lt;&gt;"")),Actividad!$G$2:$G$500)))</f>
        <v/>
      </c>
      <c r="R216" t="str">
        <f t="shared" ca="1" si="15"/>
        <v/>
      </c>
      <c r="S216" t="str">
        <f t="shared" ca="1" si="16"/>
        <v/>
      </c>
      <c r="U216" t="str">
        <f t="shared" si="17"/>
        <v/>
      </c>
      <c r="V216" t="str">
        <f t="shared" si="18"/>
        <v/>
      </c>
      <c r="W216" t="str">
        <f t="shared" si="19"/>
        <v/>
      </c>
      <c r="Y216" t="str">
        <f ca="1">IF(OR($A216="",$Q216="",$Q216&lt;TODAY(),$S216="Vencido"),"",COUNTIFS($Q$2:$Q$500,"&gt;="&amp;TODAY(),$Q$2:$Q$500,"&lt;"&amp;$Q216)+COUNTIF($Q$2:$Q216,$Q216))</f>
        <v/>
      </c>
    </row>
    <row r="217" spans="16:25" x14ac:dyDescent="0.3">
      <c r="P217" t="str">
        <f>IF($A217="","",IF(COUNTIF(Actividad!$B$2:$B$500,$A217)=0,"",LOOKUP(2,1/(Actividad!$B$2:$B$500=$A217),Actividad!$A$2:$A$500)))</f>
        <v/>
      </c>
      <c r="Q217" t="str">
        <f>IF($A217="","",IF(COUNTIFS(Actividad!$B$2:$B$500,$A217,Actividad!$G$2:$G$500,"&lt;&gt;")=0,"",LOOKUP(2,1/((Actividad!$B$2:$B$500=$A217)*(Actividad!$G$2:$G$500&lt;&gt;"")),Actividad!$G$2:$G$500)))</f>
        <v/>
      </c>
      <c r="R217" t="str">
        <f t="shared" ca="1" si="15"/>
        <v/>
      </c>
      <c r="S217" t="str">
        <f t="shared" ca="1" si="16"/>
        <v/>
      </c>
      <c r="U217" t="str">
        <f t="shared" si="17"/>
        <v/>
      </c>
      <c r="V217" t="str">
        <f t="shared" si="18"/>
        <v/>
      </c>
      <c r="W217" t="str">
        <f t="shared" si="19"/>
        <v/>
      </c>
      <c r="Y217" t="str">
        <f ca="1">IF(OR($A217="",$Q217="",$Q217&lt;TODAY(),$S217="Vencido"),"",COUNTIFS($Q$2:$Q$500,"&gt;="&amp;TODAY(),$Q$2:$Q$500,"&lt;"&amp;$Q217)+COUNTIF($Q$2:$Q217,$Q217))</f>
        <v/>
      </c>
    </row>
    <row r="218" spans="16:25" x14ac:dyDescent="0.3">
      <c r="P218" t="str">
        <f>IF($A218="","",IF(COUNTIF(Actividad!$B$2:$B$500,$A218)=0,"",LOOKUP(2,1/(Actividad!$B$2:$B$500=$A218),Actividad!$A$2:$A$500)))</f>
        <v/>
      </c>
      <c r="Q218" t="str">
        <f>IF($A218="","",IF(COUNTIFS(Actividad!$B$2:$B$500,$A218,Actividad!$G$2:$G$500,"&lt;&gt;")=0,"",LOOKUP(2,1/((Actividad!$B$2:$B$500=$A218)*(Actividad!$G$2:$G$500&lt;&gt;"")),Actividad!$G$2:$G$500)))</f>
        <v/>
      </c>
      <c r="R218" t="str">
        <f t="shared" ca="1" si="15"/>
        <v/>
      </c>
      <c r="S218" t="str">
        <f t="shared" ca="1" si="16"/>
        <v/>
      </c>
      <c r="U218" t="str">
        <f t="shared" si="17"/>
        <v/>
      </c>
      <c r="V218" t="str">
        <f t="shared" si="18"/>
        <v/>
      </c>
      <c r="W218" t="str">
        <f t="shared" si="19"/>
        <v/>
      </c>
      <c r="Y218" t="str">
        <f ca="1">IF(OR($A218="",$Q218="",$Q218&lt;TODAY(),$S218="Vencido"),"",COUNTIFS($Q$2:$Q$500,"&gt;="&amp;TODAY(),$Q$2:$Q$500,"&lt;"&amp;$Q218)+COUNTIF($Q$2:$Q218,$Q218))</f>
        <v/>
      </c>
    </row>
    <row r="219" spans="16:25" x14ac:dyDescent="0.3">
      <c r="P219" t="str">
        <f>IF($A219="","",IF(COUNTIF(Actividad!$B$2:$B$500,$A219)=0,"",LOOKUP(2,1/(Actividad!$B$2:$B$500=$A219),Actividad!$A$2:$A$500)))</f>
        <v/>
      </c>
      <c r="Q219" t="str">
        <f>IF($A219="","",IF(COUNTIFS(Actividad!$B$2:$B$500,$A219,Actividad!$G$2:$G$500,"&lt;&gt;")=0,"",LOOKUP(2,1/((Actividad!$B$2:$B$500=$A219)*(Actividad!$G$2:$G$500&lt;&gt;"")),Actividad!$G$2:$G$500)))</f>
        <v/>
      </c>
      <c r="R219" t="str">
        <f t="shared" ca="1" si="15"/>
        <v/>
      </c>
      <c r="S219" t="str">
        <f t="shared" ca="1" si="16"/>
        <v/>
      </c>
      <c r="U219" t="str">
        <f t="shared" si="17"/>
        <v/>
      </c>
      <c r="V219" t="str">
        <f t="shared" si="18"/>
        <v/>
      </c>
      <c r="W219" t="str">
        <f t="shared" si="19"/>
        <v/>
      </c>
      <c r="Y219" t="str">
        <f ca="1">IF(OR($A219="",$Q219="",$Q219&lt;TODAY(),$S219="Vencido"),"",COUNTIFS($Q$2:$Q$500,"&gt;="&amp;TODAY(),$Q$2:$Q$500,"&lt;"&amp;$Q219)+COUNTIF($Q$2:$Q219,$Q219))</f>
        <v/>
      </c>
    </row>
    <row r="220" spans="16:25" x14ac:dyDescent="0.3">
      <c r="P220" t="str">
        <f>IF($A220="","",IF(COUNTIF(Actividad!$B$2:$B$500,$A220)=0,"",LOOKUP(2,1/(Actividad!$B$2:$B$500=$A220),Actividad!$A$2:$A$500)))</f>
        <v/>
      </c>
      <c r="Q220" t="str">
        <f>IF($A220="","",IF(COUNTIFS(Actividad!$B$2:$B$500,$A220,Actividad!$G$2:$G$500,"&lt;&gt;")=0,"",LOOKUP(2,1/((Actividad!$B$2:$B$500=$A220)*(Actividad!$G$2:$G$500&lt;&gt;"")),Actividad!$G$2:$G$500)))</f>
        <v/>
      </c>
      <c r="R220" t="str">
        <f t="shared" ca="1" si="15"/>
        <v/>
      </c>
      <c r="S220" t="str">
        <f t="shared" ca="1" si="16"/>
        <v/>
      </c>
      <c r="U220" t="str">
        <f t="shared" si="17"/>
        <v/>
      </c>
      <c r="V220" t="str">
        <f t="shared" si="18"/>
        <v/>
      </c>
      <c r="W220" t="str">
        <f t="shared" si="19"/>
        <v/>
      </c>
      <c r="Y220" t="str">
        <f ca="1">IF(OR($A220="",$Q220="",$Q220&lt;TODAY(),$S220="Vencido"),"",COUNTIFS($Q$2:$Q$500,"&gt;="&amp;TODAY(),$Q$2:$Q$500,"&lt;"&amp;$Q220)+COUNTIF($Q$2:$Q220,$Q220))</f>
        <v/>
      </c>
    </row>
    <row r="221" spans="16:25" x14ac:dyDescent="0.3">
      <c r="P221" t="str">
        <f>IF($A221="","",IF(COUNTIF(Actividad!$B$2:$B$500,$A221)=0,"",LOOKUP(2,1/(Actividad!$B$2:$B$500=$A221),Actividad!$A$2:$A$500)))</f>
        <v/>
      </c>
      <c r="Q221" t="str">
        <f>IF($A221="","",IF(COUNTIFS(Actividad!$B$2:$B$500,$A221,Actividad!$G$2:$G$500,"&lt;&gt;")=0,"",LOOKUP(2,1/((Actividad!$B$2:$B$500=$A221)*(Actividad!$G$2:$G$500&lt;&gt;"")),Actividad!$G$2:$G$500)))</f>
        <v/>
      </c>
      <c r="R221" t="str">
        <f t="shared" ca="1" si="15"/>
        <v/>
      </c>
      <c r="S221" t="str">
        <f t="shared" ca="1" si="16"/>
        <v/>
      </c>
      <c r="U221" t="str">
        <f t="shared" si="17"/>
        <v/>
      </c>
      <c r="V221" t="str">
        <f t="shared" si="18"/>
        <v/>
      </c>
      <c r="W221" t="str">
        <f t="shared" si="19"/>
        <v/>
      </c>
      <c r="Y221" t="str">
        <f ca="1">IF(OR($A221="",$Q221="",$Q221&lt;TODAY(),$S221="Vencido"),"",COUNTIFS($Q$2:$Q$500,"&gt;="&amp;TODAY(),$Q$2:$Q$500,"&lt;"&amp;$Q221)+COUNTIF($Q$2:$Q221,$Q221))</f>
        <v/>
      </c>
    </row>
    <row r="222" spans="16:25" x14ac:dyDescent="0.3">
      <c r="P222" t="str">
        <f>IF($A222="","",IF(COUNTIF(Actividad!$B$2:$B$500,$A222)=0,"",LOOKUP(2,1/(Actividad!$B$2:$B$500=$A222),Actividad!$A$2:$A$500)))</f>
        <v/>
      </c>
      <c r="Q222" t="str">
        <f>IF($A222="","",IF(COUNTIFS(Actividad!$B$2:$B$500,$A222,Actividad!$G$2:$G$500,"&lt;&gt;")=0,"",LOOKUP(2,1/((Actividad!$B$2:$B$500=$A222)*(Actividad!$G$2:$G$500&lt;&gt;"")),Actividad!$G$2:$G$500)))</f>
        <v/>
      </c>
      <c r="R222" t="str">
        <f t="shared" ca="1" si="15"/>
        <v/>
      </c>
      <c r="S222" t="str">
        <f t="shared" ca="1" si="16"/>
        <v/>
      </c>
      <c r="U222" t="str">
        <f t="shared" si="17"/>
        <v/>
      </c>
      <c r="V222" t="str">
        <f t="shared" si="18"/>
        <v/>
      </c>
      <c r="W222" t="str">
        <f t="shared" si="19"/>
        <v/>
      </c>
      <c r="Y222" t="str">
        <f ca="1">IF(OR($A222="",$Q222="",$Q222&lt;TODAY(),$S222="Vencido"),"",COUNTIFS($Q$2:$Q$500,"&gt;="&amp;TODAY(),$Q$2:$Q$500,"&lt;"&amp;$Q222)+COUNTIF($Q$2:$Q222,$Q222))</f>
        <v/>
      </c>
    </row>
    <row r="223" spans="16:25" x14ac:dyDescent="0.3">
      <c r="P223" t="str">
        <f>IF($A223="","",IF(COUNTIF(Actividad!$B$2:$B$500,$A223)=0,"",LOOKUP(2,1/(Actividad!$B$2:$B$500=$A223),Actividad!$A$2:$A$500)))</f>
        <v/>
      </c>
      <c r="Q223" t="str">
        <f>IF($A223="","",IF(COUNTIFS(Actividad!$B$2:$B$500,$A223,Actividad!$G$2:$G$500,"&lt;&gt;")=0,"",LOOKUP(2,1/((Actividad!$B$2:$B$500=$A223)*(Actividad!$G$2:$G$500&lt;&gt;"")),Actividad!$G$2:$G$500)))</f>
        <v/>
      </c>
      <c r="R223" t="str">
        <f t="shared" ca="1" si="15"/>
        <v/>
      </c>
      <c r="S223" t="str">
        <f t="shared" ca="1" si="16"/>
        <v/>
      </c>
      <c r="U223" t="str">
        <f t="shared" si="17"/>
        <v/>
      </c>
      <c r="V223" t="str">
        <f t="shared" si="18"/>
        <v/>
      </c>
      <c r="W223" t="str">
        <f t="shared" si="19"/>
        <v/>
      </c>
      <c r="Y223" t="str">
        <f ca="1">IF(OR($A223="",$Q223="",$Q223&lt;TODAY(),$S223="Vencido"),"",COUNTIFS($Q$2:$Q$500,"&gt;="&amp;TODAY(),$Q$2:$Q$500,"&lt;"&amp;$Q223)+COUNTIF($Q$2:$Q223,$Q223))</f>
        <v/>
      </c>
    </row>
    <row r="224" spans="16:25" x14ac:dyDescent="0.3">
      <c r="P224" t="str">
        <f>IF($A224="","",IF(COUNTIF(Actividad!$B$2:$B$500,$A224)=0,"",LOOKUP(2,1/(Actividad!$B$2:$B$500=$A224),Actividad!$A$2:$A$500)))</f>
        <v/>
      </c>
      <c r="Q224" t="str">
        <f>IF($A224="","",IF(COUNTIFS(Actividad!$B$2:$B$500,$A224,Actividad!$G$2:$G$500,"&lt;&gt;")=0,"",LOOKUP(2,1/((Actividad!$B$2:$B$500=$A224)*(Actividad!$G$2:$G$500&lt;&gt;"")),Actividad!$G$2:$G$500)))</f>
        <v/>
      </c>
      <c r="R224" t="str">
        <f t="shared" ca="1" si="15"/>
        <v/>
      </c>
      <c r="S224" t="str">
        <f t="shared" ca="1" si="16"/>
        <v/>
      </c>
      <c r="U224" t="str">
        <f t="shared" si="17"/>
        <v/>
      </c>
      <c r="V224" t="str">
        <f t="shared" si="18"/>
        <v/>
      </c>
      <c r="W224" t="str">
        <f t="shared" si="19"/>
        <v/>
      </c>
      <c r="Y224" t="str">
        <f ca="1">IF(OR($A224="",$Q224="",$Q224&lt;TODAY(),$S224="Vencido"),"",COUNTIFS($Q$2:$Q$500,"&gt;="&amp;TODAY(),$Q$2:$Q$500,"&lt;"&amp;$Q224)+COUNTIF($Q$2:$Q224,$Q224))</f>
        <v/>
      </c>
    </row>
    <row r="225" spans="16:25" x14ac:dyDescent="0.3">
      <c r="P225" t="str">
        <f>IF($A225="","",IF(COUNTIF(Actividad!$B$2:$B$500,$A225)=0,"",LOOKUP(2,1/(Actividad!$B$2:$B$500=$A225),Actividad!$A$2:$A$500)))</f>
        <v/>
      </c>
      <c r="Q225" t="str">
        <f>IF($A225="","",IF(COUNTIFS(Actividad!$B$2:$B$500,$A225,Actividad!$G$2:$G$500,"&lt;&gt;")=0,"",LOOKUP(2,1/((Actividad!$B$2:$B$500=$A225)*(Actividad!$G$2:$G$500&lt;&gt;"")),Actividad!$G$2:$G$500)))</f>
        <v/>
      </c>
      <c r="R225" t="str">
        <f t="shared" ca="1" si="15"/>
        <v/>
      </c>
      <c r="S225" t="str">
        <f t="shared" ca="1" si="16"/>
        <v/>
      </c>
      <c r="U225" t="str">
        <f t="shared" si="17"/>
        <v/>
      </c>
      <c r="V225" t="str">
        <f t="shared" si="18"/>
        <v/>
      </c>
      <c r="W225" t="str">
        <f t="shared" si="19"/>
        <v/>
      </c>
      <c r="Y225" t="str">
        <f ca="1">IF(OR($A225="",$Q225="",$Q225&lt;TODAY(),$S225="Vencido"),"",COUNTIFS($Q$2:$Q$500,"&gt;="&amp;TODAY(),$Q$2:$Q$500,"&lt;"&amp;$Q225)+COUNTIF($Q$2:$Q225,$Q225))</f>
        <v/>
      </c>
    </row>
    <row r="226" spans="16:25" x14ac:dyDescent="0.3">
      <c r="P226" t="str">
        <f>IF($A226="","",IF(COUNTIF(Actividad!$B$2:$B$500,$A226)=0,"",LOOKUP(2,1/(Actividad!$B$2:$B$500=$A226),Actividad!$A$2:$A$500)))</f>
        <v/>
      </c>
      <c r="Q226" t="str">
        <f>IF($A226="","",IF(COUNTIFS(Actividad!$B$2:$B$500,$A226,Actividad!$G$2:$G$500,"&lt;&gt;")=0,"",LOOKUP(2,1/((Actividad!$B$2:$B$500=$A226)*(Actividad!$G$2:$G$500&lt;&gt;"")),Actividad!$G$2:$G$500)))</f>
        <v/>
      </c>
      <c r="R226" t="str">
        <f t="shared" ca="1" si="15"/>
        <v/>
      </c>
      <c r="S226" t="str">
        <f t="shared" ca="1" si="16"/>
        <v/>
      </c>
      <c r="U226" t="str">
        <f t="shared" si="17"/>
        <v/>
      </c>
      <c r="V226" t="str">
        <f t="shared" si="18"/>
        <v/>
      </c>
      <c r="W226" t="str">
        <f t="shared" si="19"/>
        <v/>
      </c>
      <c r="Y226" t="str">
        <f ca="1">IF(OR($A226="",$Q226="",$Q226&lt;TODAY(),$S226="Vencido"),"",COUNTIFS($Q$2:$Q$500,"&gt;="&amp;TODAY(),$Q$2:$Q$500,"&lt;"&amp;$Q226)+COUNTIF($Q$2:$Q226,$Q226))</f>
        <v/>
      </c>
    </row>
    <row r="227" spans="16:25" x14ac:dyDescent="0.3">
      <c r="P227" t="str">
        <f>IF($A227="","",IF(COUNTIF(Actividad!$B$2:$B$500,$A227)=0,"",LOOKUP(2,1/(Actividad!$B$2:$B$500=$A227),Actividad!$A$2:$A$500)))</f>
        <v/>
      </c>
      <c r="Q227" t="str">
        <f>IF($A227="","",IF(COUNTIFS(Actividad!$B$2:$B$500,$A227,Actividad!$G$2:$G$500,"&lt;&gt;")=0,"",LOOKUP(2,1/((Actividad!$B$2:$B$500=$A227)*(Actividad!$G$2:$G$500&lt;&gt;"")),Actividad!$G$2:$G$500)))</f>
        <v/>
      </c>
      <c r="R227" t="str">
        <f t="shared" ca="1" si="15"/>
        <v/>
      </c>
      <c r="S227" t="str">
        <f t="shared" ca="1" si="16"/>
        <v/>
      </c>
      <c r="U227" t="str">
        <f t="shared" si="17"/>
        <v/>
      </c>
      <c r="V227" t="str">
        <f t="shared" si="18"/>
        <v/>
      </c>
      <c r="W227" t="str">
        <f t="shared" si="19"/>
        <v/>
      </c>
      <c r="Y227" t="str">
        <f ca="1">IF(OR($A227="",$Q227="",$Q227&lt;TODAY(),$S227="Vencido"),"",COUNTIFS($Q$2:$Q$500,"&gt;="&amp;TODAY(),$Q$2:$Q$500,"&lt;"&amp;$Q227)+COUNTIF($Q$2:$Q227,$Q227))</f>
        <v/>
      </c>
    </row>
    <row r="228" spans="16:25" x14ac:dyDescent="0.3">
      <c r="P228" t="str">
        <f>IF($A228="","",IF(COUNTIF(Actividad!$B$2:$B$500,$A228)=0,"",LOOKUP(2,1/(Actividad!$B$2:$B$500=$A228),Actividad!$A$2:$A$500)))</f>
        <v/>
      </c>
      <c r="Q228" t="str">
        <f>IF($A228="","",IF(COUNTIFS(Actividad!$B$2:$B$500,$A228,Actividad!$G$2:$G$500,"&lt;&gt;")=0,"",LOOKUP(2,1/((Actividad!$B$2:$B$500=$A228)*(Actividad!$G$2:$G$500&lt;&gt;"")),Actividad!$G$2:$G$500)))</f>
        <v/>
      </c>
      <c r="R228" t="str">
        <f t="shared" ca="1" si="15"/>
        <v/>
      </c>
      <c r="S228" t="str">
        <f t="shared" ca="1" si="16"/>
        <v/>
      </c>
      <c r="U228" t="str">
        <f t="shared" si="17"/>
        <v/>
      </c>
      <c r="V228" t="str">
        <f t="shared" si="18"/>
        <v/>
      </c>
      <c r="W228" t="str">
        <f t="shared" si="19"/>
        <v/>
      </c>
      <c r="Y228" t="str">
        <f ca="1">IF(OR($A228="",$Q228="",$Q228&lt;TODAY(),$S228="Vencido"),"",COUNTIFS($Q$2:$Q$500,"&gt;="&amp;TODAY(),$Q$2:$Q$500,"&lt;"&amp;$Q228)+COUNTIF($Q$2:$Q228,$Q228))</f>
        <v/>
      </c>
    </row>
    <row r="229" spans="16:25" x14ac:dyDescent="0.3">
      <c r="P229" t="str">
        <f>IF($A229="","",IF(COUNTIF(Actividad!$B$2:$B$500,$A229)=0,"",LOOKUP(2,1/(Actividad!$B$2:$B$500=$A229),Actividad!$A$2:$A$500)))</f>
        <v/>
      </c>
      <c r="Q229" t="str">
        <f>IF($A229="","",IF(COUNTIFS(Actividad!$B$2:$B$500,$A229,Actividad!$G$2:$G$500,"&lt;&gt;")=0,"",LOOKUP(2,1/((Actividad!$B$2:$B$500=$A229)*(Actividad!$G$2:$G$500&lt;&gt;"")),Actividad!$G$2:$G$500)))</f>
        <v/>
      </c>
      <c r="R229" t="str">
        <f t="shared" ca="1" si="15"/>
        <v/>
      </c>
      <c r="S229" t="str">
        <f t="shared" ca="1" si="16"/>
        <v/>
      </c>
      <c r="U229" t="str">
        <f t="shared" si="17"/>
        <v/>
      </c>
      <c r="V229" t="str">
        <f t="shared" si="18"/>
        <v/>
      </c>
      <c r="W229" t="str">
        <f t="shared" si="19"/>
        <v/>
      </c>
      <c r="Y229" t="str">
        <f ca="1">IF(OR($A229="",$Q229="",$Q229&lt;TODAY(),$S229="Vencido"),"",COUNTIFS($Q$2:$Q$500,"&gt;="&amp;TODAY(),$Q$2:$Q$500,"&lt;"&amp;$Q229)+COUNTIF($Q$2:$Q229,$Q229))</f>
        <v/>
      </c>
    </row>
    <row r="230" spans="16:25" x14ac:dyDescent="0.3">
      <c r="P230" t="str">
        <f>IF($A230="","",IF(COUNTIF(Actividad!$B$2:$B$500,$A230)=0,"",LOOKUP(2,1/(Actividad!$B$2:$B$500=$A230),Actividad!$A$2:$A$500)))</f>
        <v/>
      </c>
      <c r="Q230" t="str">
        <f>IF($A230="","",IF(COUNTIFS(Actividad!$B$2:$B$500,$A230,Actividad!$G$2:$G$500,"&lt;&gt;")=0,"",LOOKUP(2,1/((Actividad!$B$2:$B$500=$A230)*(Actividad!$G$2:$G$500&lt;&gt;"")),Actividad!$G$2:$G$500)))</f>
        <v/>
      </c>
      <c r="R230" t="str">
        <f t="shared" ca="1" si="15"/>
        <v/>
      </c>
      <c r="S230" t="str">
        <f t="shared" ca="1" si="16"/>
        <v/>
      </c>
      <c r="U230" t="str">
        <f t="shared" si="17"/>
        <v/>
      </c>
      <c r="V230" t="str">
        <f t="shared" si="18"/>
        <v/>
      </c>
      <c r="W230" t="str">
        <f t="shared" si="19"/>
        <v/>
      </c>
      <c r="Y230" t="str">
        <f ca="1">IF(OR($A230="",$Q230="",$Q230&lt;TODAY(),$S230="Vencido"),"",COUNTIFS($Q$2:$Q$500,"&gt;="&amp;TODAY(),$Q$2:$Q$500,"&lt;"&amp;$Q230)+COUNTIF($Q$2:$Q230,$Q230))</f>
        <v/>
      </c>
    </row>
    <row r="231" spans="16:25" x14ac:dyDescent="0.3">
      <c r="P231" t="str">
        <f>IF($A231="","",IF(COUNTIF(Actividad!$B$2:$B$500,$A231)=0,"",LOOKUP(2,1/(Actividad!$B$2:$B$500=$A231),Actividad!$A$2:$A$500)))</f>
        <v/>
      </c>
      <c r="Q231" t="str">
        <f>IF($A231="","",IF(COUNTIFS(Actividad!$B$2:$B$500,$A231,Actividad!$G$2:$G$500,"&lt;&gt;")=0,"",LOOKUP(2,1/((Actividad!$B$2:$B$500=$A231)*(Actividad!$G$2:$G$500&lt;&gt;"")),Actividad!$G$2:$G$500)))</f>
        <v/>
      </c>
      <c r="R231" t="str">
        <f t="shared" ca="1" si="15"/>
        <v/>
      </c>
      <c r="S231" t="str">
        <f t="shared" ca="1" si="16"/>
        <v/>
      </c>
      <c r="U231" t="str">
        <f t="shared" si="17"/>
        <v/>
      </c>
      <c r="V231" t="str">
        <f t="shared" si="18"/>
        <v/>
      </c>
      <c r="W231" t="str">
        <f t="shared" si="19"/>
        <v/>
      </c>
      <c r="Y231" t="str">
        <f ca="1">IF(OR($A231="",$Q231="",$Q231&lt;TODAY(),$S231="Vencido"),"",COUNTIFS($Q$2:$Q$500,"&gt;="&amp;TODAY(),$Q$2:$Q$500,"&lt;"&amp;$Q231)+COUNTIF($Q$2:$Q231,$Q231))</f>
        <v/>
      </c>
    </row>
    <row r="232" spans="16:25" x14ac:dyDescent="0.3">
      <c r="P232" t="str">
        <f>IF($A232="","",IF(COUNTIF(Actividad!$B$2:$B$500,$A232)=0,"",LOOKUP(2,1/(Actividad!$B$2:$B$500=$A232),Actividad!$A$2:$A$500)))</f>
        <v/>
      </c>
      <c r="Q232" t="str">
        <f>IF($A232="","",IF(COUNTIFS(Actividad!$B$2:$B$500,$A232,Actividad!$G$2:$G$500,"&lt;&gt;")=0,"",LOOKUP(2,1/((Actividad!$B$2:$B$500=$A232)*(Actividad!$G$2:$G$500&lt;&gt;"")),Actividad!$G$2:$G$500)))</f>
        <v/>
      </c>
      <c r="R232" t="str">
        <f t="shared" ca="1" si="15"/>
        <v/>
      </c>
      <c r="S232" t="str">
        <f t="shared" ca="1" si="16"/>
        <v/>
      </c>
      <c r="U232" t="str">
        <f t="shared" si="17"/>
        <v/>
      </c>
      <c r="V232" t="str">
        <f t="shared" si="18"/>
        <v/>
      </c>
      <c r="W232" t="str">
        <f t="shared" si="19"/>
        <v/>
      </c>
      <c r="Y232" t="str">
        <f ca="1">IF(OR($A232="",$Q232="",$Q232&lt;TODAY(),$S232="Vencido"),"",COUNTIFS($Q$2:$Q$500,"&gt;="&amp;TODAY(),$Q$2:$Q$500,"&lt;"&amp;$Q232)+COUNTIF($Q$2:$Q232,$Q232))</f>
        <v/>
      </c>
    </row>
    <row r="233" spans="16:25" x14ac:dyDescent="0.3">
      <c r="P233" t="str">
        <f>IF($A233="","",IF(COUNTIF(Actividad!$B$2:$B$500,$A233)=0,"",LOOKUP(2,1/(Actividad!$B$2:$B$500=$A233),Actividad!$A$2:$A$500)))</f>
        <v/>
      </c>
      <c r="Q233" t="str">
        <f>IF($A233="","",IF(COUNTIFS(Actividad!$B$2:$B$500,$A233,Actividad!$G$2:$G$500,"&lt;&gt;")=0,"",LOOKUP(2,1/((Actividad!$B$2:$B$500=$A233)*(Actividad!$G$2:$G$500&lt;&gt;"")),Actividad!$G$2:$G$500)))</f>
        <v/>
      </c>
      <c r="R233" t="str">
        <f t="shared" ca="1" si="15"/>
        <v/>
      </c>
      <c r="S233" t="str">
        <f t="shared" ca="1" si="16"/>
        <v/>
      </c>
      <c r="U233" t="str">
        <f t="shared" si="17"/>
        <v/>
      </c>
      <c r="V233" t="str">
        <f t="shared" si="18"/>
        <v/>
      </c>
      <c r="W233" t="str">
        <f t="shared" si="19"/>
        <v/>
      </c>
      <c r="Y233" t="str">
        <f ca="1">IF(OR($A233="",$Q233="",$Q233&lt;TODAY(),$S233="Vencido"),"",COUNTIFS($Q$2:$Q$500,"&gt;="&amp;TODAY(),$Q$2:$Q$500,"&lt;"&amp;$Q233)+COUNTIF($Q$2:$Q233,$Q233))</f>
        <v/>
      </c>
    </row>
    <row r="234" spans="16:25" x14ac:dyDescent="0.3">
      <c r="P234" t="str">
        <f>IF($A234="","",IF(COUNTIF(Actividad!$B$2:$B$500,$A234)=0,"",LOOKUP(2,1/(Actividad!$B$2:$B$500=$A234),Actividad!$A$2:$A$500)))</f>
        <v/>
      </c>
      <c r="Q234" t="str">
        <f>IF($A234="","",IF(COUNTIFS(Actividad!$B$2:$B$500,$A234,Actividad!$G$2:$G$500,"&lt;&gt;")=0,"",LOOKUP(2,1/((Actividad!$B$2:$B$500=$A234)*(Actividad!$G$2:$G$500&lt;&gt;"")),Actividad!$G$2:$G$500)))</f>
        <v/>
      </c>
      <c r="R234" t="str">
        <f t="shared" ca="1" si="15"/>
        <v/>
      </c>
      <c r="S234" t="str">
        <f t="shared" ca="1" si="16"/>
        <v/>
      </c>
      <c r="U234" t="str">
        <f t="shared" si="17"/>
        <v/>
      </c>
      <c r="V234" t="str">
        <f t="shared" si="18"/>
        <v/>
      </c>
      <c r="W234" t="str">
        <f t="shared" si="19"/>
        <v/>
      </c>
      <c r="Y234" t="str">
        <f ca="1">IF(OR($A234="",$Q234="",$Q234&lt;TODAY(),$S234="Vencido"),"",COUNTIFS($Q$2:$Q$500,"&gt;="&amp;TODAY(),$Q$2:$Q$500,"&lt;"&amp;$Q234)+COUNTIF($Q$2:$Q234,$Q234))</f>
        <v/>
      </c>
    </row>
    <row r="235" spans="16:25" x14ac:dyDescent="0.3">
      <c r="P235" t="str">
        <f>IF($A235="","",IF(COUNTIF(Actividad!$B$2:$B$500,$A235)=0,"",LOOKUP(2,1/(Actividad!$B$2:$B$500=$A235),Actividad!$A$2:$A$500)))</f>
        <v/>
      </c>
      <c r="Q235" t="str">
        <f>IF($A235="","",IF(COUNTIFS(Actividad!$B$2:$B$500,$A235,Actividad!$G$2:$G$500,"&lt;&gt;")=0,"",LOOKUP(2,1/((Actividad!$B$2:$B$500=$A235)*(Actividad!$G$2:$G$500&lt;&gt;"")),Actividad!$G$2:$G$500)))</f>
        <v/>
      </c>
      <c r="R235" t="str">
        <f t="shared" ca="1" si="15"/>
        <v/>
      </c>
      <c r="S235" t="str">
        <f t="shared" ca="1" si="16"/>
        <v/>
      </c>
      <c r="U235" t="str">
        <f t="shared" si="17"/>
        <v/>
      </c>
      <c r="V235" t="str">
        <f t="shared" si="18"/>
        <v/>
      </c>
      <c r="W235" t="str">
        <f t="shared" si="19"/>
        <v/>
      </c>
      <c r="Y235" t="str">
        <f ca="1">IF(OR($A235="",$Q235="",$Q235&lt;TODAY(),$S235="Vencido"),"",COUNTIFS($Q$2:$Q$500,"&gt;="&amp;TODAY(),$Q$2:$Q$500,"&lt;"&amp;$Q235)+COUNTIF($Q$2:$Q235,$Q235))</f>
        <v/>
      </c>
    </row>
    <row r="236" spans="16:25" x14ac:dyDescent="0.3">
      <c r="P236" t="str">
        <f>IF($A236="","",IF(COUNTIF(Actividad!$B$2:$B$500,$A236)=0,"",LOOKUP(2,1/(Actividad!$B$2:$B$500=$A236),Actividad!$A$2:$A$500)))</f>
        <v/>
      </c>
      <c r="Q236" t="str">
        <f>IF($A236="","",IF(COUNTIFS(Actividad!$B$2:$B$500,$A236,Actividad!$G$2:$G$500,"&lt;&gt;")=0,"",LOOKUP(2,1/((Actividad!$B$2:$B$500=$A236)*(Actividad!$G$2:$G$500&lt;&gt;"")),Actividad!$G$2:$G$500)))</f>
        <v/>
      </c>
      <c r="R236" t="str">
        <f t="shared" ca="1" si="15"/>
        <v/>
      </c>
      <c r="S236" t="str">
        <f t="shared" ca="1" si="16"/>
        <v/>
      </c>
      <c r="U236" t="str">
        <f t="shared" si="17"/>
        <v/>
      </c>
      <c r="V236" t="str">
        <f t="shared" si="18"/>
        <v/>
      </c>
      <c r="W236" t="str">
        <f t="shared" si="19"/>
        <v/>
      </c>
      <c r="Y236" t="str">
        <f ca="1">IF(OR($A236="",$Q236="",$Q236&lt;TODAY(),$S236="Vencido"),"",COUNTIFS($Q$2:$Q$500,"&gt;="&amp;TODAY(),$Q$2:$Q$500,"&lt;"&amp;$Q236)+COUNTIF($Q$2:$Q236,$Q236))</f>
        <v/>
      </c>
    </row>
    <row r="237" spans="16:25" x14ac:dyDescent="0.3">
      <c r="P237" t="str">
        <f>IF($A237="","",IF(COUNTIF(Actividad!$B$2:$B$500,$A237)=0,"",LOOKUP(2,1/(Actividad!$B$2:$B$500=$A237),Actividad!$A$2:$A$500)))</f>
        <v/>
      </c>
      <c r="Q237" t="str">
        <f>IF($A237="","",IF(COUNTIFS(Actividad!$B$2:$B$500,$A237,Actividad!$G$2:$G$500,"&lt;&gt;")=0,"",LOOKUP(2,1/((Actividad!$B$2:$B$500=$A237)*(Actividad!$G$2:$G$500&lt;&gt;"")),Actividad!$G$2:$G$500)))</f>
        <v/>
      </c>
      <c r="R237" t="str">
        <f t="shared" ca="1" si="15"/>
        <v/>
      </c>
      <c r="S237" t="str">
        <f t="shared" ca="1" si="16"/>
        <v/>
      </c>
      <c r="U237" t="str">
        <f t="shared" si="17"/>
        <v/>
      </c>
      <c r="V237" t="str">
        <f t="shared" si="18"/>
        <v/>
      </c>
      <c r="W237" t="str">
        <f t="shared" si="19"/>
        <v/>
      </c>
      <c r="Y237" t="str">
        <f ca="1">IF(OR($A237="",$Q237="",$Q237&lt;TODAY(),$S237="Vencido"),"",COUNTIFS($Q$2:$Q$500,"&gt;="&amp;TODAY(),$Q$2:$Q$500,"&lt;"&amp;$Q237)+COUNTIF($Q$2:$Q237,$Q237))</f>
        <v/>
      </c>
    </row>
    <row r="238" spans="16:25" x14ac:dyDescent="0.3">
      <c r="P238" t="str">
        <f>IF($A238="","",IF(COUNTIF(Actividad!$B$2:$B$500,$A238)=0,"",LOOKUP(2,1/(Actividad!$B$2:$B$500=$A238),Actividad!$A$2:$A$500)))</f>
        <v/>
      </c>
      <c r="Q238" t="str">
        <f>IF($A238="","",IF(COUNTIFS(Actividad!$B$2:$B$500,$A238,Actividad!$G$2:$G$500,"&lt;&gt;")=0,"",LOOKUP(2,1/((Actividad!$B$2:$B$500=$A238)*(Actividad!$G$2:$G$500&lt;&gt;"")),Actividad!$G$2:$G$500)))</f>
        <v/>
      </c>
      <c r="R238" t="str">
        <f t="shared" ca="1" si="15"/>
        <v/>
      </c>
      <c r="S238" t="str">
        <f t="shared" ca="1" si="16"/>
        <v/>
      </c>
      <c r="U238" t="str">
        <f t="shared" si="17"/>
        <v/>
      </c>
      <c r="V238" t="str">
        <f t="shared" si="18"/>
        <v/>
      </c>
      <c r="W238" t="str">
        <f t="shared" si="19"/>
        <v/>
      </c>
      <c r="Y238" t="str">
        <f ca="1">IF(OR($A238="",$Q238="",$Q238&lt;TODAY(),$S238="Vencido"),"",COUNTIFS($Q$2:$Q$500,"&gt;="&amp;TODAY(),$Q$2:$Q$500,"&lt;"&amp;$Q238)+COUNTIF($Q$2:$Q238,$Q238))</f>
        <v/>
      </c>
    </row>
    <row r="239" spans="16:25" x14ac:dyDescent="0.3">
      <c r="P239" t="str">
        <f>IF($A239="","",IF(COUNTIF(Actividad!$B$2:$B$500,$A239)=0,"",LOOKUP(2,1/(Actividad!$B$2:$B$500=$A239),Actividad!$A$2:$A$500)))</f>
        <v/>
      </c>
      <c r="Q239" t="str">
        <f>IF($A239="","",IF(COUNTIFS(Actividad!$B$2:$B$500,$A239,Actividad!$G$2:$G$500,"&lt;&gt;")=0,"",LOOKUP(2,1/((Actividad!$B$2:$B$500=$A239)*(Actividad!$G$2:$G$500&lt;&gt;"")),Actividad!$G$2:$G$500)))</f>
        <v/>
      </c>
      <c r="R239" t="str">
        <f t="shared" ca="1" si="15"/>
        <v/>
      </c>
      <c r="S239" t="str">
        <f t="shared" ca="1" si="16"/>
        <v/>
      </c>
      <c r="U239" t="str">
        <f t="shared" si="17"/>
        <v/>
      </c>
      <c r="V239" t="str">
        <f t="shared" si="18"/>
        <v/>
      </c>
      <c r="W239" t="str">
        <f t="shared" si="19"/>
        <v/>
      </c>
      <c r="Y239" t="str">
        <f ca="1">IF(OR($A239="",$Q239="",$Q239&lt;TODAY(),$S239="Vencido"),"",COUNTIFS($Q$2:$Q$500,"&gt;="&amp;TODAY(),$Q$2:$Q$500,"&lt;"&amp;$Q239)+COUNTIF($Q$2:$Q239,$Q239))</f>
        <v/>
      </c>
    </row>
    <row r="240" spans="16:25" x14ac:dyDescent="0.3">
      <c r="P240" t="str">
        <f>IF($A240="","",IF(COUNTIF(Actividad!$B$2:$B$500,$A240)=0,"",LOOKUP(2,1/(Actividad!$B$2:$B$500=$A240),Actividad!$A$2:$A$500)))</f>
        <v/>
      </c>
      <c r="Q240" t="str">
        <f>IF($A240="","",IF(COUNTIFS(Actividad!$B$2:$B$500,$A240,Actividad!$G$2:$G$500,"&lt;&gt;")=0,"",LOOKUP(2,1/((Actividad!$B$2:$B$500=$A240)*(Actividad!$G$2:$G$500&lt;&gt;"")),Actividad!$G$2:$G$500)))</f>
        <v/>
      </c>
      <c r="R240" t="str">
        <f t="shared" ca="1" si="15"/>
        <v/>
      </c>
      <c r="S240" t="str">
        <f t="shared" ca="1" si="16"/>
        <v/>
      </c>
      <c r="U240" t="str">
        <f t="shared" si="17"/>
        <v/>
      </c>
      <c r="V240" t="str">
        <f t="shared" si="18"/>
        <v/>
      </c>
      <c r="W240" t="str">
        <f t="shared" si="19"/>
        <v/>
      </c>
      <c r="Y240" t="str">
        <f ca="1">IF(OR($A240="",$Q240="",$Q240&lt;TODAY(),$S240="Vencido"),"",COUNTIFS($Q$2:$Q$500,"&gt;="&amp;TODAY(),$Q$2:$Q$500,"&lt;"&amp;$Q240)+COUNTIF($Q$2:$Q240,$Q240))</f>
        <v/>
      </c>
    </row>
    <row r="241" spans="16:25" x14ac:dyDescent="0.3">
      <c r="P241" t="str">
        <f>IF($A241="","",IF(COUNTIF(Actividad!$B$2:$B$500,$A241)=0,"",LOOKUP(2,1/(Actividad!$B$2:$B$500=$A241),Actividad!$A$2:$A$500)))</f>
        <v/>
      </c>
      <c r="Q241" t="str">
        <f>IF($A241="","",IF(COUNTIFS(Actividad!$B$2:$B$500,$A241,Actividad!$G$2:$G$500,"&lt;&gt;")=0,"",LOOKUP(2,1/((Actividad!$B$2:$B$500=$A241)*(Actividad!$G$2:$G$500&lt;&gt;"")),Actividad!$G$2:$G$500)))</f>
        <v/>
      </c>
      <c r="R241" t="str">
        <f t="shared" ca="1" si="15"/>
        <v/>
      </c>
      <c r="S241" t="str">
        <f t="shared" ca="1" si="16"/>
        <v/>
      </c>
      <c r="U241" t="str">
        <f t="shared" si="17"/>
        <v/>
      </c>
      <c r="V241" t="str">
        <f t="shared" si="18"/>
        <v/>
      </c>
      <c r="W241" t="str">
        <f t="shared" si="19"/>
        <v/>
      </c>
      <c r="Y241" t="str">
        <f ca="1">IF(OR($A241="",$Q241="",$Q241&lt;TODAY(),$S241="Vencido"),"",COUNTIFS($Q$2:$Q$500,"&gt;="&amp;TODAY(),$Q$2:$Q$500,"&lt;"&amp;$Q241)+COUNTIF($Q$2:$Q241,$Q241))</f>
        <v/>
      </c>
    </row>
    <row r="242" spans="16:25" x14ac:dyDescent="0.3">
      <c r="P242" t="str">
        <f>IF($A242="","",IF(COUNTIF(Actividad!$B$2:$B$500,$A242)=0,"",LOOKUP(2,1/(Actividad!$B$2:$B$500=$A242),Actividad!$A$2:$A$500)))</f>
        <v/>
      </c>
      <c r="Q242" t="str">
        <f>IF($A242="","",IF(COUNTIFS(Actividad!$B$2:$B$500,$A242,Actividad!$G$2:$G$500,"&lt;&gt;")=0,"",LOOKUP(2,1/((Actividad!$B$2:$B$500=$A242)*(Actividad!$G$2:$G$500&lt;&gt;"")),Actividad!$G$2:$G$500)))</f>
        <v/>
      </c>
      <c r="R242" t="str">
        <f t="shared" ca="1" si="15"/>
        <v/>
      </c>
      <c r="S242" t="str">
        <f t="shared" ca="1" si="16"/>
        <v/>
      </c>
      <c r="U242" t="str">
        <f t="shared" si="17"/>
        <v/>
      </c>
      <c r="V242" t="str">
        <f t="shared" si="18"/>
        <v/>
      </c>
      <c r="W242" t="str">
        <f t="shared" si="19"/>
        <v/>
      </c>
      <c r="Y242" t="str">
        <f ca="1">IF(OR($A242="",$Q242="",$Q242&lt;TODAY(),$S242="Vencido"),"",COUNTIFS($Q$2:$Q$500,"&gt;="&amp;TODAY(),$Q$2:$Q$500,"&lt;"&amp;$Q242)+COUNTIF($Q$2:$Q242,$Q242))</f>
        <v/>
      </c>
    </row>
    <row r="243" spans="16:25" x14ac:dyDescent="0.3">
      <c r="P243" t="str">
        <f>IF($A243="","",IF(COUNTIF(Actividad!$B$2:$B$500,$A243)=0,"",LOOKUP(2,1/(Actividad!$B$2:$B$500=$A243),Actividad!$A$2:$A$500)))</f>
        <v/>
      </c>
      <c r="Q243" t="str">
        <f>IF($A243="","",IF(COUNTIFS(Actividad!$B$2:$B$500,$A243,Actividad!$G$2:$G$500,"&lt;&gt;")=0,"",LOOKUP(2,1/((Actividad!$B$2:$B$500=$A243)*(Actividad!$G$2:$G$500&lt;&gt;"")),Actividad!$G$2:$G$500)))</f>
        <v/>
      </c>
      <c r="R243" t="str">
        <f t="shared" ca="1" si="15"/>
        <v/>
      </c>
      <c r="S243" t="str">
        <f t="shared" ca="1" si="16"/>
        <v/>
      </c>
      <c r="U243" t="str">
        <f t="shared" si="17"/>
        <v/>
      </c>
      <c r="V243" t="str">
        <f t="shared" si="18"/>
        <v/>
      </c>
      <c r="W243" t="str">
        <f t="shared" si="19"/>
        <v/>
      </c>
      <c r="Y243" t="str">
        <f ca="1">IF(OR($A243="",$Q243="",$Q243&lt;TODAY(),$S243="Vencido"),"",COUNTIFS($Q$2:$Q$500,"&gt;="&amp;TODAY(),$Q$2:$Q$500,"&lt;"&amp;$Q243)+COUNTIF($Q$2:$Q243,$Q243))</f>
        <v/>
      </c>
    </row>
    <row r="244" spans="16:25" x14ac:dyDescent="0.3">
      <c r="P244" t="str">
        <f>IF($A244="","",IF(COUNTIF(Actividad!$B$2:$B$500,$A244)=0,"",LOOKUP(2,1/(Actividad!$B$2:$B$500=$A244),Actividad!$A$2:$A$500)))</f>
        <v/>
      </c>
      <c r="Q244" t="str">
        <f>IF($A244="","",IF(COUNTIFS(Actividad!$B$2:$B$500,$A244,Actividad!$G$2:$G$500,"&lt;&gt;")=0,"",LOOKUP(2,1/((Actividad!$B$2:$B$500=$A244)*(Actividad!$G$2:$G$500&lt;&gt;"")),Actividad!$G$2:$G$500)))</f>
        <v/>
      </c>
      <c r="R244" t="str">
        <f t="shared" ca="1" si="15"/>
        <v/>
      </c>
      <c r="S244" t="str">
        <f t="shared" ca="1" si="16"/>
        <v/>
      </c>
      <c r="U244" t="str">
        <f t="shared" si="17"/>
        <v/>
      </c>
      <c r="V244" t="str">
        <f t="shared" si="18"/>
        <v/>
      </c>
      <c r="W244" t="str">
        <f t="shared" si="19"/>
        <v/>
      </c>
      <c r="Y244" t="str">
        <f ca="1">IF(OR($A244="",$Q244="",$Q244&lt;TODAY(),$S244="Vencido"),"",COUNTIFS($Q$2:$Q$500,"&gt;="&amp;TODAY(),$Q$2:$Q$500,"&lt;"&amp;$Q244)+COUNTIF($Q$2:$Q244,$Q244))</f>
        <v/>
      </c>
    </row>
    <row r="245" spans="16:25" x14ac:dyDescent="0.3">
      <c r="P245" t="str">
        <f>IF($A245="","",IF(COUNTIF(Actividad!$B$2:$B$500,$A245)=0,"",LOOKUP(2,1/(Actividad!$B$2:$B$500=$A245),Actividad!$A$2:$A$500)))</f>
        <v/>
      </c>
      <c r="Q245" t="str">
        <f>IF($A245="","",IF(COUNTIFS(Actividad!$B$2:$B$500,$A245,Actividad!$G$2:$G$500,"&lt;&gt;")=0,"",LOOKUP(2,1/((Actividad!$B$2:$B$500=$A245)*(Actividad!$G$2:$G$500&lt;&gt;"")),Actividad!$G$2:$G$500)))</f>
        <v/>
      </c>
      <c r="R245" t="str">
        <f t="shared" ca="1" si="15"/>
        <v/>
      </c>
      <c r="S245" t="str">
        <f t="shared" ca="1" si="16"/>
        <v/>
      </c>
      <c r="U245" t="str">
        <f t="shared" si="17"/>
        <v/>
      </c>
      <c r="V245" t="str">
        <f t="shared" si="18"/>
        <v/>
      </c>
      <c r="W245" t="str">
        <f t="shared" si="19"/>
        <v/>
      </c>
      <c r="Y245" t="str">
        <f ca="1">IF(OR($A245="",$Q245="",$Q245&lt;TODAY(),$S245="Vencido"),"",COUNTIFS($Q$2:$Q$500,"&gt;="&amp;TODAY(),$Q$2:$Q$500,"&lt;"&amp;$Q245)+COUNTIF($Q$2:$Q245,$Q245))</f>
        <v/>
      </c>
    </row>
    <row r="246" spans="16:25" x14ac:dyDescent="0.3">
      <c r="P246" t="str">
        <f>IF($A246="","",IF(COUNTIF(Actividad!$B$2:$B$500,$A246)=0,"",LOOKUP(2,1/(Actividad!$B$2:$B$500=$A246),Actividad!$A$2:$A$500)))</f>
        <v/>
      </c>
      <c r="Q246" t="str">
        <f>IF($A246="","",IF(COUNTIFS(Actividad!$B$2:$B$500,$A246,Actividad!$G$2:$G$500,"&lt;&gt;")=0,"",LOOKUP(2,1/((Actividad!$B$2:$B$500=$A246)*(Actividad!$G$2:$G$500&lt;&gt;"")),Actividad!$G$2:$G$500)))</f>
        <v/>
      </c>
      <c r="R246" t="str">
        <f t="shared" ca="1" si="15"/>
        <v/>
      </c>
      <c r="S246" t="str">
        <f t="shared" ca="1" si="16"/>
        <v/>
      </c>
      <c r="U246" t="str">
        <f t="shared" si="17"/>
        <v/>
      </c>
      <c r="V246" t="str">
        <f t="shared" si="18"/>
        <v/>
      </c>
      <c r="W246" t="str">
        <f t="shared" si="19"/>
        <v/>
      </c>
      <c r="Y246" t="str">
        <f ca="1">IF(OR($A246="",$Q246="",$Q246&lt;TODAY(),$S246="Vencido"),"",COUNTIFS($Q$2:$Q$500,"&gt;="&amp;TODAY(),$Q$2:$Q$500,"&lt;"&amp;$Q246)+COUNTIF($Q$2:$Q246,$Q246))</f>
        <v/>
      </c>
    </row>
    <row r="247" spans="16:25" x14ac:dyDescent="0.3">
      <c r="P247" t="str">
        <f>IF($A247="","",IF(COUNTIF(Actividad!$B$2:$B$500,$A247)=0,"",LOOKUP(2,1/(Actividad!$B$2:$B$500=$A247),Actividad!$A$2:$A$500)))</f>
        <v/>
      </c>
      <c r="Q247" t="str">
        <f>IF($A247="","",IF(COUNTIFS(Actividad!$B$2:$B$500,$A247,Actividad!$G$2:$G$500,"&lt;&gt;")=0,"",LOOKUP(2,1/((Actividad!$B$2:$B$500=$A247)*(Actividad!$G$2:$G$500&lt;&gt;"")),Actividad!$G$2:$G$500)))</f>
        <v/>
      </c>
      <c r="R247" t="str">
        <f t="shared" ca="1" si="15"/>
        <v/>
      </c>
      <c r="S247" t="str">
        <f t="shared" ca="1" si="16"/>
        <v/>
      </c>
      <c r="U247" t="str">
        <f t="shared" si="17"/>
        <v/>
      </c>
      <c r="V247" t="str">
        <f t="shared" si="18"/>
        <v/>
      </c>
      <c r="W247" t="str">
        <f t="shared" si="19"/>
        <v/>
      </c>
      <c r="Y247" t="str">
        <f ca="1">IF(OR($A247="",$Q247="",$Q247&lt;TODAY(),$S247="Vencido"),"",COUNTIFS($Q$2:$Q$500,"&gt;="&amp;TODAY(),$Q$2:$Q$500,"&lt;"&amp;$Q247)+COUNTIF($Q$2:$Q247,$Q247))</f>
        <v/>
      </c>
    </row>
    <row r="248" spans="16:25" x14ac:dyDescent="0.3">
      <c r="P248" t="str">
        <f>IF($A248="","",IF(COUNTIF(Actividad!$B$2:$B$500,$A248)=0,"",LOOKUP(2,1/(Actividad!$B$2:$B$500=$A248),Actividad!$A$2:$A$500)))</f>
        <v/>
      </c>
      <c r="Q248" t="str">
        <f>IF($A248="","",IF(COUNTIFS(Actividad!$B$2:$B$500,$A248,Actividad!$G$2:$G$500,"&lt;&gt;")=0,"",LOOKUP(2,1/((Actividad!$B$2:$B$500=$A248)*(Actividad!$G$2:$G$500&lt;&gt;"")),Actividad!$G$2:$G$500)))</f>
        <v/>
      </c>
      <c r="R248" t="str">
        <f t="shared" ca="1" si="15"/>
        <v/>
      </c>
      <c r="S248" t="str">
        <f t="shared" ca="1" si="16"/>
        <v/>
      </c>
      <c r="U248" t="str">
        <f t="shared" si="17"/>
        <v/>
      </c>
      <c r="V248" t="str">
        <f t="shared" si="18"/>
        <v/>
      </c>
      <c r="W248" t="str">
        <f t="shared" si="19"/>
        <v/>
      </c>
      <c r="Y248" t="str">
        <f ca="1">IF(OR($A248="",$Q248="",$Q248&lt;TODAY(),$S248="Vencido"),"",COUNTIFS($Q$2:$Q$500,"&gt;="&amp;TODAY(),$Q$2:$Q$500,"&lt;"&amp;$Q248)+COUNTIF($Q$2:$Q248,$Q248))</f>
        <v/>
      </c>
    </row>
    <row r="249" spans="16:25" x14ac:dyDescent="0.3">
      <c r="P249" t="str">
        <f>IF($A249="","",IF(COUNTIF(Actividad!$B$2:$B$500,$A249)=0,"",LOOKUP(2,1/(Actividad!$B$2:$B$500=$A249),Actividad!$A$2:$A$500)))</f>
        <v/>
      </c>
      <c r="Q249" t="str">
        <f>IF($A249="","",IF(COUNTIFS(Actividad!$B$2:$B$500,$A249,Actividad!$G$2:$G$500,"&lt;&gt;")=0,"",LOOKUP(2,1/((Actividad!$B$2:$B$500=$A249)*(Actividad!$G$2:$G$500&lt;&gt;"")),Actividad!$G$2:$G$500)))</f>
        <v/>
      </c>
      <c r="R249" t="str">
        <f t="shared" ca="1" si="15"/>
        <v/>
      </c>
      <c r="S249" t="str">
        <f t="shared" ca="1" si="16"/>
        <v/>
      </c>
      <c r="U249" t="str">
        <f t="shared" si="17"/>
        <v/>
      </c>
      <c r="V249" t="str">
        <f t="shared" si="18"/>
        <v/>
      </c>
      <c r="W249" t="str">
        <f t="shared" si="19"/>
        <v/>
      </c>
      <c r="Y249" t="str">
        <f ca="1">IF(OR($A249="",$Q249="",$Q249&lt;TODAY(),$S249="Vencido"),"",COUNTIFS($Q$2:$Q$500,"&gt;="&amp;TODAY(),$Q$2:$Q$500,"&lt;"&amp;$Q249)+COUNTIF($Q$2:$Q249,$Q249))</f>
        <v/>
      </c>
    </row>
    <row r="250" spans="16:25" x14ac:dyDescent="0.3">
      <c r="P250" t="str">
        <f>IF($A250="","",IF(COUNTIF(Actividad!$B$2:$B$500,$A250)=0,"",LOOKUP(2,1/(Actividad!$B$2:$B$500=$A250),Actividad!$A$2:$A$500)))</f>
        <v/>
      </c>
      <c r="Q250" t="str">
        <f>IF($A250="","",IF(COUNTIFS(Actividad!$B$2:$B$500,$A250,Actividad!$G$2:$G$500,"&lt;&gt;")=0,"",LOOKUP(2,1/((Actividad!$B$2:$B$500=$A250)*(Actividad!$G$2:$G$500&lt;&gt;"")),Actividad!$G$2:$G$500)))</f>
        <v/>
      </c>
      <c r="R250" t="str">
        <f t="shared" ca="1" si="15"/>
        <v/>
      </c>
      <c r="S250" t="str">
        <f t="shared" ca="1" si="16"/>
        <v/>
      </c>
      <c r="U250" t="str">
        <f t="shared" si="17"/>
        <v/>
      </c>
      <c r="V250" t="str">
        <f t="shared" si="18"/>
        <v/>
      </c>
      <c r="W250" t="str">
        <f t="shared" si="19"/>
        <v/>
      </c>
      <c r="Y250" t="str">
        <f ca="1">IF(OR($A250="",$Q250="",$Q250&lt;TODAY(),$S250="Vencido"),"",COUNTIFS($Q$2:$Q$500,"&gt;="&amp;TODAY(),$Q$2:$Q$500,"&lt;"&amp;$Q250)+COUNTIF($Q$2:$Q250,$Q250))</f>
        <v/>
      </c>
    </row>
    <row r="251" spans="16:25" x14ac:dyDescent="0.3">
      <c r="P251" t="str">
        <f>IF($A251="","",IF(COUNTIF(Actividad!$B$2:$B$500,$A251)=0,"",LOOKUP(2,1/(Actividad!$B$2:$B$500=$A251),Actividad!$A$2:$A$500)))</f>
        <v/>
      </c>
      <c r="Q251" t="str">
        <f>IF($A251="","",IF(COUNTIFS(Actividad!$B$2:$B$500,$A251,Actividad!$G$2:$G$500,"&lt;&gt;")=0,"",LOOKUP(2,1/((Actividad!$B$2:$B$500=$A251)*(Actividad!$G$2:$G$500&lt;&gt;"")),Actividad!$G$2:$G$500)))</f>
        <v/>
      </c>
      <c r="R251" t="str">
        <f t="shared" ca="1" si="15"/>
        <v/>
      </c>
      <c r="S251" t="str">
        <f t="shared" ca="1" si="16"/>
        <v/>
      </c>
      <c r="U251" t="str">
        <f t="shared" si="17"/>
        <v/>
      </c>
      <c r="V251" t="str">
        <f t="shared" si="18"/>
        <v/>
      </c>
      <c r="W251" t="str">
        <f t="shared" si="19"/>
        <v/>
      </c>
      <c r="Y251" t="str">
        <f ca="1">IF(OR($A251="",$Q251="",$Q251&lt;TODAY(),$S251="Vencido"),"",COUNTIFS($Q$2:$Q$500,"&gt;="&amp;TODAY(),$Q$2:$Q$500,"&lt;"&amp;$Q251)+COUNTIF($Q$2:$Q251,$Q251))</f>
        <v/>
      </c>
    </row>
    <row r="252" spans="16:25" x14ac:dyDescent="0.3">
      <c r="P252" t="str">
        <f>IF($A252="","",IF(COUNTIF(Actividad!$B$2:$B$500,$A252)=0,"",LOOKUP(2,1/(Actividad!$B$2:$B$500=$A252),Actividad!$A$2:$A$500)))</f>
        <v/>
      </c>
      <c r="Q252" t="str">
        <f>IF($A252="","",IF(COUNTIFS(Actividad!$B$2:$B$500,$A252,Actividad!$G$2:$G$500,"&lt;&gt;")=0,"",LOOKUP(2,1/((Actividad!$B$2:$B$500=$A252)*(Actividad!$G$2:$G$500&lt;&gt;"")),Actividad!$G$2:$G$500)))</f>
        <v/>
      </c>
      <c r="R252" t="str">
        <f t="shared" ca="1" si="15"/>
        <v/>
      </c>
      <c r="S252" t="str">
        <f t="shared" ca="1" si="16"/>
        <v/>
      </c>
      <c r="U252" t="str">
        <f t="shared" si="17"/>
        <v/>
      </c>
      <c r="V252" t="str">
        <f t="shared" si="18"/>
        <v/>
      </c>
      <c r="W252" t="str">
        <f t="shared" si="19"/>
        <v/>
      </c>
      <c r="Y252" t="str">
        <f ca="1">IF(OR($A252="",$Q252="",$Q252&lt;TODAY(),$S252="Vencido"),"",COUNTIFS($Q$2:$Q$500,"&gt;="&amp;TODAY(),$Q$2:$Q$500,"&lt;"&amp;$Q252)+COUNTIF($Q$2:$Q252,$Q252))</f>
        <v/>
      </c>
    </row>
    <row r="253" spans="16:25" x14ac:dyDescent="0.3">
      <c r="P253" t="str">
        <f>IF($A253="","",IF(COUNTIF(Actividad!$B$2:$B$500,$A253)=0,"",LOOKUP(2,1/(Actividad!$B$2:$B$500=$A253),Actividad!$A$2:$A$500)))</f>
        <v/>
      </c>
      <c r="Q253" t="str">
        <f>IF($A253="","",IF(COUNTIFS(Actividad!$B$2:$B$500,$A253,Actividad!$G$2:$G$500,"&lt;&gt;")=0,"",LOOKUP(2,1/((Actividad!$B$2:$B$500=$A253)*(Actividad!$G$2:$G$500&lt;&gt;"")),Actividad!$G$2:$G$500)))</f>
        <v/>
      </c>
      <c r="R253" t="str">
        <f t="shared" ca="1" si="15"/>
        <v/>
      </c>
      <c r="S253" t="str">
        <f t="shared" ca="1" si="16"/>
        <v/>
      </c>
      <c r="U253" t="str">
        <f t="shared" si="17"/>
        <v/>
      </c>
      <c r="V253" t="str">
        <f t="shared" si="18"/>
        <v/>
      </c>
      <c r="W253" t="str">
        <f t="shared" si="19"/>
        <v/>
      </c>
      <c r="Y253" t="str">
        <f ca="1">IF(OR($A253="",$Q253="",$Q253&lt;TODAY(),$S253="Vencido"),"",COUNTIFS($Q$2:$Q$500,"&gt;="&amp;TODAY(),$Q$2:$Q$500,"&lt;"&amp;$Q253)+COUNTIF($Q$2:$Q253,$Q253))</f>
        <v/>
      </c>
    </row>
    <row r="254" spans="16:25" x14ac:dyDescent="0.3">
      <c r="P254" t="str">
        <f>IF($A254="","",IF(COUNTIF(Actividad!$B$2:$B$500,$A254)=0,"",LOOKUP(2,1/(Actividad!$B$2:$B$500=$A254),Actividad!$A$2:$A$500)))</f>
        <v/>
      </c>
      <c r="Q254" t="str">
        <f>IF($A254="","",IF(COUNTIFS(Actividad!$B$2:$B$500,$A254,Actividad!$G$2:$G$500,"&lt;&gt;")=0,"",LOOKUP(2,1/((Actividad!$B$2:$B$500=$A254)*(Actividad!$G$2:$G$500&lt;&gt;"")),Actividad!$G$2:$G$500)))</f>
        <v/>
      </c>
      <c r="R254" t="str">
        <f t="shared" ca="1" si="15"/>
        <v/>
      </c>
      <c r="S254" t="str">
        <f t="shared" ca="1" si="16"/>
        <v/>
      </c>
      <c r="U254" t="str">
        <f t="shared" si="17"/>
        <v/>
      </c>
      <c r="V254" t="str">
        <f t="shared" si="18"/>
        <v/>
      </c>
      <c r="W254" t="str">
        <f t="shared" si="19"/>
        <v/>
      </c>
      <c r="Y254" t="str">
        <f ca="1">IF(OR($A254="",$Q254="",$Q254&lt;TODAY(),$S254="Vencido"),"",COUNTIFS($Q$2:$Q$500,"&gt;="&amp;TODAY(),$Q$2:$Q$500,"&lt;"&amp;$Q254)+COUNTIF($Q$2:$Q254,$Q254))</f>
        <v/>
      </c>
    </row>
    <row r="255" spans="16:25" x14ac:dyDescent="0.3">
      <c r="P255" t="str">
        <f>IF($A255="","",IF(COUNTIF(Actividad!$B$2:$B$500,$A255)=0,"",LOOKUP(2,1/(Actividad!$B$2:$B$500=$A255),Actividad!$A$2:$A$500)))</f>
        <v/>
      </c>
      <c r="Q255" t="str">
        <f>IF($A255="","",IF(COUNTIFS(Actividad!$B$2:$B$500,$A255,Actividad!$G$2:$G$500,"&lt;&gt;")=0,"",LOOKUP(2,1/((Actividad!$B$2:$B$500=$A255)*(Actividad!$G$2:$G$500&lt;&gt;"")),Actividad!$G$2:$G$500)))</f>
        <v/>
      </c>
      <c r="R255" t="str">
        <f t="shared" ca="1" si="15"/>
        <v/>
      </c>
      <c r="S255" t="str">
        <f t="shared" ca="1" si="16"/>
        <v/>
      </c>
      <c r="U255" t="str">
        <f t="shared" si="17"/>
        <v/>
      </c>
      <c r="V255" t="str">
        <f t="shared" si="18"/>
        <v/>
      </c>
      <c r="W255" t="str">
        <f t="shared" si="19"/>
        <v/>
      </c>
      <c r="Y255" t="str">
        <f ca="1">IF(OR($A255="",$Q255="",$Q255&lt;TODAY(),$S255="Vencido"),"",COUNTIFS($Q$2:$Q$500,"&gt;="&amp;TODAY(),$Q$2:$Q$500,"&lt;"&amp;$Q255)+COUNTIF($Q$2:$Q255,$Q255))</f>
        <v/>
      </c>
    </row>
    <row r="256" spans="16:25" x14ac:dyDescent="0.3">
      <c r="P256" t="str">
        <f>IF($A256="","",IF(COUNTIF(Actividad!$B$2:$B$500,$A256)=0,"",LOOKUP(2,1/(Actividad!$B$2:$B$500=$A256),Actividad!$A$2:$A$500)))</f>
        <v/>
      </c>
      <c r="Q256" t="str">
        <f>IF($A256="","",IF(COUNTIFS(Actividad!$B$2:$B$500,$A256,Actividad!$G$2:$G$500,"&lt;&gt;")=0,"",LOOKUP(2,1/((Actividad!$B$2:$B$500=$A256)*(Actividad!$G$2:$G$500&lt;&gt;"")),Actividad!$G$2:$G$500)))</f>
        <v/>
      </c>
      <c r="R256" t="str">
        <f t="shared" ca="1" si="15"/>
        <v/>
      </c>
      <c r="S256" t="str">
        <f t="shared" ca="1" si="16"/>
        <v/>
      </c>
      <c r="U256" t="str">
        <f t="shared" si="17"/>
        <v/>
      </c>
      <c r="V256" t="str">
        <f t="shared" si="18"/>
        <v/>
      </c>
      <c r="W256" t="str">
        <f t="shared" si="19"/>
        <v/>
      </c>
      <c r="Y256" t="str">
        <f ca="1">IF(OR($A256="",$Q256="",$Q256&lt;TODAY(),$S256="Vencido"),"",COUNTIFS($Q$2:$Q$500,"&gt;="&amp;TODAY(),$Q$2:$Q$500,"&lt;"&amp;$Q256)+COUNTIF($Q$2:$Q256,$Q256))</f>
        <v/>
      </c>
    </row>
    <row r="257" spans="16:25" x14ac:dyDescent="0.3">
      <c r="P257" t="str">
        <f>IF($A257="","",IF(COUNTIF(Actividad!$B$2:$B$500,$A257)=0,"",LOOKUP(2,1/(Actividad!$B$2:$B$500=$A257),Actividad!$A$2:$A$500)))</f>
        <v/>
      </c>
      <c r="Q257" t="str">
        <f>IF($A257="","",IF(COUNTIFS(Actividad!$B$2:$B$500,$A257,Actividad!$G$2:$G$500,"&lt;&gt;")=0,"",LOOKUP(2,1/((Actividad!$B$2:$B$500=$A257)*(Actividad!$G$2:$G$500&lt;&gt;"")),Actividad!$G$2:$G$500)))</f>
        <v/>
      </c>
      <c r="R257" t="str">
        <f t="shared" ca="1" si="15"/>
        <v/>
      </c>
      <c r="S257" t="str">
        <f t="shared" ca="1" si="16"/>
        <v/>
      </c>
      <c r="U257" t="str">
        <f t="shared" si="17"/>
        <v/>
      </c>
      <c r="V257" t="str">
        <f t="shared" si="18"/>
        <v/>
      </c>
      <c r="W257" t="str">
        <f t="shared" si="19"/>
        <v/>
      </c>
      <c r="Y257" t="str">
        <f ca="1">IF(OR($A257="",$Q257="",$Q257&lt;TODAY(),$S257="Vencido"),"",COUNTIFS($Q$2:$Q$500,"&gt;="&amp;TODAY(),$Q$2:$Q$500,"&lt;"&amp;$Q257)+COUNTIF($Q$2:$Q257,$Q257))</f>
        <v/>
      </c>
    </row>
    <row r="258" spans="16:25" x14ac:dyDescent="0.3">
      <c r="P258" t="str">
        <f>IF($A258="","",IF(COUNTIF(Actividad!$B$2:$B$500,$A258)=0,"",LOOKUP(2,1/(Actividad!$B$2:$B$500=$A258),Actividad!$A$2:$A$500)))</f>
        <v/>
      </c>
      <c r="Q258" t="str">
        <f>IF($A258="","",IF(COUNTIFS(Actividad!$B$2:$B$500,$A258,Actividad!$G$2:$G$500,"&lt;&gt;")=0,"",LOOKUP(2,1/((Actividad!$B$2:$B$500=$A258)*(Actividad!$G$2:$G$500&lt;&gt;"")),Actividad!$G$2:$G$500)))</f>
        <v/>
      </c>
      <c r="R258" t="str">
        <f t="shared" ref="R258:R321" ca="1" si="20">IF(OR($A258="",$P258=""),"",TODAY()-$P258)</f>
        <v/>
      </c>
      <c r="S258" t="str">
        <f t="shared" ref="S258:S321" ca="1" si="21">IF($A258="","",IF(OR($M258="Perdido",$M258="Pausado",$C258="Excliente"),"Sin fecha",IF($Q258="","Sin fecha",IF($Q258&lt;TODAY(),"Vencido",IF($Q258=TODAY(),"Hoy",IF($Q258&lt;=TODAY()+7,"Próx. 7 días","Planificado"))))))</f>
        <v/>
      </c>
      <c r="U258" t="str">
        <f t="shared" ref="U258:U321" si="22">IF($A258="","",ROUND($N258*$O258,0))</f>
        <v/>
      </c>
      <c r="V258" t="str">
        <f t="shared" ref="V258:V321" si="23">IF($A258="","",MIN(100,ROUND(($O258*45)+IF($S258="Vencido",30,IF($S258="Hoy",25,IF($S258="Próx. 7 días",15,0)))+IF($N258&gt;=15000,20,IF($N258&gt;=8000,15,IF($N258&gt;=3000,10,5))),0)))</f>
        <v/>
      </c>
      <c r="W258" t="str">
        <f t="shared" ref="W258:W321" si="24">IF($A258="","",IF($C258="Excliente","Bajo",IF($V258&gt;=75,"Alto",IF($V258&gt;=50,"Medio","Bajo"))))</f>
        <v/>
      </c>
      <c r="Y258" t="str">
        <f ca="1">IF(OR($A258="",$Q258="",$Q258&lt;TODAY(),$S258="Vencido"),"",COUNTIFS($Q$2:$Q$500,"&gt;="&amp;TODAY(),$Q$2:$Q$500,"&lt;"&amp;$Q258)+COUNTIF($Q$2:$Q258,$Q258))</f>
        <v/>
      </c>
    </row>
    <row r="259" spans="16:25" x14ac:dyDescent="0.3">
      <c r="P259" t="str">
        <f>IF($A259="","",IF(COUNTIF(Actividad!$B$2:$B$500,$A259)=0,"",LOOKUP(2,1/(Actividad!$B$2:$B$500=$A259),Actividad!$A$2:$A$500)))</f>
        <v/>
      </c>
      <c r="Q259" t="str">
        <f>IF($A259="","",IF(COUNTIFS(Actividad!$B$2:$B$500,$A259,Actividad!$G$2:$G$500,"&lt;&gt;")=0,"",LOOKUP(2,1/((Actividad!$B$2:$B$500=$A259)*(Actividad!$G$2:$G$500&lt;&gt;"")),Actividad!$G$2:$G$500)))</f>
        <v/>
      </c>
      <c r="R259" t="str">
        <f t="shared" ca="1" si="20"/>
        <v/>
      </c>
      <c r="S259" t="str">
        <f t="shared" ca="1" si="21"/>
        <v/>
      </c>
      <c r="U259" t="str">
        <f t="shared" si="22"/>
        <v/>
      </c>
      <c r="V259" t="str">
        <f t="shared" si="23"/>
        <v/>
      </c>
      <c r="W259" t="str">
        <f t="shared" si="24"/>
        <v/>
      </c>
      <c r="Y259" t="str">
        <f ca="1">IF(OR($A259="",$Q259="",$Q259&lt;TODAY(),$S259="Vencido"),"",COUNTIFS($Q$2:$Q$500,"&gt;="&amp;TODAY(),$Q$2:$Q$500,"&lt;"&amp;$Q259)+COUNTIF($Q$2:$Q259,$Q259))</f>
        <v/>
      </c>
    </row>
    <row r="260" spans="16:25" x14ac:dyDescent="0.3">
      <c r="P260" t="str">
        <f>IF($A260="","",IF(COUNTIF(Actividad!$B$2:$B$500,$A260)=0,"",LOOKUP(2,1/(Actividad!$B$2:$B$500=$A260),Actividad!$A$2:$A$500)))</f>
        <v/>
      </c>
      <c r="Q260" t="str">
        <f>IF($A260="","",IF(COUNTIFS(Actividad!$B$2:$B$500,$A260,Actividad!$G$2:$G$500,"&lt;&gt;")=0,"",LOOKUP(2,1/((Actividad!$B$2:$B$500=$A260)*(Actividad!$G$2:$G$500&lt;&gt;"")),Actividad!$G$2:$G$500)))</f>
        <v/>
      </c>
      <c r="R260" t="str">
        <f t="shared" ca="1" si="20"/>
        <v/>
      </c>
      <c r="S260" t="str">
        <f t="shared" ca="1" si="21"/>
        <v/>
      </c>
      <c r="U260" t="str">
        <f t="shared" si="22"/>
        <v/>
      </c>
      <c r="V260" t="str">
        <f t="shared" si="23"/>
        <v/>
      </c>
      <c r="W260" t="str">
        <f t="shared" si="24"/>
        <v/>
      </c>
      <c r="Y260" t="str">
        <f ca="1">IF(OR($A260="",$Q260="",$Q260&lt;TODAY(),$S260="Vencido"),"",COUNTIFS($Q$2:$Q$500,"&gt;="&amp;TODAY(),$Q$2:$Q$500,"&lt;"&amp;$Q260)+COUNTIF($Q$2:$Q260,$Q260))</f>
        <v/>
      </c>
    </row>
    <row r="261" spans="16:25" x14ac:dyDescent="0.3">
      <c r="P261" t="str">
        <f>IF($A261="","",IF(COUNTIF(Actividad!$B$2:$B$500,$A261)=0,"",LOOKUP(2,1/(Actividad!$B$2:$B$500=$A261),Actividad!$A$2:$A$500)))</f>
        <v/>
      </c>
      <c r="Q261" t="str">
        <f>IF($A261="","",IF(COUNTIFS(Actividad!$B$2:$B$500,$A261,Actividad!$G$2:$G$500,"&lt;&gt;")=0,"",LOOKUP(2,1/((Actividad!$B$2:$B$500=$A261)*(Actividad!$G$2:$G$500&lt;&gt;"")),Actividad!$G$2:$G$500)))</f>
        <v/>
      </c>
      <c r="R261" t="str">
        <f t="shared" ca="1" si="20"/>
        <v/>
      </c>
      <c r="S261" t="str">
        <f t="shared" ca="1" si="21"/>
        <v/>
      </c>
      <c r="U261" t="str">
        <f t="shared" si="22"/>
        <v/>
      </c>
      <c r="V261" t="str">
        <f t="shared" si="23"/>
        <v/>
      </c>
      <c r="W261" t="str">
        <f t="shared" si="24"/>
        <v/>
      </c>
      <c r="Y261" t="str">
        <f ca="1">IF(OR($A261="",$Q261="",$Q261&lt;TODAY(),$S261="Vencido"),"",COUNTIFS($Q$2:$Q$500,"&gt;="&amp;TODAY(),$Q$2:$Q$500,"&lt;"&amp;$Q261)+COUNTIF($Q$2:$Q261,$Q261))</f>
        <v/>
      </c>
    </row>
    <row r="262" spans="16:25" x14ac:dyDescent="0.3">
      <c r="P262" t="str">
        <f>IF($A262="","",IF(COUNTIF(Actividad!$B$2:$B$500,$A262)=0,"",LOOKUP(2,1/(Actividad!$B$2:$B$500=$A262),Actividad!$A$2:$A$500)))</f>
        <v/>
      </c>
      <c r="Q262" t="str">
        <f>IF($A262="","",IF(COUNTIFS(Actividad!$B$2:$B$500,$A262,Actividad!$G$2:$G$500,"&lt;&gt;")=0,"",LOOKUP(2,1/((Actividad!$B$2:$B$500=$A262)*(Actividad!$G$2:$G$500&lt;&gt;"")),Actividad!$G$2:$G$500)))</f>
        <v/>
      </c>
      <c r="R262" t="str">
        <f t="shared" ca="1" si="20"/>
        <v/>
      </c>
      <c r="S262" t="str">
        <f t="shared" ca="1" si="21"/>
        <v/>
      </c>
      <c r="U262" t="str">
        <f t="shared" si="22"/>
        <v/>
      </c>
      <c r="V262" t="str">
        <f t="shared" si="23"/>
        <v/>
      </c>
      <c r="W262" t="str">
        <f t="shared" si="24"/>
        <v/>
      </c>
      <c r="Y262" t="str">
        <f ca="1">IF(OR($A262="",$Q262="",$Q262&lt;TODAY(),$S262="Vencido"),"",COUNTIFS($Q$2:$Q$500,"&gt;="&amp;TODAY(),$Q$2:$Q$500,"&lt;"&amp;$Q262)+COUNTIF($Q$2:$Q262,$Q262))</f>
        <v/>
      </c>
    </row>
    <row r="263" spans="16:25" x14ac:dyDescent="0.3">
      <c r="P263" t="str">
        <f>IF($A263="","",IF(COUNTIF(Actividad!$B$2:$B$500,$A263)=0,"",LOOKUP(2,1/(Actividad!$B$2:$B$500=$A263),Actividad!$A$2:$A$500)))</f>
        <v/>
      </c>
      <c r="Q263" t="str">
        <f>IF($A263="","",IF(COUNTIFS(Actividad!$B$2:$B$500,$A263,Actividad!$G$2:$G$500,"&lt;&gt;")=0,"",LOOKUP(2,1/((Actividad!$B$2:$B$500=$A263)*(Actividad!$G$2:$G$500&lt;&gt;"")),Actividad!$G$2:$G$500)))</f>
        <v/>
      </c>
      <c r="R263" t="str">
        <f t="shared" ca="1" si="20"/>
        <v/>
      </c>
      <c r="S263" t="str">
        <f t="shared" ca="1" si="21"/>
        <v/>
      </c>
      <c r="U263" t="str">
        <f t="shared" si="22"/>
        <v/>
      </c>
      <c r="V263" t="str">
        <f t="shared" si="23"/>
        <v/>
      </c>
      <c r="W263" t="str">
        <f t="shared" si="24"/>
        <v/>
      </c>
      <c r="Y263" t="str">
        <f ca="1">IF(OR($A263="",$Q263="",$Q263&lt;TODAY(),$S263="Vencido"),"",COUNTIFS($Q$2:$Q$500,"&gt;="&amp;TODAY(),$Q$2:$Q$500,"&lt;"&amp;$Q263)+COUNTIF($Q$2:$Q263,$Q263))</f>
        <v/>
      </c>
    </row>
    <row r="264" spans="16:25" x14ac:dyDescent="0.3">
      <c r="P264" t="str">
        <f>IF($A264="","",IF(COUNTIF(Actividad!$B$2:$B$500,$A264)=0,"",LOOKUP(2,1/(Actividad!$B$2:$B$500=$A264),Actividad!$A$2:$A$500)))</f>
        <v/>
      </c>
      <c r="Q264" t="str">
        <f>IF($A264="","",IF(COUNTIFS(Actividad!$B$2:$B$500,$A264,Actividad!$G$2:$G$500,"&lt;&gt;")=0,"",LOOKUP(2,1/((Actividad!$B$2:$B$500=$A264)*(Actividad!$G$2:$G$500&lt;&gt;"")),Actividad!$G$2:$G$500)))</f>
        <v/>
      </c>
      <c r="R264" t="str">
        <f t="shared" ca="1" si="20"/>
        <v/>
      </c>
      <c r="S264" t="str">
        <f t="shared" ca="1" si="21"/>
        <v/>
      </c>
      <c r="U264" t="str">
        <f t="shared" si="22"/>
        <v/>
      </c>
      <c r="V264" t="str">
        <f t="shared" si="23"/>
        <v/>
      </c>
      <c r="W264" t="str">
        <f t="shared" si="24"/>
        <v/>
      </c>
      <c r="Y264" t="str">
        <f ca="1">IF(OR($A264="",$Q264="",$Q264&lt;TODAY(),$S264="Vencido"),"",COUNTIFS($Q$2:$Q$500,"&gt;="&amp;TODAY(),$Q$2:$Q$500,"&lt;"&amp;$Q264)+COUNTIF($Q$2:$Q264,$Q264))</f>
        <v/>
      </c>
    </row>
    <row r="265" spans="16:25" x14ac:dyDescent="0.3">
      <c r="P265" t="str">
        <f>IF($A265="","",IF(COUNTIF(Actividad!$B$2:$B$500,$A265)=0,"",LOOKUP(2,1/(Actividad!$B$2:$B$500=$A265),Actividad!$A$2:$A$500)))</f>
        <v/>
      </c>
      <c r="Q265" t="str">
        <f>IF($A265="","",IF(COUNTIFS(Actividad!$B$2:$B$500,$A265,Actividad!$G$2:$G$500,"&lt;&gt;")=0,"",LOOKUP(2,1/((Actividad!$B$2:$B$500=$A265)*(Actividad!$G$2:$G$500&lt;&gt;"")),Actividad!$G$2:$G$500)))</f>
        <v/>
      </c>
      <c r="R265" t="str">
        <f t="shared" ca="1" si="20"/>
        <v/>
      </c>
      <c r="S265" t="str">
        <f t="shared" ca="1" si="21"/>
        <v/>
      </c>
      <c r="U265" t="str">
        <f t="shared" si="22"/>
        <v/>
      </c>
      <c r="V265" t="str">
        <f t="shared" si="23"/>
        <v/>
      </c>
      <c r="W265" t="str">
        <f t="shared" si="24"/>
        <v/>
      </c>
      <c r="Y265" t="str">
        <f ca="1">IF(OR($A265="",$Q265="",$Q265&lt;TODAY(),$S265="Vencido"),"",COUNTIFS($Q$2:$Q$500,"&gt;="&amp;TODAY(),$Q$2:$Q$500,"&lt;"&amp;$Q265)+COUNTIF($Q$2:$Q265,$Q265))</f>
        <v/>
      </c>
    </row>
    <row r="266" spans="16:25" x14ac:dyDescent="0.3">
      <c r="P266" t="str">
        <f>IF($A266="","",IF(COUNTIF(Actividad!$B$2:$B$500,$A266)=0,"",LOOKUP(2,1/(Actividad!$B$2:$B$500=$A266),Actividad!$A$2:$A$500)))</f>
        <v/>
      </c>
      <c r="Q266" t="str">
        <f>IF($A266="","",IF(COUNTIFS(Actividad!$B$2:$B$500,$A266,Actividad!$G$2:$G$500,"&lt;&gt;")=0,"",LOOKUP(2,1/((Actividad!$B$2:$B$500=$A266)*(Actividad!$G$2:$G$500&lt;&gt;"")),Actividad!$G$2:$G$500)))</f>
        <v/>
      </c>
      <c r="R266" t="str">
        <f t="shared" ca="1" si="20"/>
        <v/>
      </c>
      <c r="S266" t="str">
        <f t="shared" ca="1" si="21"/>
        <v/>
      </c>
      <c r="U266" t="str">
        <f t="shared" si="22"/>
        <v/>
      </c>
      <c r="V266" t="str">
        <f t="shared" si="23"/>
        <v/>
      </c>
      <c r="W266" t="str">
        <f t="shared" si="24"/>
        <v/>
      </c>
      <c r="Y266" t="str">
        <f ca="1">IF(OR($A266="",$Q266="",$Q266&lt;TODAY(),$S266="Vencido"),"",COUNTIFS($Q$2:$Q$500,"&gt;="&amp;TODAY(),$Q$2:$Q$500,"&lt;"&amp;$Q266)+COUNTIF($Q$2:$Q266,$Q266))</f>
        <v/>
      </c>
    </row>
    <row r="267" spans="16:25" x14ac:dyDescent="0.3">
      <c r="P267" t="str">
        <f>IF($A267="","",IF(COUNTIF(Actividad!$B$2:$B$500,$A267)=0,"",LOOKUP(2,1/(Actividad!$B$2:$B$500=$A267),Actividad!$A$2:$A$500)))</f>
        <v/>
      </c>
      <c r="Q267" t="str">
        <f>IF($A267="","",IF(COUNTIFS(Actividad!$B$2:$B$500,$A267,Actividad!$G$2:$G$500,"&lt;&gt;")=0,"",LOOKUP(2,1/((Actividad!$B$2:$B$500=$A267)*(Actividad!$G$2:$G$500&lt;&gt;"")),Actividad!$G$2:$G$500)))</f>
        <v/>
      </c>
      <c r="R267" t="str">
        <f t="shared" ca="1" si="20"/>
        <v/>
      </c>
      <c r="S267" t="str">
        <f t="shared" ca="1" si="21"/>
        <v/>
      </c>
      <c r="U267" t="str">
        <f t="shared" si="22"/>
        <v/>
      </c>
      <c r="V267" t="str">
        <f t="shared" si="23"/>
        <v/>
      </c>
      <c r="W267" t="str">
        <f t="shared" si="24"/>
        <v/>
      </c>
      <c r="Y267" t="str">
        <f ca="1">IF(OR($A267="",$Q267="",$Q267&lt;TODAY(),$S267="Vencido"),"",COUNTIFS($Q$2:$Q$500,"&gt;="&amp;TODAY(),$Q$2:$Q$500,"&lt;"&amp;$Q267)+COUNTIF($Q$2:$Q267,$Q267))</f>
        <v/>
      </c>
    </row>
    <row r="268" spans="16:25" x14ac:dyDescent="0.3">
      <c r="P268" t="str">
        <f>IF($A268="","",IF(COUNTIF(Actividad!$B$2:$B$500,$A268)=0,"",LOOKUP(2,1/(Actividad!$B$2:$B$500=$A268),Actividad!$A$2:$A$500)))</f>
        <v/>
      </c>
      <c r="Q268" t="str">
        <f>IF($A268="","",IF(COUNTIFS(Actividad!$B$2:$B$500,$A268,Actividad!$G$2:$G$500,"&lt;&gt;")=0,"",LOOKUP(2,1/((Actividad!$B$2:$B$500=$A268)*(Actividad!$G$2:$G$500&lt;&gt;"")),Actividad!$G$2:$G$500)))</f>
        <v/>
      </c>
      <c r="R268" t="str">
        <f t="shared" ca="1" si="20"/>
        <v/>
      </c>
      <c r="S268" t="str">
        <f t="shared" ca="1" si="21"/>
        <v/>
      </c>
      <c r="U268" t="str">
        <f t="shared" si="22"/>
        <v/>
      </c>
      <c r="V268" t="str">
        <f t="shared" si="23"/>
        <v/>
      </c>
      <c r="W268" t="str">
        <f t="shared" si="24"/>
        <v/>
      </c>
      <c r="Y268" t="str">
        <f ca="1">IF(OR($A268="",$Q268="",$Q268&lt;TODAY(),$S268="Vencido"),"",COUNTIFS($Q$2:$Q$500,"&gt;="&amp;TODAY(),$Q$2:$Q$500,"&lt;"&amp;$Q268)+COUNTIF($Q$2:$Q268,$Q268))</f>
        <v/>
      </c>
    </row>
    <row r="269" spans="16:25" x14ac:dyDescent="0.3">
      <c r="P269" t="str">
        <f>IF($A269="","",IF(COUNTIF(Actividad!$B$2:$B$500,$A269)=0,"",LOOKUP(2,1/(Actividad!$B$2:$B$500=$A269),Actividad!$A$2:$A$500)))</f>
        <v/>
      </c>
      <c r="Q269" t="str">
        <f>IF($A269="","",IF(COUNTIFS(Actividad!$B$2:$B$500,$A269,Actividad!$G$2:$G$500,"&lt;&gt;")=0,"",LOOKUP(2,1/((Actividad!$B$2:$B$500=$A269)*(Actividad!$G$2:$G$500&lt;&gt;"")),Actividad!$G$2:$G$500)))</f>
        <v/>
      </c>
      <c r="R269" t="str">
        <f t="shared" ca="1" si="20"/>
        <v/>
      </c>
      <c r="S269" t="str">
        <f t="shared" ca="1" si="21"/>
        <v/>
      </c>
      <c r="U269" t="str">
        <f t="shared" si="22"/>
        <v/>
      </c>
      <c r="V269" t="str">
        <f t="shared" si="23"/>
        <v/>
      </c>
      <c r="W269" t="str">
        <f t="shared" si="24"/>
        <v/>
      </c>
      <c r="Y269" t="str">
        <f ca="1">IF(OR($A269="",$Q269="",$Q269&lt;TODAY(),$S269="Vencido"),"",COUNTIFS($Q$2:$Q$500,"&gt;="&amp;TODAY(),$Q$2:$Q$500,"&lt;"&amp;$Q269)+COUNTIF($Q$2:$Q269,$Q269))</f>
        <v/>
      </c>
    </row>
    <row r="270" spans="16:25" x14ac:dyDescent="0.3">
      <c r="P270" t="str">
        <f>IF($A270="","",IF(COUNTIF(Actividad!$B$2:$B$500,$A270)=0,"",LOOKUP(2,1/(Actividad!$B$2:$B$500=$A270),Actividad!$A$2:$A$500)))</f>
        <v/>
      </c>
      <c r="Q270" t="str">
        <f>IF($A270="","",IF(COUNTIFS(Actividad!$B$2:$B$500,$A270,Actividad!$G$2:$G$500,"&lt;&gt;")=0,"",LOOKUP(2,1/((Actividad!$B$2:$B$500=$A270)*(Actividad!$G$2:$G$500&lt;&gt;"")),Actividad!$G$2:$G$500)))</f>
        <v/>
      </c>
      <c r="R270" t="str">
        <f t="shared" ca="1" si="20"/>
        <v/>
      </c>
      <c r="S270" t="str">
        <f t="shared" ca="1" si="21"/>
        <v/>
      </c>
      <c r="U270" t="str">
        <f t="shared" si="22"/>
        <v/>
      </c>
      <c r="V270" t="str">
        <f t="shared" si="23"/>
        <v/>
      </c>
      <c r="W270" t="str">
        <f t="shared" si="24"/>
        <v/>
      </c>
      <c r="Y270" t="str">
        <f ca="1">IF(OR($A270="",$Q270="",$Q270&lt;TODAY(),$S270="Vencido"),"",COUNTIFS($Q$2:$Q$500,"&gt;="&amp;TODAY(),$Q$2:$Q$500,"&lt;"&amp;$Q270)+COUNTIF($Q$2:$Q270,$Q270))</f>
        <v/>
      </c>
    </row>
    <row r="271" spans="16:25" x14ac:dyDescent="0.3">
      <c r="P271" t="str">
        <f>IF($A271="","",IF(COUNTIF(Actividad!$B$2:$B$500,$A271)=0,"",LOOKUP(2,1/(Actividad!$B$2:$B$500=$A271),Actividad!$A$2:$A$500)))</f>
        <v/>
      </c>
      <c r="Q271" t="str">
        <f>IF($A271="","",IF(COUNTIFS(Actividad!$B$2:$B$500,$A271,Actividad!$G$2:$G$500,"&lt;&gt;")=0,"",LOOKUP(2,1/((Actividad!$B$2:$B$500=$A271)*(Actividad!$G$2:$G$500&lt;&gt;"")),Actividad!$G$2:$G$500)))</f>
        <v/>
      </c>
      <c r="R271" t="str">
        <f t="shared" ca="1" si="20"/>
        <v/>
      </c>
      <c r="S271" t="str">
        <f t="shared" ca="1" si="21"/>
        <v/>
      </c>
      <c r="U271" t="str">
        <f t="shared" si="22"/>
        <v/>
      </c>
      <c r="V271" t="str">
        <f t="shared" si="23"/>
        <v/>
      </c>
      <c r="W271" t="str">
        <f t="shared" si="24"/>
        <v/>
      </c>
      <c r="Y271" t="str">
        <f ca="1">IF(OR($A271="",$Q271="",$Q271&lt;TODAY(),$S271="Vencido"),"",COUNTIFS($Q$2:$Q$500,"&gt;="&amp;TODAY(),$Q$2:$Q$500,"&lt;"&amp;$Q271)+COUNTIF($Q$2:$Q271,$Q271))</f>
        <v/>
      </c>
    </row>
    <row r="272" spans="16:25" x14ac:dyDescent="0.3">
      <c r="P272" t="str">
        <f>IF($A272="","",IF(COUNTIF(Actividad!$B$2:$B$500,$A272)=0,"",LOOKUP(2,1/(Actividad!$B$2:$B$500=$A272),Actividad!$A$2:$A$500)))</f>
        <v/>
      </c>
      <c r="Q272" t="str">
        <f>IF($A272="","",IF(COUNTIFS(Actividad!$B$2:$B$500,$A272,Actividad!$G$2:$G$500,"&lt;&gt;")=0,"",LOOKUP(2,1/((Actividad!$B$2:$B$500=$A272)*(Actividad!$G$2:$G$500&lt;&gt;"")),Actividad!$G$2:$G$500)))</f>
        <v/>
      </c>
      <c r="R272" t="str">
        <f t="shared" ca="1" si="20"/>
        <v/>
      </c>
      <c r="S272" t="str">
        <f t="shared" ca="1" si="21"/>
        <v/>
      </c>
      <c r="U272" t="str">
        <f t="shared" si="22"/>
        <v/>
      </c>
      <c r="V272" t="str">
        <f t="shared" si="23"/>
        <v/>
      </c>
      <c r="W272" t="str">
        <f t="shared" si="24"/>
        <v/>
      </c>
      <c r="Y272" t="str">
        <f ca="1">IF(OR($A272="",$Q272="",$Q272&lt;TODAY(),$S272="Vencido"),"",COUNTIFS($Q$2:$Q$500,"&gt;="&amp;TODAY(),$Q$2:$Q$500,"&lt;"&amp;$Q272)+COUNTIF($Q$2:$Q272,$Q272))</f>
        <v/>
      </c>
    </row>
    <row r="273" spans="16:25" x14ac:dyDescent="0.3">
      <c r="P273" t="str">
        <f>IF($A273="","",IF(COUNTIF(Actividad!$B$2:$B$500,$A273)=0,"",LOOKUP(2,1/(Actividad!$B$2:$B$500=$A273),Actividad!$A$2:$A$500)))</f>
        <v/>
      </c>
      <c r="Q273" t="str">
        <f>IF($A273="","",IF(COUNTIFS(Actividad!$B$2:$B$500,$A273,Actividad!$G$2:$G$500,"&lt;&gt;")=0,"",LOOKUP(2,1/((Actividad!$B$2:$B$500=$A273)*(Actividad!$G$2:$G$500&lt;&gt;"")),Actividad!$G$2:$G$500)))</f>
        <v/>
      </c>
      <c r="R273" t="str">
        <f t="shared" ca="1" si="20"/>
        <v/>
      </c>
      <c r="S273" t="str">
        <f t="shared" ca="1" si="21"/>
        <v/>
      </c>
      <c r="U273" t="str">
        <f t="shared" si="22"/>
        <v/>
      </c>
      <c r="V273" t="str">
        <f t="shared" si="23"/>
        <v/>
      </c>
      <c r="W273" t="str">
        <f t="shared" si="24"/>
        <v/>
      </c>
      <c r="Y273" t="str">
        <f ca="1">IF(OR($A273="",$Q273="",$Q273&lt;TODAY(),$S273="Vencido"),"",COUNTIFS($Q$2:$Q$500,"&gt;="&amp;TODAY(),$Q$2:$Q$500,"&lt;"&amp;$Q273)+COUNTIF($Q$2:$Q273,$Q273))</f>
        <v/>
      </c>
    </row>
    <row r="274" spans="16:25" x14ac:dyDescent="0.3">
      <c r="P274" t="str">
        <f>IF($A274="","",IF(COUNTIF(Actividad!$B$2:$B$500,$A274)=0,"",LOOKUP(2,1/(Actividad!$B$2:$B$500=$A274),Actividad!$A$2:$A$500)))</f>
        <v/>
      </c>
      <c r="Q274" t="str">
        <f>IF($A274="","",IF(COUNTIFS(Actividad!$B$2:$B$500,$A274,Actividad!$G$2:$G$500,"&lt;&gt;")=0,"",LOOKUP(2,1/((Actividad!$B$2:$B$500=$A274)*(Actividad!$G$2:$G$500&lt;&gt;"")),Actividad!$G$2:$G$500)))</f>
        <v/>
      </c>
      <c r="R274" t="str">
        <f t="shared" ca="1" si="20"/>
        <v/>
      </c>
      <c r="S274" t="str">
        <f t="shared" ca="1" si="21"/>
        <v/>
      </c>
      <c r="U274" t="str">
        <f t="shared" si="22"/>
        <v/>
      </c>
      <c r="V274" t="str">
        <f t="shared" si="23"/>
        <v/>
      </c>
      <c r="W274" t="str">
        <f t="shared" si="24"/>
        <v/>
      </c>
      <c r="Y274" t="str">
        <f ca="1">IF(OR($A274="",$Q274="",$Q274&lt;TODAY(),$S274="Vencido"),"",COUNTIFS($Q$2:$Q$500,"&gt;="&amp;TODAY(),$Q$2:$Q$500,"&lt;"&amp;$Q274)+COUNTIF($Q$2:$Q274,$Q274))</f>
        <v/>
      </c>
    </row>
    <row r="275" spans="16:25" x14ac:dyDescent="0.3">
      <c r="P275" t="str">
        <f>IF($A275="","",IF(COUNTIF(Actividad!$B$2:$B$500,$A275)=0,"",LOOKUP(2,1/(Actividad!$B$2:$B$500=$A275),Actividad!$A$2:$A$500)))</f>
        <v/>
      </c>
      <c r="Q275" t="str">
        <f>IF($A275="","",IF(COUNTIFS(Actividad!$B$2:$B$500,$A275,Actividad!$G$2:$G$500,"&lt;&gt;")=0,"",LOOKUP(2,1/((Actividad!$B$2:$B$500=$A275)*(Actividad!$G$2:$G$500&lt;&gt;"")),Actividad!$G$2:$G$500)))</f>
        <v/>
      </c>
      <c r="R275" t="str">
        <f t="shared" ca="1" si="20"/>
        <v/>
      </c>
      <c r="S275" t="str">
        <f t="shared" ca="1" si="21"/>
        <v/>
      </c>
      <c r="U275" t="str">
        <f t="shared" si="22"/>
        <v/>
      </c>
      <c r="V275" t="str">
        <f t="shared" si="23"/>
        <v/>
      </c>
      <c r="W275" t="str">
        <f t="shared" si="24"/>
        <v/>
      </c>
      <c r="Y275" t="str">
        <f ca="1">IF(OR($A275="",$Q275="",$Q275&lt;TODAY(),$S275="Vencido"),"",COUNTIFS($Q$2:$Q$500,"&gt;="&amp;TODAY(),$Q$2:$Q$500,"&lt;"&amp;$Q275)+COUNTIF($Q$2:$Q275,$Q275))</f>
        <v/>
      </c>
    </row>
    <row r="276" spans="16:25" x14ac:dyDescent="0.3">
      <c r="P276" t="str">
        <f>IF($A276="","",IF(COUNTIF(Actividad!$B$2:$B$500,$A276)=0,"",LOOKUP(2,1/(Actividad!$B$2:$B$500=$A276),Actividad!$A$2:$A$500)))</f>
        <v/>
      </c>
      <c r="Q276" t="str">
        <f>IF($A276="","",IF(COUNTIFS(Actividad!$B$2:$B$500,$A276,Actividad!$G$2:$G$500,"&lt;&gt;")=0,"",LOOKUP(2,1/((Actividad!$B$2:$B$500=$A276)*(Actividad!$G$2:$G$500&lt;&gt;"")),Actividad!$G$2:$G$500)))</f>
        <v/>
      </c>
      <c r="R276" t="str">
        <f t="shared" ca="1" si="20"/>
        <v/>
      </c>
      <c r="S276" t="str">
        <f t="shared" ca="1" si="21"/>
        <v/>
      </c>
      <c r="U276" t="str">
        <f t="shared" si="22"/>
        <v/>
      </c>
      <c r="V276" t="str">
        <f t="shared" si="23"/>
        <v/>
      </c>
      <c r="W276" t="str">
        <f t="shared" si="24"/>
        <v/>
      </c>
      <c r="Y276" t="str">
        <f ca="1">IF(OR($A276="",$Q276="",$Q276&lt;TODAY(),$S276="Vencido"),"",COUNTIFS($Q$2:$Q$500,"&gt;="&amp;TODAY(),$Q$2:$Q$500,"&lt;"&amp;$Q276)+COUNTIF($Q$2:$Q276,$Q276))</f>
        <v/>
      </c>
    </row>
    <row r="277" spans="16:25" x14ac:dyDescent="0.3">
      <c r="P277" t="str">
        <f>IF($A277="","",IF(COUNTIF(Actividad!$B$2:$B$500,$A277)=0,"",LOOKUP(2,1/(Actividad!$B$2:$B$500=$A277),Actividad!$A$2:$A$500)))</f>
        <v/>
      </c>
      <c r="Q277" t="str">
        <f>IF($A277="","",IF(COUNTIFS(Actividad!$B$2:$B$500,$A277,Actividad!$G$2:$G$500,"&lt;&gt;")=0,"",LOOKUP(2,1/((Actividad!$B$2:$B$500=$A277)*(Actividad!$G$2:$G$500&lt;&gt;"")),Actividad!$G$2:$G$500)))</f>
        <v/>
      </c>
      <c r="R277" t="str">
        <f t="shared" ca="1" si="20"/>
        <v/>
      </c>
      <c r="S277" t="str">
        <f t="shared" ca="1" si="21"/>
        <v/>
      </c>
      <c r="U277" t="str">
        <f t="shared" si="22"/>
        <v/>
      </c>
      <c r="V277" t="str">
        <f t="shared" si="23"/>
        <v/>
      </c>
      <c r="W277" t="str">
        <f t="shared" si="24"/>
        <v/>
      </c>
      <c r="Y277" t="str">
        <f ca="1">IF(OR($A277="",$Q277="",$Q277&lt;TODAY(),$S277="Vencido"),"",COUNTIFS($Q$2:$Q$500,"&gt;="&amp;TODAY(),$Q$2:$Q$500,"&lt;"&amp;$Q277)+COUNTIF($Q$2:$Q277,$Q277))</f>
        <v/>
      </c>
    </row>
    <row r="278" spans="16:25" x14ac:dyDescent="0.3">
      <c r="P278" t="str">
        <f>IF($A278="","",IF(COUNTIF(Actividad!$B$2:$B$500,$A278)=0,"",LOOKUP(2,1/(Actividad!$B$2:$B$500=$A278),Actividad!$A$2:$A$500)))</f>
        <v/>
      </c>
      <c r="Q278" t="str">
        <f>IF($A278="","",IF(COUNTIFS(Actividad!$B$2:$B$500,$A278,Actividad!$G$2:$G$500,"&lt;&gt;")=0,"",LOOKUP(2,1/((Actividad!$B$2:$B$500=$A278)*(Actividad!$G$2:$G$500&lt;&gt;"")),Actividad!$G$2:$G$500)))</f>
        <v/>
      </c>
      <c r="R278" t="str">
        <f t="shared" ca="1" si="20"/>
        <v/>
      </c>
      <c r="S278" t="str">
        <f t="shared" ca="1" si="21"/>
        <v/>
      </c>
      <c r="U278" t="str">
        <f t="shared" si="22"/>
        <v/>
      </c>
      <c r="V278" t="str">
        <f t="shared" si="23"/>
        <v/>
      </c>
      <c r="W278" t="str">
        <f t="shared" si="24"/>
        <v/>
      </c>
      <c r="Y278" t="str">
        <f ca="1">IF(OR($A278="",$Q278="",$Q278&lt;TODAY(),$S278="Vencido"),"",COUNTIFS($Q$2:$Q$500,"&gt;="&amp;TODAY(),$Q$2:$Q$500,"&lt;"&amp;$Q278)+COUNTIF($Q$2:$Q278,$Q278))</f>
        <v/>
      </c>
    </row>
    <row r="279" spans="16:25" x14ac:dyDescent="0.3">
      <c r="P279" t="str">
        <f>IF($A279="","",IF(COUNTIF(Actividad!$B$2:$B$500,$A279)=0,"",LOOKUP(2,1/(Actividad!$B$2:$B$500=$A279),Actividad!$A$2:$A$500)))</f>
        <v/>
      </c>
      <c r="Q279" t="str">
        <f>IF($A279="","",IF(COUNTIFS(Actividad!$B$2:$B$500,$A279,Actividad!$G$2:$G$500,"&lt;&gt;")=0,"",LOOKUP(2,1/((Actividad!$B$2:$B$500=$A279)*(Actividad!$G$2:$G$500&lt;&gt;"")),Actividad!$G$2:$G$500)))</f>
        <v/>
      </c>
      <c r="R279" t="str">
        <f t="shared" ca="1" si="20"/>
        <v/>
      </c>
      <c r="S279" t="str">
        <f t="shared" ca="1" si="21"/>
        <v/>
      </c>
      <c r="U279" t="str">
        <f t="shared" si="22"/>
        <v/>
      </c>
      <c r="V279" t="str">
        <f t="shared" si="23"/>
        <v/>
      </c>
      <c r="W279" t="str">
        <f t="shared" si="24"/>
        <v/>
      </c>
      <c r="Y279" t="str">
        <f ca="1">IF(OR($A279="",$Q279="",$Q279&lt;TODAY(),$S279="Vencido"),"",COUNTIFS($Q$2:$Q$500,"&gt;="&amp;TODAY(),$Q$2:$Q$500,"&lt;"&amp;$Q279)+COUNTIF($Q$2:$Q279,$Q279))</f>
        <v/>
      </c>
    </row>
    <row r="280" spans="16:25" x14ac:dyDescent="0.3">
      <c r="P280" t="str">
        <f>IF($A280="","",IF(COUNTIF(Actividad!$B$2:$B$500,$A280)=0,"",LOOKUP(2,1/(Actividad!$B$2:$B$500=$A280),Actividad!$A$2:$A$500)))</f>
        <v/>
      </c>
      <c r="Q280" t="str">
        <f>IF($A280="","",IF(COUNTIFS(Actividad!$B$2:$B$500,$A280,Actividad!$G$2:$G$500,"&lt;&gt;")=0,"",LOOKUP(2,1/((Actividad!$B$2:$B$500=$A280)*(Actividad!$G$2:$G$500&lt;&gt;"")),Actividad!$G$2:$G$500)))</f>
        <v/>
      </c>
      <c r="R280" t="str">
        <f t="shared" ca="1" si="20"/>
        <v/>
      </c>
      <c r="S280" t="str">
        <f t="shared" ca="1" si="21"/>
        <v/>
      </c>
      <c r="U280" t="str">
        <f t="shared" si="22"/>
        <v/>
      </c>
      <c r="V280" t="str">
        <f t="shared" si="23"/>
        <v/>
      </c>
      <c r="W280" t="str">
        <f t="shared" si="24"/>
        <v/>
      </c>
      <c r="Y280" t="str">
        <f ca="1">IF(OR($A280="",$Q280="",$Q280&lt;TODAY(),$S280="Vencido"),"",COUNTIFS($Q$2:$Q$500,"&gt;="&amp;TODAY(),$Q$2:$Q$500,"&lt;"&amp;$Q280)+COUNTIF($Q$2:$Q280,$Q280))</f>
        <v/>
      </c>
    </row>
    <row r="281" spans="16:25" x14ac:dyDescent="0.3">
      <c r="P281" t="str">
        <f>IF($A281="","",IF(COUNTIF(Actividad!$B$2:$B$500,$A281)=0,"",LOOKUP(2,1/(Actividad!$B$2:$B$500=$A281),Actividad!$A$2:$A$500)))</f>
        <v/>
      </c>
      <c r="Q281" t="str">
        <f>IF($A281="","",IF(COUNTIFS(Actividad!$B$2:$B$500,$A281,Actividad!$G$2:$G$500,"&lt;&gt;")=0,"",LOOKUP(2,1/((Actividad!$B$2:$B$500=$A281)*(Actividad!$G$2:$G$500&lt;&gt;"")),Actividad!$G$2:$G$500)))</f>
        <v/>
      </c>
      <c r="R281" t="str">
        <f t="shared" ca="1" si="20"/>
        <v/>
      </c>
      <c r="S281" t="str">
        <f t="shared" ca="1" si="21"/>
        <v/>
      </c>
      <c r="U281" t="str">
        <f t="shared" si="22"/>
        <v/>
      </c>
      <c r="V281" t="str">
        <f t="shared" si="23"/>
        <v/>
      </c>
      <c r="W281" t="str">
        <f t="shared" si="24"/>
        <v/>
      </c>
      <c r="Y281" t="str">
        <f ca="1">IF(OR($A281="",$Q281="",$Q281&lt;TODAY(),$S281="Vencido"),"",COUNTIFS($Q$2:$Q$500,"&gt;="&amp;TODAY(),$Q$2:$Q$500,"&lt;"&amp;$Q281)+COUNTIF($Q$2:$Q281,$Q281))</f>
        <v/>
      </c>
    </row>
    <row r="282" spans="16:25" x14ac:dyDescent="0.3">
      <c r="P282" t="str">
        <f>IF($A282="","",IF(COUNTIF(Actividad!$B$2:$B$500,$A282)=0,"",LOOKUP(2,1/(Actividad!$B$2:$B$500=$A282),Actividad!$A$2:$A$500)))</f>
        <v/>
      </c>
      <c r="Q282" t="str">
        <f>IF($A282="","",IF(COUNTIFS(Actividad!$B$2:$B$500,$A282,Actividad!$G$2:$G$500,"&lt;&gt;")=0,"",LOOKUP(2,1/((Actividad!$B$2:$B$500=$A282)*(Actividad!$G$2:$G$500&lt;&gt;"")),Actividad!$G$2:$G$500)))</f>
        <v/>
      </c>
      <c r="R282" t="str">
        <f t="shared" ca="1" si="20"/>
        <v/>
      </c>
      <c r="S282" t="str">
        <f t="shared" ca="1" si="21"/>
        <v/>
      </c>
      <c r="U282" t="str">
        <f t="shared" si="22"/>
        <v/>
      </c>
      <c r="V282" t="str">
        <f t="shared" si="23"/>
        <v/>
      </c>
      <c r="W282" t="str">
        <f t="shared" si="24"/>
        <v/>
      </c>
      <c r="Y282" t="str">
        <f ca="1">IF(OR($A282="",$Q282="",$Q282&lt;TODAY(),$S282="Vencido"),"",COUNTIFS($Q$2:$Q$500,"&gt;="&amp;TODAY(),$Q$2:$Q$500,"&lt;"&amp;$Q282)+COUNTIF($Q$2:$Q282,$Q282))</f>
        <v/>
      </c>
    </row>
    <row r="283" spans="16:25" x14ac:dyDescent="0.3">
      <c r="P283" t="str">
        <f>IF($A283="","",IF(COUNTIF(Actividad!$B$2:$B$500,$A283)=0,"",LOOKUP(2,1/(Actividad!$B$2:$B$500=$A283),Actividad!$A$2:$A$500)))</f>
        <v/>
      </c>
      <c r="Q283" t="str">
        <f>IF($A283="","",IF(COUNTIFS(Actividad!$B$2:$B$500,$A283,Actividad!$G$2:$G$500,"&lt;&gt;")=0,"",LOOKUP(2,1/((Actividad!$B$2:$B$500=$A283)*(Actividad!$G$2:$G$500&lt;&gt;"")),Actividad!$G$2:$G$500)))</f>
        <v/>
      </c>
      <c r="R283" t="str">
        <f t="shared" ca="1" si="20"/>
        <v/>
      </c>
      <c r="S283" t="str">
        <f t="shared" ca="1" si="21"/>
        <v/>
      </c>
      <c r="U283" t="str">
        <f t="shared" si="22"/>
        <v/>
      </c>
      <c r="V283" t="str">
        <f t="shared" si="23"/>
        <v/>
      </c>
      <c r="W283" t="str">
        <f t="shared" si="24"/>
        <v/>
      </c>
      <c r="Y283" t="str">
        <f ca="1">IF(OR($A283="",$Q283="",$Q283&lt;TODAY(),$S283="Vencido"),"",COUNTIFS($Q$2:$Q$500,"&gt;="&amp;TODAY(),$Q$2:$Q$500,"&lt;"&amp;$Q283)+COUNTIF($Q$2:$Q283,$Q283))</f>
        <v/>
      </c>
    </row>
    <row r="284" spans="16:25" x14ac:dyDescent="0.3">
      <c r="P284" t="str">
        <f>IF($A284="","",IF(COUNTIF(Actividad!$B$2:$B$500,$A284)=0,"",LOOKUP(2,1/(Actividad!$B$2:$B$500=$A284),Actividad!$A$2:$A$500)))</f>
        <v/>
      </c>
      <c r="Q284" t="str">
        <f>IF($A284="","",IF(COUNTIFS(Actividad!$B$2:$B$500,$A284,Actividad!$G$2:$G$500,"&lt;&gt;")=0,"",LOOKUP(2,1/((Actividad!$B$2:$B$500=$A284)*(Actividad!$G$2:$G$500&lt;&gt;"")),Actividad!$G$2:$G$500)))</f>
        <v/>
      </c>
      <c r="R284" t="str">
        <f t="shared" ca="1" si="20"/>
        <v/>
      </c>
      <c r="S284" t="str">
        <f t="shared" ca="1" si="21"/>
        <v/>
      </c>
      <c r="U284" t="str">
        <f t="shared" si="22"/>
        <v/>
      </c>
      <c r="V284" t="str">
        <f t="shared" si="23"/>
        <v/>
      </c>
      <c r="W284" t="str">
        <f t="shared" si="24"/>
        <v/>
      </c>
      <c r="Y284" t="str">
        <f ca="1">IF(OR($A284="",$Q284="",$Q284&lt;TODAY(),$S284="Vencido"),"",COUNTIFS($Q$2:$Q$500,"&gt;="&amp;TODAY(),$Q$2:$Q$500,"&lt;"&amp;$Q284)+COUNTIF($Q$2:$Q284,$Q284))</f>
        <v/>
      </c>
    </row>
    <row r="285" spans="16:25" x14ac:dyDescent="0.3">
      <c r="P285" t="str">
        <f>IF($A285="","",IF(COUNTIF(Actividad!$B$2:$B$500,$A285)=0,"",LOOKUP(2,1/(Actividad!$B$2:$B$500=$A285),Actividad!$A$2:$A$500)))</f>
        <v/>
      </c>
      <c r="Q285" t="str">
        <f>IF($A285="","",IF(COUNTIFS(Actividad!$B$2:$B$500,$A285,Actividad!$G$2:$G$500,"&lt;&gt;")=0,"",LOOKUP(2,1/((Actividad!$B$2:$B$500=$A285)*(Actividad!$G$2:$G$500&lt;&gt;"")),Actividad!$G$2:$G$500)))</f>
        <v/>
      </c>
      <c r="R285" t="str">
        <f t="shared" ca="1" si="20"/>
        <v/>
      </c>
      <c r="S285" t="str">
        <f t="shared" ca="1" si="21"/>
        <v/>
      </c>
      <c r="U285" t="str">
        <f t="shared" si="22"/>
        <v/>
      </c>
      <c r="V285" t="str">
        <f t="shared" si="23"/>
        <v/>
      </c>
      <c r="W285" t="str">
        <f t="shared" si="24"/>
        <v/>
      </c>
      <c r="Y285" t="str">
        <f ca="1">IF(OR($A285="",$Q285="",$Q285&lt;TODAY(),$S285="Vencido"),"",COUNTIFS($Q$2:$Q$500,"&gt;="&amp;TODAY(),$Q$2:$Q$500,"&lt;"&amp;$Q285)+COUNTIF($Q$2:$Q285,$Q285))</f>
        <v/>
      </c>
    </row>
    <row r="286" spans="16:25" x14ac:dyDescent="0.3">
      <c r="P286" t="str">
        <f>IF($A286="","",IF(COUNTIF(Actividad!$B$2:$B$500,$A286)=0,"",LOOKUP(2,1/(Actividad!$B$2:$B$500=$A286),Actividad!$A$2:$A$500)))</f>
        <v/>
      </c>
      <c r="Q286" t="str">
        <f>IF($A286="","",IF(COUNTIFS(Actividad!$B$2:$B$500,$A286,Actividad!$G$2:$G$500,"&lt;&gt;")=0,"",LOOKUP(2,1/((Actividad!$B$2:$B$500=$A286)*(Actividad!$G$2:$G$500&lt;&gt;"")),Actividad!$G$2:$G$500)))</f>
        <v/>
      </c>
      <c r="R286" t="str">
        <f t="shared" ca="1" si="20"/>
        <v/>
      </c>
      <c r="S286" t="str">
        <f t="shared" ca="1" si="21"/>
        <v/>
      </c>
      <c r="U286" t="str">
        <f t="shared" si="22"/>
        <v/>
      </c>
      <c r="V286" t="str">
        <f t="shared" si="23"/>
        <v/>
      </c>
      <c r="W286" t="str">
        <f t="shared" si="24"/>
        <v/>
      </c>
      <c r="Y286" t="str">
        <f ca="1">IF(OR($A286="",$Q286="",$Q286&lt;TODAY(),$S286="Vencido"),"",COUNTIFS($Q$2:$Q$500,"&gt;="&amp;TODAY(),$Q$2:$Q$500,"&lt;"&amp;$Q286)+COUNTIF($Q$2:$Q286,$Q286))</f>
        <v/>
      </c>
    </row>
    <row r="287" spans="16:25" x14ac:dyDescent="0.3">
      <c r="P287" t="str">
        <f>IF($A287="","",IF(COUNTIF(Actividad!$B$2:$B$500,$A287)=0,"",LOOKUP(2,1/(Actividad!$B$2:$B$500=$A287),Actividad!$A$2:$A$500)))</f>
        <v/>
      </c>
      <c r="Q287" t="str">
        <f>IF($A287="","",IF(COUNTIFS(Actividad!$B$2:$B$500,$A287,Actividad!$G$2:$G$500,"&lt;&gt;")=0,"",LOOKUP(2,1/((Actividad!$B$2:$B$500=$A287)*(Actividad!$G$2:$G$500&lt;&gt;"")),Actividad!$G$2:$G$500)))</f>
        <v/>
      </c>
      <c r="R287" t="str">
        <f t="shared" ca="1" si="20"/>
        <v/>
      </c>
      <c r="S287" t="str">
        <f t="shared" ca="1" si="21"/>
        <v/>
      </c>
      <c r="U287" t="str">
        <f t="shared" si="22"/>
        <v/>
      </c>
      <c r="V287" t="str">
        <f t="shared" si="23"/>
        <v/>
      </c>
      <c r="W287" t="str">
        <f t="shared" si="24"/>
        <v/>
      </c>
      <c r="Y287" t="str">
        <f ca="1">IF(OR($A287="",$Q287="",$Q287&lt;TODAY(),$S287="Vencido"),"",COUNTIFS($Q$2:$Q$500,"&gt;="&amp;TODAY(),$Q$2:$Q$500,"&lt;"&amp;$Q287)+COUNTIF($Q$2:$Q287,$Q287))</f>
        <v/>
      </c>
    </row>
    <row r="288" spans="16:25" x14ac:dyDescent="0.3">
      <c r="P288" t="str">
        <f>IF($A288="","",IF(COUNTIF(Actividad!$B$2:$B$500,$A288)=0,"",LOOKUP(2,1/(Actividad!$B$2:$B$500=$A288),Actividad!$A$2:$A$500)))</f>
        <v/>
      </c>
      <c r="Q288" t="str">
        <f>IF($A288="","",IF(COUNTIFS(Actividad!$B$2:$B$500,$A288,Actividad!$G$2:$G$500,"&lt;&gt;")=0,"",LOOKUP(2,1/((Actividad!$B$2:$B$500=$A288)*(Actividad!$G$2:$G$500&lt;&gt;"")),Actividad!$G$2:$G$500)))</f>
        <v/>
      </c>
      <c r="R288" t="str">
        <f t="shared" ca="1" si="20"/>
        <v/>
      </c>
      <c r="S288" t="str">
        <f t="shared" ca="1" si="21"/>
        <v/>
      </c>
      <c r="U288" t="str">
        <f t="shared" si="22"/>
        <v/>
      </c>
      <c r="V288" t="str">
        <f t="shared" si="23"/>
        <v/>
      </c>
      <c r="W288" t="str">
        <f t="shared" si="24"/>
        <v/>
      </c>
      <c r="Y288" t="str">
        <f ca="1">IF(OR($A288="",$Q288="",$Q288&lt;TODAY(),$S288="Vencido"),"",COUNTIFS($Q$2:$Q$500,"&gt;="&amp;TODAY(),$Q$2:$Q$500,"&lt;"&amp;$Q288)+COUNTIF($Q$2:$Q288,$Q288))</f>
        <v/>
      </c>
    </row>
    <row r="289" spans="16:25" x14ac:dyDescent="0.3">
      <c r="P289" t="str">
        <f>IF($A289="","",IF(COUNTIF(Actividad!$B$2:$B$500,$A289)=0,"",LOOKUP(2,1/(Actividad!$B$2:$B$500=$A289),Actividad!$A$2:$A$500)))</f>
        <v/>
      </c>
      <c r="Q289" t="str">
        <f>IF($A289="","",IF(COUNTIFS(Actividad!$B$2:$B$500,$A289,Actividad!$G$2:$G$500,"&lt;&gt;")=0,"",LOOKUP(2,1/((Actividad!$B$2:$B$500=$A289)*(Actividad!$G$2:$G$500&lt;&gt;"")),Actividad!$G$2:$G$500)))</f>
        <v/>
      </c>
      <c r="R289" t="str">
        <f t="shared" ca="1" si="20"/>
        <v/>
      </c>
      <c r="S289" t="str">
        <f t="shared" ca="1" si="21"/>
        <v/>
      </c>
      <c r="U289" t="str">
        <f t="shared" si="22"/>
        <v/>
      </c>
      <c r="V289" t="str">
        <f t="shared" si="23"/>
        <v/>
      </c>
      <c r="W289" t="str">
        <f t="shared" si="24"/>
        <v/>
      </c>
      <c r="Y289" t="str">
        <f ca="1">IF(OR($A289="",$Q289="",$Q289&lt;TODAY(),$S289="Vencido"),"",COUNTIFS($Q$2:$Q$500,"&gt;="&amp;TODAY(),$Q$2:$Q$500,"&lt;"&amp;$Q289)+COUNTIF($Q$2:$Q289,$Q289))</f>
        <v/>
      </c>
    </row>
    <row r="290" spans="16:25" x14ac:dyDescent="0.3">
      <c r="P290" t="str">
        <f>IF($A290="","",IF(COUNTIF(Actividad!$B$2:$B$500,$A290)=0,"",LOOKUP(2,1/(Actividad!$B$2:$B$500=$A290),Actividad!$A$2:$A$500)))</f>
        <v/>
      </c>
      <c r="Q290" t="str">
        <f>IF($A290="","",IF(COUNTIFS(Actividad!$B$2:$B$500,$A290,Actividad!$G$2:$G$500,"&lt;&gt;")=0,"",LOOKUP(2,1/((Actividad!$B$2:$B$500=$A290)*(Actividad!$G$2:$G$500&lt;&gt;"")),Actividad!$G$2:$G$500)))</f>
        <v/>
      </c>
      <c r="R290" t="str">
        <f t="shared" ca="1" si="20"/>
        <v/>
      </c>
      <c r="S290" t="str">
        <f t="shared" ca="1" si="21"/>
        <v/>
      </c>
      <c r="U290" t="str">
        <f t="shared" si="22"/>
        <v/>
      </c>
      <c r="V290" t="str">
        <f t="shared" si="23"/>
        <v/>
      </c>
      <c r="W290" t="str">
        <f t="shared" si="24"/>
        <v/>
      </c>
      <c r="Y290" t="str">
        <f ca="1">IF(OR($A290="",$Q290="",$Q290&lt;TODAY(),$S290="Vencido"),"",COUNTIFS($Q$2:$Q$500,"&gt;="&amp;TODAY(),$Q$2:$Q$500,"&lt;"&amp;$Q290)+COUNTIF($Q$2:$Q290,$Q290))</f>
        <v/>
      </c>
    </row>
    <row r="291" spans="16:25" x14ac:dyDescent="0.3">
      <c r="P291" t="str">
        <f>IF($A291="","",IF(COUNTIF(Actividad!$B$2:$B$500,$A291)=0,"",LOOKUP(2,1/(Actividad!$B$2:$B$500=$A291),Actividad!$A$2:$A$500)))</f>
        <v/>
      </c>
      <c r="Q291" t="str">
        <f>IF($A291="","",IF(COUNTIFS(Actividad!$B$2:$B$500,$A291,Actividad!$G$2:$G$500,"&lt;&gt;")=0,"",LOOKUP(2,1/((Actividad!$B$2:$B$500=$A291)*(Actividad!$G$2:$G$500&lt;&gt;"")),Actividad!$G$2:$G$500)))</f>
        <v/>
      </c>
      <c r="R291" t="str">
        <f t="shared" ca="1" si="20"/>
        <v/>
      </c>
      <c r="S291" t="str">
        <f t="shared" ca="1" si="21"/>
        <v/>
      </c>
      <c r="U291" t="str">
        <f t="shared" si="22"/>
        <v/>
      </c>
      <c r="V291" t="str">
        <f t="shared" si="23"/>
        <v/>
      </c>
      <c r="W291" t="str">
        <f t="shared" si="24"/>
        <v/>
      </c>
      <c r="Y291" t="str">
        <f ca="1">IF(OR($A291="",$Q291="",$Q291&lt;TODAY(),$S291="Vencido"),"",COUNTIFS($Q$2:$Q$500,"&gt;="&amp;TODAY(),$Q$2:$Q$500,"&lt;"&amp;$Q291)+COUNTIF($Q$2:$Q291,$Q291))</f>
        <v/>
      </c>
    </row>
    <row r="292" spans="16:25" x14ac:dyDescent="0.3">
      <c r="P292" t="str">
        <f>IF($A292="","",IF(COUNTIF(Actividad!$B$2:$B$500,$A292)=0,"",LOOKUP(2,1/(Actividad!$B$2:$B$500=$A292),Actividad!$A$2:$A$500)))</f>
        <v/>
      </c>
      <c r="Q292" t="str">
        <f>IF($A292="","",IF(COUNTIFS(Actividad!$B$2:$B$500,$A292,Actividad!$G$2:$G$500,"&lt;&gt;")=0,"",LOOKUP(2,1/((Actividad!$B$2:$B$500=$A292)*(Actividad!$G$2:$G$500&lt;&gt;"")),Actividad!$G$2:$G$500)))</f>
        <v/>
      </c>
      <c r="R292" t="str">
        <f t="shared" ca="1" si="20"/>
        <v/>
      </c>
      <c r="S292" t="str">
        <f t="shared" ca="1" si="21"/>
        <v/>
      </c>
      <c r="U292" t="str">
        <f t="shared" si="22"/>
        <v/>
      </c>
      <c r="V292" t="str">
        <f t="shared" si="23"/>
        <v/>
      </c>
      <c r="W292" t="str">
        <f t="shared" si="24"/>
        <v/>
      </c>
      <c r="Y292" t="str">
        <f ca="1">IF(OR($A292="",$Q292="",$Q292&lt;TODAY(),$S292="Vencido"),"",COUNTIFS($Q$2:$Q$500,"&gt;="&amp;TODAY(),$Q$2:$Q$500,"&lt;"&amp;$Q292)+COUNTIF($Q$2:$Q292,$Q292))</f>
        <v/>
      </c>
    </row>
    <row r="293" spans="16:25" x14ac:dyDescent="0.3">
      <c r="P293" t="str">
        <f>IF($A293="","",IF(COUNTIF(Actividad!$B$2:$B$500,$A293)=0,"",LOOKUP(2,1/(Actividad!$B$2:$B$500=$A293),Actividad!$A$2:$A$500)))</f>
        <v/>
      </c>
      <c r="Q293" t="str">
        <f>IF($A293="","",IF(COUNTIFS(Actividad!$B$2:$B$500,$A293,Actividad!$G$2:$G$500,"&lt;&gt;")=0,"",LOOKUP(2,1/((Actividad!$B$2:$B$500=$A293)*(Actividad!$G$2:$G$500&lt;&gt;"")),Actividad!$G$2:$G$500)))</f>
        <v/>
      </c>
      <c r="R293" t="str">
        <f t="shared" ca="1" si="20"/>
        <v/>
      </c>
      <c r="S293" t="str">
        <f t="shared" ca="1" si="21"/>
        <v/>
      </c>
      <c r="U293" t="str">
        <f t="shared" si="22"/>
        <v/>
      </c>
      <c r="V293" t="str">
        <f t="shared" si="23"/>
        <v/>
      </c>
      <c r="W293" t="str">
        <f t="shared" si="24"/>
        <v/>
      </c>
      <c r="Y293" t="str">
        <f ca="1">IF(OR($A293="",$Q293="",$Q293&lt;TODAY(),$S293="Vencido"),"",COUNTIFS($Q$2:$Q$500,"&gt;="&amp;TODAY(),$Q$2:$Q$500,"&lt;"&amp;$Q293)+COUNTIF($Q$2:$Q293,$Q293))</f>
        <v/>
      </c>
    </row>
    <row r="294" spans="16:25" x14ac:dyDescent="0.3">
      <c r="P294" t="str">
        <f>IF($A294="","",IF(COUNTIF(Actividad!$B$2:$B$500,$A294)=0,"",LOOKUP(2,1/(Actividad!$B$2:$B$500=$A294),Actividad!$A$2:$A$500)))</f>
        <v/>
      </c>
      <c r="Q294" t="str">
        <f>IF($A294="","",IF(COUNTIFS(Actividad!$B$2:$B$500,$A294,Actividad!$G$2:$G$500,"&lt;&gt;")=0,"",LOOKUP(2,1/((Actividad!$B$2:$B$500=$A294)*(Actividad!$G$2:$G$500&lt;&gt;"")),Actividad!$G$2:$G$500)))</f>
        <v/>
      </c>
      <c r="R294" t="str">
        <f t="shared" ca="1" si="20"/>
        <v/>
      </c>
      <c r="S294" t="str">
        <f t="shared" ca="1" si="21"/>
        <v/>
      </c>
      <c r="U294" t="str">
        <f t="shared" si="22"/>
        <v/>
      </c>
      <c r="V294" t="str">
        <f t="shared" si="23"/>
        <v/>
      </c>
      <c r="W294" t="str">
        <f t="shared" si="24"/>
        <v/>
      </c>
      <c r="Y294" t="str">
        <f ca="1">IF(OR($A294="",$Q294="",$Q294&lt;TODAY(),$S294="Vencido"),"",COUNTIFS($Q$2:$Q$500,"&gt;="&amp;TODAY(),$Q$2:$Q$500,"&lt;"&amp;$Q294)+COUNTIF($Q$2:$Q294,$Q294))</f>
        <v/>
      </c>
    </row>
    <row r="295" spans="16:25" x14ac:dyDescent="0.3">
      <c r="P295" t="str">
        <f>IF($A295="","",IF(COUNTIF(Actividad!$B$2:$B$500,$A295)=0,"",LOOKUP(2,1/(Actividad!$B$2:$B$500=$A295),Actividad!$A$2:$A$500)))</f>
        <v/>
      </c>
      <c r="Q295" t="str">
        <f>IF($A295="","",IF(COUNTIFS(Actividad!$B$2:$B$500,$A295,Actividad!$G$2:$G$500,"&lt;&gt;")=0,"",LOOKUP(2,1/((Actividad!$B$2:$B$500=$A295)*(Actividad!$G$2:$G$500&lt;&gt;"")),Actividad!$G$2:$G$500)))</f>
        <v/>
      </c>
      <c r="R295" t="str">
        <f t="shared" ca="1" si="20"/>
        <v/>
      </c>
      <c r="S295" t="str">
        <f t="shared" ca="1" si="21"/>
        <v/>
      </c>
      <c r="U295" t="str">
        <f t="shared" si="22"/>
        <v/>
      </c>
      <c r="V295" t="str">
        <f t="shared" si="23"/>
        <v/>
      </c>
      <c r="W295" t="str">
        <f t="shared" si="24"/>
        <v/>
      </c>
      <c r="Y295" t="str">
        <f ca="1">IF(OR($A295="",$Q295="",$Q295&lt;TODAY(),$S295="Vencido"),"",COUNTIFS($Q$2:$Q$500,"&gt;="&amp;TODAY(),$Q$2:$Q$500,"&lt;"&amp;$Q295)+COUNTIF($Q$2:$Q295,$Q295))</f>
        <v/>
      </c>
    </row>
    <row r="296" spans="16:25" x14ac:dyDescent="0.3">
      <c r="P296" t="str">
        <f>IF($A296="","",IF(COUNTIF(Actividad!$B$2:$B$500,$A296)=0,"",LOOKUP(2,1/(Actividad!$B$2:$B$500=$A296),Actividad!$A$2:$A$500)))</f>
        <v/>
      </c>
      <c r="Q296" t="str">
        <f>IF($A296="","",IF(COUNTIFS(Actividad!$B$2:$B$500,$A296,Actividad!$G$2:$G$500,"&lt;&gt;")=0,"",LOOKUP(2,1/((Actividad!$B$2:$B$500=$A296)*(Actividad!$G$2:$G$500&lt;&gt;"")),Actividad!$G$2:$G$500)))</f>
        <v/>
      </c>
      <c r="R296" t="str">
        <f t="shared" ca="1" si="20"/>
        <v/>
      </c>
      <c r="S296" t="str">
        <f t="shared" ca="1" si="21"/>
        <v/>
      </c>
      <c r="U296" t="str">
        <f t="shared" si="22"/>
        <v/>
      </c>
      <c r="V296" t="str">
        <f t="shared" si="23"/>
        <v/>
      </c>
      <c r="W296" t="str">
        <f t="shared" si="24"/>
        <v/>
      </c>
      <c r="Y296" t="str">
        <f ca="1">IF(OR($A296="",$Q296="",$Q296&lt;TODAY(),$S296="Vencido"),"",COUNTIFS($Q$2:$Q$500,"&gt;="&amp;TODAY(),$Q$2:$Q$500,"&lt;"&amp;$Q296)+COUNTIF($Q$2:$Q296,$Q296))</f>
        <v/>
      </c>
    </row>
    <row r="297" spans="16:25" x14ac:dyDescent="0.3">
      <c r="P297" t="str">
        <f>IF($A297="","",IF(COUNTIF(Actividad!$B$2:$B$500,$A297)=0,"",LOOKUP(2,1/(Actividad!$B$2:$B$500=$A297),Actividad!$A$2:$A$500)))</f>
        <v/>
      </c>
      <c r="Q297" t="str">
        <f>IF($A297="","",IF(COUNTIFS(Actividad!$B$2:$B$500,$A297,Actividad!$G$2:$G$500,"&lt;&gt;")=0,"",LOOKUP(2,1/((Actividad!$B$2:$B$500=$A297)*(Actividad!$G$2:$G$500&lt;&gt;"")),Actividad!$G$2:$G$500)))</f>
        <v/>
      </c>
      <c r="R297" t="str">
        <f t="shared" ca="1" si="20"/>
        <v/>
      </c>
      <c r="S297" t="str">
        <f t="shared" ca="1" si="21"/>
        <v/>
      </c>
      <c r="U297" t="str">
        <f t="shared" si="22"/>
        <v/>
      </c>
      <c r="V297" t="str">
        <f t="shared" si="23"/>
        <v/>
      </c>
      <c r="W297" t="str">
        <f t="shared" si="24"/>
        <v/>
      </c>
      <c r="Y297" t="str">
        <f ca="1">IF(OR($A297="",$Q297="",$Q297&lt;TODAY(),$S297="Vencido"),"",COUNTIFS($Q$2:$Q$500,"&gt;="&amp;TODAY(),$Q$2:$Q$500,"&lt;"&amp;$Q297)+COUNTIF($Q$2:$Q297,$Q297))</f>
        <v/>
      </c>
    </row>
    <row r="298" spans="16:25" x14ac:dyDescent="0.3">
      <c r="P298" t="str">
        <f>IF($A298="","",IF(COUNTIF(Actividad!$B$2:$B$500,$A298)=0,"",LOOKUP(2,1/(Actividad!$B$2:$B$500=$A298),Actividad!$A$2:$A$500)))</f>
        <v/>
      </c>
      <c r="Q298" t="str">
        <f>IF($A298="","",IF(COUNTIFS(Actividad!$B$2:$B$500,$A298,Actividad!$G$2:$G$500,"&lt;&gt;")=0,"",LOOKUP(2,1/((Actividad!$B$2:$B$500=$A298)*(Actividad!$G$2:$G$500&lt;&gt;"")),Actividad!$G$2:$G$500)))</f>
        <v/>
      </c>
      <c r="R298" t="str">
        <f t="shared" ca="1" si="20"/>
        <v/>
      </c>
      <c r="S298" t="str">
        <f t="shared" ca="1" si="21"/>
        <v/>
      </c>
      <c r="U298" t="str">
        <f t="shared" si="22"/>
        <v/>
      </c>
      <c r="V298" t="str">
        <f t="shared" si="23"/>
        <v/>
      </c>
      <c r="W298" t="str">
        <f t="shared" si="24"/>
        <v/>
      </c>
      <c r="Y298" t="str">
        <f ca="1">IF(OR($A298="",$Q298="",$Q298&lt;TODAY(),$S298="Vencido"),"",COUNTIFS($Q$2:$Q$500,"&gt;="&amp;TODAY(),$Q$2:$Q$500,"&lt;"&amp;$Q298)+COUNTIF($Q$2:$Q298,$Q298))</f>
        <v/>
      </c>
    </row>
    <row r="299" spans="16:25" x14ac:dyDescent="0.3">
      <c r="P299" t="str">
        <f>IF($A299="","",IF(COUNTIF(Actividad!$B$2:$B$500,$A299)=0,"",LOOKUP(2,1/(Actividad!$B$2:$B$500=$A299),Actividad!$A$2:$A$500)))</f>
        <v/>
      </c>
      <c r="Q299" t="str">
        <f>IF($A299="","",IF(COUNTIFS(Actividad!$B$2:$B$500,$A299,Actividad!$G$2:$G$500,"&lt;&gt;")=0,"",LOOKUP(2,1/((Actividad!$B$2:$B$500=$A299)*(Actividad!$G$2:$G$500&lt;&gt;"")),Actividad!$G$2:$G$500)))</f>
        <v/>
      </c>
      <c r="R299" t="str">
        <f t="shared" ca="1" si="20"/>
        <v/>
      </c>
      <c r="S299" t="str">
        <f t="shared" ca="1" si="21"/>
        <v/>
      </c>
      <c r="U299" t="str">
        <f t="shared" si="22"/>
        <v/>
      </c>
      <c r="V299" t="str">
        <f t="shared" si="23"/>
        <v/>
      </c>
      <c r="W299" t="str">
        <f t="shared" si="24"/>
        <v/>
      </c>
      <c r="Y299" t="str">
        <f ca="1">IF(OR($A299="",$Q299="",$Q299&lt;TODAY(),$S299="Vencido"),"",COUNTIFS($Q$2:$Q$500,"&gt;="&amp;TODAY(),$Q$2:$Q$500,"&lt;"&amp;$Q299)+COUNTIF($Q$2:$Q299,$Q299))</f>
        <v/>
      </c>
    </row>
    <row r="300" spans="16:25" x14ac:dyDescent="0.3">
      <c r="P300" t="str">
        <f>IF($A300="","",IF(COUNTIF(Actividad!$B$2:$B$500,$A300)=0,"",LOOKUP(2,1/(Actividad!$B$2:$B$500=$A300),Actividad!$A$2:$A$500)))</f>
        <v/>
      </c>
      <c r="Q300" t="str">
        <f>IF($A300="","",IF(COUNTIFS(Actividad!$B$2:$B$500,$A300,Actividad!$G$2:$G$500,"&lt;&gt;")=0,"",LOOKUP(2,1/((Actividad!$B$2:$B$500=$A300)*(Actividad!$G$2:$G$500&lt;&gt;"")),Actividad!$G$2:$G$500)))</f>
        <v/>
      </c>
      <c r="R300" t="str">
        <f t="shared" ca="1" si="20"/>
        <v/>
      </c>
      <c r="S300" t="str">
        <f t="shared" ca="1" si="21"/>
        <v/>
      </c>
      <c r="U300" t="str">
        <f t="shared" si="22"/>
        <v/>
      </c>
      <c r="V300" t="str">
        <f t="shared" si="23"/>
        <v/>
      </c>
      <c r="W300" t="str">
        <f t="shared" si="24"/>
        <v/>
      </c>
      <c r="Y300" t="str">
        <f ca="1">IF(OR($A300="",$Q300="",$Q300&lt;TODAY(),$S300="Vencido"),"",COUNTIFS($Q$2:$Q$500,"&gt;="&amp;TODAY(),$Q$2:$Q$500,"&lt;"&amp;$Q300)+COUNTIF($Q$2:$Q300,$Q300))</f>
        <v/>
      </c>
    </row>
    <row r="301" spans="16:25" x14ac:dyDescent="0.3">
      <c r="P301" t="str">
        <f>IF($A301="","",IF(COUNTIF(Actividad!$B$2:$B$500,$A301)=0,"",LOOKUP(2,1/(Actividad!$B$2:$B$500=$A301),Actividad!$A$2:$A$500)))</f>
        <v/>
      </c>
      <c r="Q301" t="str">
        <f>IF($A301="","",IF(COUNTIFS(Actividad!$B$2:$B$500,$A301,Actividad!$G$2:$G$500,"&lt;&gt;")=0,"",LOOKUP(2,1/((Actividad!$B$2:$B$500=$A301)*(Actividad!$G$2:$G$500&lt;&gt;"")),Actividad!$G$2:$G$500)))</f>
        <v/>
      </c>
      <c r="R301" t="str">
        <f t="shared" ca="1" si="20"/>
        <v/>
      </c>
      <c r="S301" t="str">
        <f t="shared" ca="1" si="21"/>
        <v/>
      </c>
      <c r="U301" t="str">
        <f t="shared" si="22"/>
        <v/>
      </c>
      <c r="V301" t="str">
        <f t="shared" si="23"/>
        <v/>
      </c>
      <c r="W301" t="str">
        <f t="shared" si="24"/>
        <v/>
      </c>
      <c r="Y301" t="str">
        <f ca="1">IF(OR($A301="",$Q301="",$Q301&lt;TODAY(),$S301="Vencido"),"",COUNTIFS($Q$2:$Q$500,"&gt;="&amp;TODAY(),$Q$2:$Q$500,"&lt;"&amp;$Q301)+COUNTIF($Q$2:$Q301,$Q301))</f>
        <v/>
      </c>
    </row>
    <row r="302" spans="16:25" x14ac:dyDescent="0.3">
      <c r="P302" t="str">
        <f>IF($A302="","",IF(COUNTIF(Actividad!$B$2:$B$500,$A302)=0,"",LOOKUP(2,1/(Actividad!$B$2:$B$500=$A302),Actividad!$A$2:$A$500)))</f>
        <v/>
      </c>
      <c r="Q302" t="str">
        <f>IF($A302="","",IF(COUNTIFS(Actividad!$B$2:$B$500,$A302,Actividad!$G$2:$G$500,"&lt;&gt;")=0,"",LOOKUP(2,1/((Actividad!$B$2:$B$500=$A302)*(Actividad!$G$2:$G$500&lt;&gt;"")),Actividad!$G$2:$G$500)))</f>
        <v/>
      </c>
      <c r="R302" t="str">
        <f t="shared" ca="1" si="20"/>
        <v/>
      </c>
      <c r="S302" t="str">
        <f t="shared" ca="1" si="21"/>
        <v/>
      </c>
      <c r="U302" t="str">
        <f t="shared" si="22"/>
        <v/>
      </c>
      <c r="V302" t="str">
        <f t="shared" si="23"/>
        <v/>
      </c>
      <c r="W302" t="str">
        <f t="shared" si="24"/>
        <v/>
      </c>
      <c r="Y302" t="str">
        <f ca="1">IF(OR($A302="",$Q302="",$Q302&lt;TODAY(),$S302="Vencido"),"",COUNTIFS($Q$2:$Q$500,"&gt;="&amp;TODAY(),$Q$2:$Q$500,"&lt;"&amp;$Q302)+COUNTIF($Q$2:$Q302,$Q302))</f>
        <v/>
      </c>
    </row>
    <row r="303" spans="16:25" x14ac:dyDescent="0.3">
      <c r="P303" t="str">
        <f>IF($A303="","",IF(COUNTIF(Actividad!$B$2:$B$500,$A303)=0,"",LOOKUP(2,1/(Actividad!$B$2:$B$500=$A303),Actividad!$A$2:$A$500)))</f>
        <v/>
      </c>
      <c r="Q303" t="str">
        <f>IF($A303="","",IF(COUNTIFS(Actividad!$B$2:$B$500,$A303,Actividad!$G$2:$G$500,"&lt;&gt;")=0,"",LOOKUP(2,1/((Actividad!$B$2:$B$500=$A303)*(Actividad!$G$2:$G$500&lt;&gt;"")),Actividad!$G$2:$G$500)))</f>
        <v/>
      </c>
      <c r="R303" t="str">
        <f t="shared" ca="1" si="20"/>
        <v/>
      </c>
      <c r="S303" t="str">
        <f t="shared" ca="1" si="21"/>
        <v/>
      </c>
      <c r="U303" t="str">
        <f t="shared" si="22"/>
        <v/>
      </c>
      <c r="V303" t="str">
        <f t="shared" si="23"/>
        <v/>
      </c>
      <c r="W303" t="str">
        <f t="shared" si="24"/>
        <v/>
      </c>
      <c r="Y303" t="str">
        <f ca="1">IF(OR($A303="",$Q303="",$Q303&lt;TODAY(),$S303="Vencido"),"",COUNTIFS($Q$2:$Q$500,"&gt;="&amp;TODAY(),$Q$2:$Q$500,"&lt;"&amp;$Q303)+COUNTIF($Q$2:$Q303,$Q303))</f>
        <v/>
      </c>
    </row>
    <row r="304" spans="16:25" x14ac:dyDescent="0.3">
      <c r="P304" t="str">
        <f>IF($A304="","",IF(COUNTIF(Actividad!$B$2:$B$500,$A304)=0,"",LOOKUP(2,1/(Actividad!$B$2:$B$500=$A304),Actividad!$A$2:$A$500)))</f>
        <v/>
      </c>
      <c r="Q304" t="str">
        <f>IF($A304="","",IF(COUNTIFS(Actividad!$B$2:$B$500,$A304,Actividad!$G$2:$G$500,"&lt;&gt;")=0,"",LOOKUP(2,1/((Actividad!$B$2:$B$500=$A304)*(Actividad!$G$2:$G$500&lt;&gt;"")),Actividad!$G$2:$G$500)))</f>
        <v/>
      </c>
      <c r="R304" t="str">
        <f t="shared" ca="1" si="20"/>
        <v/>
      </c>
      <c r="S304" t="str">
        <f t="shared" ca="1" si="21"/>
        <v/>
      </c>
      <c r="U304" t="str">
        <f t="shared" si="22"/>
        <v/>
      </c>
      <c r="V304" t="str">
        <f t="shared" si="23"/>
        <v/>
      </c>
      <c r="W304" t="str">
        <f t="shared" si="24"/>
        <v/>
      </c>
      <c r="Y304" t="str">
        <f ca="1">IF(OR($A304="",$Q304="",$Q304&lt;TODAY(),$S304="Vencido"),"",COUNTIFS($Q$2:$Q$500,"&gt;="&amp;TODAY(),$Q$2:$Q$500,"&lt;"&amp;$Q304)+COUNTIF($Q$2:$Q304,$Q304))</f>
        <v/>
      </c>
    </row>
    <row r="305" spans="16:25" x14ac:dyDescent="0.3">
      <c r="P305" t="str">
        <f>IF($A305="","",IF(COUNTIF(Actividad!$B$2:$B$500,$A305)=0,"",LOOKUP(2,1/(Actividad!$B$2:$B$500=$A305),Actividad!$A$2:$A$500)))</f>
        <v/>
      </c>
      <c r="Q305" t="str">
        <f>IF($A305="","",IF(COUNTIFS(Actividad!$B$2:$B$500,$A305,Actividad!$G$2:$G$500,"&lt;&gt;")=0,"",LOOKUP(2,1/((Actividad!$B$2:$B$500=$A305)*(Actividad!$G$2:$G$500&lt;&gt;"")),Actividad!$G$2:$G$500)))</f>
        <v/>
      </c>
      <c r="R305" t="str">
        <f t="shared" ca="1" si="20"/>
        <v/>
      </c>
      <c r="S305" t="str">
        <f t="shared" ca="1" si="21"/>
        <v/>
      </c>
      <c r="U305" t="str">
        <f t="shared" si="22"/>
        <v/>
      </c>
      <c r="V305" t="str">
        <f t="shared" si="23"/>
        <v/>
      </c>
      <c r="W305" t="str">
        <f t="shared" si="24"/>
        <v/>
      </c>
      <c r="Y305" t="str">
        <f ca="1">IF(OR($A305="",$Q305="",$Q305&lt;TODAY(),$S305="Vencido"),"",COUNTIFS($Q$2:$Q$500,"&gt;="&amp;TODAY(),$Q$2:$Q$500,"&lt;"&amp;$Q305)+COUNTIF($Q$2:$Q305,$Q305))</f>
        <v/>
      </c>
    </row>
    <row r="306" spans="16:25" x14ac:dyDescent="0.3">
      <c r="P306" t="str">
        <f>IF($A306="","",IF(COUNTIF(Actividad!$B$2:$B$500,$A306)=0,"",LOOKUP(2,1/(Actividad!$B$2:$B$500=$A306),Actividad!$A$2:$A$500)))</f>
        <v/>
      </c>
      <c r="Q306" t="str">
        <f>IF($A306="","",IF(COUNTIFS(Actividad!$B$2:$B$500,$A306,Actividad!$G$2:$G$500,"&lt;&gt;")=0,"",LOOKUP(2,1/((Actividad!$B$2:$B$500=$A306)*(Actividad!$G$2:$G$500&lt;&gt;"")),Actividad!$G$2:$G$500)))</f>
        <v/>
      </c>
      <c r="R306" t="str">
        <f t="shared" ca="1" si="20"/>
        <v/>
      </c>
      <c r="S306" t="str">
        <f t="shared" ca="1" si="21"/>
        <v/>
      </c>
      <c r="U306" t="str">
        <f t="shared" si="22"/>
        <v/>
      </c>
      <c r="V306" t="str">
        <f t="shared" si="23"/>
        <v/>
      </c>
      <c r="W306" t="str">
        <f t="shared" si="24"/>
        <v/>
      </c>
      <c r="Y306" t="str">
        <f ca="1">IF(OR($A306="",$Q306="",$Q306&lt;TODAY(),$S306="Vencido"),"",COUNTIFS($Q$2:$Q$500,"&gt;="&amp;TODAY(),$Q$2:$Q$500,"&lt;"&amp;$Q306)+COUNTIF($Q$2:$Q306,$Q306))</f>
        <v/>
      </c>
    </row>
    <row r="307" spans="16:25" x14ac:dyDescent="0.3">
      <c r="P307" t="str">
        <f>IF($A307="","",IF(COUNTIF(Actividad!$B$2:$B$500,$A307)=0,"",LOOKUP(2,1/(Actividad!$B$2:$B$500=$A307),Actividad!$A$2:$A$500)))</f>
        <v/>
      </c>
      <c r="Q307" t="str">
        <f>IF($A307="","",IF(COUNTIFS(Actividad!$B$2:$B$500,$A307,Actividad!$G$2:$G$500,"&lt;&gt;")=0,"",LOOKUP(2,1/((Actividad!$B$2:$B$500=$A307)*(Actividad!$G$2:$G$500&lt;&gt;"")),Actividad!$G$2:$G$500)))</f>
        <v/>
      </c>
      <c r="R307" t="str">
        <f t="shared" ca="1" si="20"/>
        <v/>
      </c>
      <c r="S307" t="str">
        <f t="shared" ca="1" si="21"/>
        <v/>
      </c>
      <c r="U307" t="str">
        <f t="shared" si="22"/>
        <v/>
      </c>
      <c r="V307" t="str">
        <f t="shared" si="23"/>
        <v/>
      </c>
      <c r="W307" t="str">
        <f t="shared" si="24"/>
        <v/>
      </c>
      <c r="Y307" t="str">
        <f ca="1">IF(OR($A307="",$Q307="",$Q307&lt;TODAY(),$S307="Vencido"),"",COUNTIFS($Q$2:$Q$500,"&gt;="&amp;TODAY(),$Q$2:$Q$500,"&lt;"&amp;$Q307)+COUNTIF($Q$2:$Q307,$Q307))</f>
        <v/>
      </c>
    </row>
    <row r="308" spans="16:25" x14ac:dyDescent="0.3">
      <c r="P308" t="str">
        <f>IF($A308="","",IF(COUNTIF(Actividad!$B$2:$B$500,$A308)=0,"",LOOKUP(2,1/(Actividad!$B$2:$B$500=$A308),Actividad!$A$2:$A$500)))</f>
        <v/>
      </c>
      <c r="Q308" t="str">
        <f>IF($A308="","",IF(COUNTIFS(Actividad!$B$2:$B$500,$A308,Actividad!$G$2:$G$500,"&lt;&gt;")=0,"",LOOKUP(2,1/((Actividad!$B$2:$B$500=$A308)*(Actividad!$G$2:$G$500&lt;&gt;"")),Actividad!$G$2:$G$500)))</f>
        <v/>
      </c>
      <c r="R308" t="str">
        <f t="shared" ca="1" si="20"/>
        <v/>
      </c>
      <c r="S308" t="str">
        <f t="shared" ca="1" si="21"/>
        <v/>
      </c>
      <c r="U308" t="str">
        <f t="shared" si="22"/>
        <v/>
      </c>
      <c r="V308" t="str">
        <f t="shared" si="23"/>
        <v/>
      </c>
      <c r="W308" t="str">
        <f t="shared" si="24"/>
        <v/>
      </c>
      <c r="Y308" t="str">
        <f ca="1">IF(OR($A308="",$Q308="",$Q308&lt;TODAY(),$S308="Vencido"),"",COUNTIFS($Q$2:$Q$500,"&gt;="&amp;TODAY(),$Q$2:$Q$500,"&lt;"&amp;$Q308)+COUNTIF($Q$2:$Q308,$Q308))</f>
        <v/>
      </c>
    </row>
    <row r="309" spans="16:25" x14ac:dyDescent="0.3">
      <c r="P309" t="str">
        <f>IF($A309="","",IF(COUNTIF(Actividad!$B$2:$B$500,$A309)=0,"",LOOKUP(2,1/(Actividad!$B$2:$B$500=$A309),Actividad!$A$2:$A$500)))</f>
        <v/>
      </c>
      <c r="Q309" t="str">
        <f>IF($A309="","",IF(COUNTIFS(Actividad!$B$2:$B$500,$A309,Actividad!$G$2:$G$500,"&lt;&gt;")=0,"",LOOKUP(2,1/((Actividad!$B$2:$B$500=$A309)*(Actividad!$G$2:$G$500&lt;&gt;"")),Actividad!$G$2:$G$500)))</f>
        <v/>
      </c>
      <c r="R309" t="str">
        <f t="shared" ca="1" si="20"/>
        <v/>
      </c>
      <c r="S309" t="str">
        <f t="shared" ca="1" si="21"/>
        <v/>
      </c>
      <c r="U309" t="str">
        <f t="shared" si="22"/>
        <v/>
      </c>
      <c r="V309" t="str">
        <f t="shared" si="23"/>
        <v/>
      </c>
      <c r="W309" t="str">
        <f t="shared" si="24"/>
        <v/>
      </c>
      <c r="Y309" t="str">
        <f ca="1">IF(OR($A309="",$Q309="",$Q309&lt;TODAY(),$S309="Vencido"),"",COUNTIFS($Q$2:$Q$500,"&gt;="&amp;TODAY(),$Q$2:$Q$500,"&lt;"&amp;$Q309)+COUNTIF($Q$2:$Q309,$Q309))</f>
        <v/>
      </c>
    </row>
    <row r="310" spans="16:25" x14ac:dyDescent="0.3">
      <c r="P310" t="str">
        <f>IF($A310="","",IF(COUNTIF(Actividad!$B$2:$B$500,$A310)=0,"",LOOKUP(2,1/(Actividad!$B$2:$B$500=$A310),Actividad!$A$2:$A$500)))</f>
        <v/>
      </c>
      <c r="Q310" t="str">
        <f>IF($A310="","",IF(COUNTIFS(Actividad!$B$2:$B$500,$A310,Actividad!$G$2:$G$500,"&lt;&gt;")=0,"",LOOKUP(2,1/((Actividad!$B$2:$B$500=$A310)*(Actividad!$G$2:$G$500&lt;&gt;"")),Actividad!$G$2:$G$500)))</f>
        <v/>
      </c>
      <c r="R310" t="str">
        <f t="shared" ca="1" si="20"/>
        <v/>
      </c>
      <c r="S310" t="str">
        <f t="shared" ca="1" si="21"/>
        <v/>
      </c>
      <c r="U310" t="str">
        <f t="shared" si="22"/>
        <v/>
      </c>
      <c r="V310" t="str">
        <f t="shared" si="23"/>
        <v/>
      </c>
      <c r="W310" t="str">
        <f t="shared" si="24"/>
        <v/>
      </c>
      <c r="Y310" t="str">
        <f ca="1">IF(OR($A310="",$Q310="",$Q310&lt;TODAY(),$S310="Vencido"),"",COUNTIFS($Q$2:$Q$500,"&gt;="&amp;TODAY(),$Q$2:$Q$500,"&lt;"&amp;$Q310)+COUNTIF($Q$2:$Q310,$Q310))</f>
        <v/>
      </c>
    </row>
    <row r="311" spans="16:25" x14ac:dyDescent="0.3">
      <c r="P311" t="str">
        <f>IF($A311="","",IF(COUNTIF(Actividad!$B$2:$B$500,$A311)=0,"",LOOKUP(2,1/(Actividad!$B$2:$B$500=$A311),Actividad!$A$2:$A$500)))</f>
        <v/>
      </c>
      <c r="Q311" t="str">
        <f>IF($A311="","",IF(COUNTIFS(Actividad!$B$2:$B$500,$A311,Actividad!$G$2:$G$500,"&lt;&gt;")=0,"",LOOKUP(2,1/((Actividad!$B$2:$B$500=$A311)*(Actividad!$G$2:$G$500&lt;&gt;"")),Actividad!$G$2:$G$500)))</f>
        <v/>
      </c>
      <c r="R311" t="str">
        <f t="shared" ca="1" si="20"/>
        <v/>
      </c>
      <c r="S311" t="str">
        <f t="shared" ca="1" si="21"/>
        <v/>
      </c>
      <c r="U311" t="str">
        <f t="shared" si="22"/>
        <v/>
      </c>
      <c r="V311" t="str">
        <f t="shared" si="23"/>
        <v/>
      </c>
      <c r="W311" t="str">
        <f t="shared" si="24"/>
        <v/>
      </c>
      <c r="Y311" t="str">
        <f ca="1">IF(OR($A311="",$Q311="",$Q311&lt;TODAY(),$S311="Vencido"),"",COUNTIFS($Q$2:$Q$500,"&gt;="&amp;TODAY(),$Q$2:$Q$500,"&lt;"&amp;$Q311)+COUNTIF($Q$2:$Q311,$Q311))</f>
        <v/>
      </c>
    </row>
    <row r="312" spans="16:25" x14ac:dyDescent="0.3">
      <c r="P312" t="str">
        <f>IF($A312="","",IF(COUNTIF(Actividad!$B$2:$B$500,$A312)=0,"",LOOKUP(2,1/(Actividad!$B$2:$B$500=$A312),Actividad!$A$2:$A$500)))</f>
        <v/>
      </c>
      <c r="Q312" t="str">
        <f>IF($A312="","",IF(COUNTIFS(Actividad!$B$2:$B$500,$A312,Actividad!$G$2:$G$500,"&lt;&gt;")=0,"",LOOKUP(2,1/((Actividad!$B$2:$B$500=$A312)*(Actividad!$G$2:$G$500&lt;&gt;"")),Actividad!$G$2:$G$500)))</f>
        <v/>
      </c>
      <c r="R312" t="str">
        <f t="shared" ca="1" si="20"/>
        <v/>
      </c>
      <c r="S312" t="str">
        <f t="shared" ca="1" si="21"/>
        <v/>
      </c>
      <c r="U312" t="str">
        <f t="shared" si="22"/>
        <v/>
      </c>
      <c r="V312" t="str">
        <f t="shared" si="23"/>
        <v/>
      </c>
      <c r="W312" t="str">
        <f t="shared" si="24"/>
        <v/>
      </c>
      <c r="Y312" t="str">
        <f ca="1">IF(OR($A312="",$Q312="",$Q312&lt;TODAY(),$S312="Vencido"),"",COUNTIFS($Q$2:$Q$500,"&gt;="&amp;TODAY(),$Q$2:$Q$500,"&lt;"&amp;$Q312)+COUNTIF($Q$2:$Q312,$Q312))</f>
        <v/>
      </c>
    </row>
    <row r="313" spans="16:25" x14ac:dyDescent="0.3">
      <c r="P313" t="str">
        <f>IF($A313="","",IF(COUNTIF(Actividad!$B$2:$B$500,$A313)=0,"",LOOKUP(2,1/(Actividad!$B$2:$B$500=$A313),Actividad!$A$2:$A$500)))</f>
        <v/>
      </c>
      <c r="Q313" t="str">
        <f>IF($A313="","",IF(COUNTIFS(Actividad!$B$2:$B$500,$A313,Actividad!$G$2:$G$500,"&lt;&gt;")=0,"",LOOKUP(2,1/((Actividad!$B$2:$B$500=$A313)*(Actividad!$G$2:$G$500&lt;&gt;"")),Actividad!$G$2:$G$500)))</f>
        <v/>
      </c>
      <c r="R313" t="str">
        <f t="shared" ca="1" si="20"/>
        <v/>
      </c>
      <c r="S313" t="str">
        <f t="shared" ca="1" si="21"/>
        <v/>
      </c>
      <c r="U313" t="str">
        <f t="shared" si="22"/>
        <v/>
      </c>
      <c r="V313" t="str">
        <f t="shared" si="23"/>
        <v/>
      </c>
      <c r="W313" t="str">
        <f t="shared" si="24"/>
        <v/>
      </c>
      <c r="Y313" t="str">
        <f ca="1">IF(OR($A313="",$Q313="",$Q313&lt;TODAY(),$S313="Vencido"),"",COUNTIFS($Q$2:$Q$500,"&gt;="&amp;TODAY(),$Q$2:$Q$500,"&lt;"&amp;$Q313)+COUNTIF($Q$2:$Q313,$Q313))</f>
        <v/>
      </c>
    </row>
    <row r="314" spans="16:25" x14ac:dyDescent="0.3">
      <c r="P314" t="str">
        <f>IF($A314="","",IF(COUNTIF(Actividad!$B$2:$B$500,$A314)=0,"",LOOKUP(2,1/(Actividad!$B$2:$B$500=$A314),Actividad!$A$2:$A$500)))</f>
        <v/>
      </c>
      <c r="Q314" t="str">
        <f>IF($A314="","",IF(COUNTIFS(Actividad!$B$2:$B$500,$A314,Actividad!$G$2:$G$500,"&lt;&gt;")=0,"",LOOKUP(2,1/((Actividad!$B$2:$B$500=$A314)*(Actividad!$G$2:$G$500&lt;&gt;"")),Actividad!$G$2:$G$500)))</f>
        <v/>
      </c>
      <c r="R314" t="str">
        <f t="shared" ca="1" si="20"/>
        <v/>
      </c>
      <c r="S314" t="str">
        <f t="shared" ca="1" si="21"/>
        <v/>
      </c>
      <c r="U314" t="str">
        <f t="shared" si="22"/>
        <v/>
      </c>
      <c r="V314" t="str">
        <f t="shared" si="23"/>
        <v/>
      </c>
      <c r="W314" t="str">
        <f t="shared" si="24"/>
        <v/>
      </c>
      <c r="Y314" t="str">
        <f ca="1">IF(OR($A314="",$Q314="",$Q314&lt;TODAY(),$S314="Vencido"),"",COUNTIFS($Q$2:$Q$500,"&gt;="&amp;TODAY(),$Q$2:$Q$500,"&lt;"&amp;$Q314)+COUNTIF($Q$2:$Q314,$Q314))</f>
        <v/>
      </c>
    </row>
    <row r="315" spans="16:25" x14ac:dyDescent="0.3">
      <c r="P315" t="str">
        <f>IF($A315="","",IF(COUNTIF(Actividad!$B$2:$B$500,$A315)=0,"",LOOKUP(2,1/(Actividad!$B$2:$B$500=$A315),Actividad!$A$2:$A$500)))</f>
        <v/>
      </c>
      <c r="Q315" t="str">
        <f>IF($A315="","",IF(COUNTIFS(Actividad!$B$2:$B$500,$A315,Actividad!$G$2:$G$500,"&lt;&gt;")=0,"",LOOKUP(2,1/((Actividad!$B$2:$B$500=$A315)*(Actividad!$G$2:$G$500&lt;&gt;"")),Actividad!$G$2:$G$500)))</f>
        <v/>
      </c>
      <c r="R315" t="str">
        <f t="shared" ca="1" si="20"/>
        <v/>
      </c>
      <c r="S315" t="str">
        <f t="shared" ca="1" si="21"/>
        <v/>
      </c>
      <c r="U315" t="str">
        <f t="shared" si="22"/>
        <v/>
      </c>
      <c r="V315" t="str">
        <f t="shared" si="23"/>
        <v/>
      </c>
      <c r="W315" t="str">
        <f t="shared" si="24"/>
        <v/>
      </c>
      <c r="Y315" t="str">
        <f ca="1">IF(OR($A315="",$Q315="",$Q315&lt;TODAY(),$S315="Vencido"),"",COUNTIFS($Q$2:$Q$500,"&gt;="&amp;TODAY(),$Q$2:$Q$500,"&lt;"&amp;$Q315)+COUNTIF($Q$2:$Q315,$Q315))</f>
        <v/>
      </c>
    </row>
    <row r="316" spans="16:25" x14ac:dyDescent="0.3">
      <c r="P316" t="str">
        <f>IF($A316="","",IF(COUNTIF(Actividad!$B$2:$B$500,$A316)=0,"",LOOKUP(2,1/(Actividad!$B$2:$B$500=$A316),Actividad!$A$2:$A$500)))</f>
        <v/>
      </c>
      <c r="Q316" t="str">
        <f>IF($A316="","",IF(COUNTIFS(Actividad!$B$2:$B$500,$A316,Actividad!$G$2:$G$500,"&lt;&gt;")=0,"",LOOKUP(2,1/((Actividad!$B$2:$B$500=$A316)*(Actividad!$G$2:$G$500&lt;&gt;"")),Actividad!$G$2:$G$500)))</f>
        <v/>
      </c>
      <c r="R316" t="str">
        <f t="shared" ca="1" si="20"/>
        <v/>
      </c>
      <c r="S316" t="str">
        <f t="shared" ca="1" si="21"/>
        <v/>
      </c>
      <c r="U316" t="str">
        <f t="shared" si="22"/>
        <v/>
      </c>
      <c r="V316" t="str">
        <f t="shared" si="23"/>
        <v/>
      </c>
      <c r="W316" t="str">
        <f t="shared" si="24"/>
        <v/>
      </c>
      <c r="Y316" t="str">
        <f ca="1">IF(OR($A316="",$Q316="",$Q316&lt;TODAY(),$S316="Vencido"),"",COUNTIFS($Q$2:$Q$500,"&gt;="&amp;TODAY(),$Q$2:$Q$500,"&lt;"&amp;$Q316)+COUNTIF($Q$2:$Q316,$Q316))</f>
        <v/>
      </c>
    </row>
    <row r="317" spans="16:25" x14ac:dyDescent="0.3">
      <c r="P317" t="str">
        <f>IF($A317="","",IF(COUNTIF(Actividad!$B$2:$B$500,$A317)=0,"",LOOKUP(2,1/(Actividad!$B$2:$B$500=$A317),Actividad!$A$2:$A$500)))</f>
        <v/>
      </c>
      <c r="Q317" t="str">
        <f>IF($A317="","",IF(COUNTIFS(Actividad!$B$2:$B$500,$A317,Actividad!$G$2:$G$500,"&lt;&gt;")=0,"",LOOKUP(2,1/((Actividad!$B$2:$B$500=$A317)*(Actividad!$G$2:$G$500&lt;&gt;"")),Actividad!$G$2:$G$500)))</f>
        <v/>
      </c>
      <c r="R317" t="str">
        <f t="shared" ca="1" si="20"/>
        <v/>
      </c>
      <c r="S317" t="str">
        <f t="shared" ca="1" si="21"/>
        <v/>
      </c>
      <c r="U317" t="str">
        <f t="shared" si="22"/>
        <v/>
      </c>
      <c r="V317" t="str">
        <f t="shared" si="23"/>
        <v/>
      </c>
      <c r="W317" t="str">
        <f t="shared" si="24"/>
        <v/>
      </c>
      <c r="Y317" t="str">
        <f ca="1">IF(OR($A317="",$Q317="",$Q317&lt;TODAY(),$S317="Vencido"),"",COUNTIFS($Q$2:$Q$500,"&gt;="&amp;TODAY(),$Q$2:$Q$500,"&lt;"&amp;$Q317)+COUNTIF($Q$2:$Q317,$Q317))</f>
        <v/>
      </c>
    </row>
    <row r="318" spans="16:25" x14ac:dyDescent="0.3">
      <c r="P318" t="str">
        <f>IF($A318="","",IF(COUNTIF(Actividad!$B$2:$B$500,$A318)=0,"",LOOKUP(2,1/(Actividad!$B$2:$B$500=$A318),Actividad!$A$2:$A$500)))</f>
        <v/>
      </c>
      <c r="Q318" t="str">
        <f>IF($A318="","",IF(COUNTIFS(Actividad!$B$2:$B$500,$A318,Actividad!$G$2:$G$500,"&lt;&gt;")=0,"",LOOKUP(2,1/((Actividad!$B$2:$B$500=$A318)*(Actividad!$G$2:$G$500&lt;&gt;"")),Actividad!$G$2:$G$500)))</f>
        <v/>
      </c>
      <c r="R318" t="str">
        <f t="shared" ca="1" si="20"/>
        <v/>
      </c>
      <c r="S318" t="str">
        <f t="shared" ca="1" si="21"/>
        <v/>
      </c>
      <c r="U318" t="str">
        <f t="shared" si="22"/>
        <v/>
      </c>
      <c r="V318" t="str">
        <f t="shared" si="23"/>
        <v/>
      </c>
      <c r="W318" t="str">
        <f t="shared" si="24"/>
        <v/>
      </c>
      <c r="Y318" t="str">
        <f ca="1">IF(OR($A318="",$Q318="",$Q318&lt;TODAY(),$S318="Vencido"),"",COUNTIFS($Q$2:$Q$500,"&gt;="&amp;TODAY(),$Q$2:$Q$500,"&lt;"&amp;$Q318)+COUNTIF($Q$2:$Q318,$Q318))</f>
        <v/>
      </c>
    </row>
    <row r="319" spans="16:25" x14ac:dyDescent="0.3">
      <c r="P319" t="str">
        <f>IF($A319="","",IF(COUNTIF(Actividad!$B$2:$B$500,$A319)=0,"",LOOKUP(2,1/(Actividad!$B$2:$B$500=$A319),Actividad!$A$2:$A$500)))</f>
        <v/>
      </c>
      <c r="Q319" t="str">
        <f>IF($A319="","",IF(COUNTIFS(Actividad!$B$2:$B$500,$A319,Actividad!$G$2:$G$500,"&lt;&gt;")=0,"",LOOKUP(2,1/((Actividad!$B$2:$B$500=$A319)*(Actividad!$G$2:$G$500&lt;&gt;"")),Actividad!$G$2:$G$500)))</f>
        <v/>
      </c>
      <c r="R319" t="str">
        <f t="shared" ca="1" si="20"/>
        <v/>
      </c>
      <c r="S319" t="str">
        <f t="shared" ca="1" si="21"/>
        <v/>
      </c>
      <c r="U319" t="str">
        <f t="shared" si="22"/>
        <v/>
      </c>
      <c r="V319" t="str">
        <f t="shared" si="23"/>
        <v/>
      </c>
      <c r="W319" t="str">
        <f t="shared" si="24"/>
        <v/>
      </c>
      <c r="Y319" t="str">
        <f ca="1">IF(OR($A319="",$Q319="",$Q319&lt;TODAY(),$S319="Vencido"),"",COUNTIFS($Q$2:$Q$500,"&gt;="&amp;TODAY(),$Q$2:$Q$500,"&lt;"&amp;$Q319)+COUNTIF($Q$2:$Q319,$Q319))</f>
        <v/>
      </c>
    </row>
    <row r="320" spans="16:25" x14ac:dyDescent="0.3">
      <c r="P320" t="str">
        <f>IF($A320="","",IF(COUNTIF(Actividad!$B$2:$B$500,$A320)=0,"",LOOKUP(2,1/(Actividad!$B$2:$B$500=$A320),Actividad!$A$2:$A$500)))</f>
        <v/>
      </c>
      <c r="Q320" t="str">
        <f>IF($A320="","",IF(COUNTIFS(Actividad!$B$2:$B$500,$A320,Actividad!$G$2:$G$500,"&lt;&gt;")=0,"",LOOKUP(2,1/((Actividad!$B$2:$B$500=$A320)*(Actividad!$G$2:$G$500&lt;&gt;"")),Actividad!$G$2:$G$500)))</f>
        <v/>
      </c>
      <c r="R320" t="str">
        <f t="shared" ca="1" si="20"/>
        <v/>
      </c>
      <c r="S320" t="str">
        <f t="shared" ca="1" si="21"/>
        <v/>
      </c>
      <c r="U320" t="str">
        <f t="shared" si="22"/>
        <v/>
      </c>
      <c r="V320" t="str">
        <f t="shared" si="23"/>
        <v/>
      </c>
      <c r="W320" t="str">
        <f t="shared" si="24"/>
        <v/>
      </c>
      <c r="Y320" t="str">
        <f ca="1">IF(OR($A320="",$Q320="",$Q320&lt;TODAY(),$S320="Vencido"),"",COUNTIFS($Q$2:$Q$500,"&gt;="&amp;TODAY(),$Q$2:$Q$500,"&lt;"&amp;$Q320)+COUNTIF($Q$2:$Q320,$Q320))</f>
        <v/>
      </c>
    </row>
    <row r="321" spans="16:25" x14ac:dyDescent="0.3">
      <c r="P321" t="str">
        <f>IF($A321="","",IF(COUNTIF(Actividad!$B$2:$B$500,$A321)=0,"",LOOKUP(2,1/(Actividad!$B$2:$B$500=$A321),Actividad!$A$2:$A$500)))</f>
        <v/>
      </c>
      <c r="Q321" t="str">
        <f>IF($A321="","",IF(COUNTIFS(Actividad!$B$2:$B$500,$A321,Actividad!$G$2:$G$500,"&lt;&gt;")=0,"",LOOKUP(2,1/((Actividad!$B$2:$B$500=$A321)*(Actividad!$G$2:$G$500&lt;&gt;"")),Actividad!$G$2:$G$500)))</f>
        <v/>
      </c>
      <c r="R321" t="str">
        <f t="shared" ca="1" si="20"/>
        <v/>
      </c>
      <c r="S321" t="str">
        <f t="shared" ca="1" si="21"/>
        <v/>
      </c>
      <c r="U321" t="str">
        <f t="shared" si="22"/>
        <v/>
      </c>
      <c r="V321" t="str">
        <f t="shared" si="23"/>
        <v/>
      </c>
      <c r="W321" t="str">
        <f t="shared" si="24"/>
        <v/>
      </c>
      <c r="Y321" t="str">
        <f ca="1">IF(OR($A321="",$Q321="",$Q321&lt;TODAY(),$S321="Vencido"),"",COUNTIFS($Q$2:$Q$500,"&gt;="&amp;TODAY(),$Q$2:$Q$500,"&lt;"&amp;$Q321)+COUNTIF($Q$2:$Q321,$Q321))</f>
        <v/>
      </c>
    </row>
    <row r="322" spans="16:25" x14ac:dyDescent="0.3">
      <c r="P322" t="str">
        <f>IF($A322="","",IF(COUNTIF(Actividad!$B$2:$B$500,$A322)=0,"",LOOKUP(2,1/(Actividad!$B$2:$B$500=$A322),Actividad!$A$2:$A$500)))</f>
        <v/>
      </c>
      <c r="Q322" t="str">
        <f>IF($A322="","",IF(COUNTIFS(Actividad!$B$2:$B$500,$A322,Actividad!$G$2:$G$500,"&lt;&gt;")=0,"",LOOKUP(2,1/((Actividad!$B$2:$B$500=$A322)*(Actividad!$G$2:$G$500&lt;&gt;"")),Actividad!$G$2:$G$500)))</f>
        <v/>
      </c>
      <c r="R322" t="str">
        <f t="shared" ref="R322:R385" ca="1" si="25">IF(OR($A322="",$P322=""),"",TODAY()-$P322)</f>
        <v/>
      </c>
      <c r="S322" t="str">
        <f t="shared" ref="S322:S385" ca="1" si="26">IF($A322="","",IF(OR($M322="Perdido",$M322="Pausado",$C322="Excliente"),"Sin fecha",IF($Q322="","Sin fecha",IF($Q322&lt;TODAY(),"Vencido",IF($Q322=TODAY(),"Hoy",IF($Q322&lt;=TODAY()+7,"Próx. 7 días","Planificado"))))))</f>
        <v/>
      </c>
      <c r="U322" t="str">
        <f t="shared" ref="U322:U385" si="27">IF($A322="","",ROUND($N322*$O322,0))</f>
        <v/>
      </c>
      <c r="V322" t="str">
        <f t="shared" ref="V322:V385" si="28">IF($A322="","",MIN(100,ROUND(($O322*45)+IF($S322="Vencido",30,IF($S322="Hoy",25,IF($S322="Próx. 7 días",15,0)))+IF($N322&gt;=15000,20,IF($N322&gt;=8000,15,IF($N322&gt;=3000,10,5))),0)))</f>
        <v/>
      </c>
      <c r="W322" t="str">
        <f t="shared" ref="W322:W385" si="29">IF($A322="","",IF($C322="Excliente","Bajo",IF($V322&gt;=75,"Alto",IF($V322&gt;=50,"Medio","Bajo"))))</f>
        <v/>
      </c>
      <c r="Y322" t="str">
        <f ca="1">IF(OR($A322="",$Q322="",$Q322&lt;TODAY(),$S322="Vencido"),"",COUNTIFS($Q$2:$Q$500,"&gt;="&amp;TODAY(),$Q$2:$Q$500,"&lt;"&amp;$Q322)+COUNTIF($Q$2:$Q322,$Q322))</f>
        <v/>
      </c>
    </row>
    <row r="323" spans="16:25" x14ac:dyDescent="0.3">
      <c r="P323" t="str">
        <f>IF($A323="","",IF(COUNTIF(Actividad!$B$2:$B$500,$A323)=0,"",LOOKUP(2,1/(Actividad!$B$2:$B$500=$A323),Actividad!$A$2:$A$500)))</f>
        <v/>
      </c>
      <c r="Q323" t="str">
        <f>IF($A323="","",IF(COUNTIFS(Actividad!$B$2:$B$500,$A323,Actividad!$G$2:$G$500,"&lt;&gt;")=0,"",LOOKUP(2,1/((Actividad!$B$2:$B$500=$A323)*(Actividad!$G$2:$G$500&lt;&gt;"")),Actividad!$G$2:$G$500)))</f>
        <v/>
      </c>
      <c r="R323" t="str">
        <f t="shared" ca="1" si="25"/>
        <v/>
      </c>
      <c r="S323" t="str">
        <f t="shared" ca="1" si="26"/>
        <v/>
      </c>
      <c r="U323" t="str">
        <f t="shared" si="27"/>
        <v/>
      </c>
      <c r="V323" t="str">
        <f t="shared" si="28"/>
        <v/>
      </c>
      <c r="W323" t="str">
        <f t="shared" si="29"/>
        <v/>
      </c>
      <c r="Y323" t="str">
        <f ca="1">IF(OR($A323="",$Q323="",$Q323&lt;TODAY(),$S323="Vencido"),"",COUNTIFS($Q$2:$Q$500,"&gt;="&amp;TODAY(),$Q$2:$Q$500,"&lt;"&amp;$Q323)+COUNTIF($Q$2:$Q323,$Q323))</f>
        <v/>
      </c>
    </row>
    <row r="324" spans="16:25" x14ac:dyDescent="0.3">
      <c r="P324" t="str">
        <f>IF($A324="","",IF(COUNTIF(Actividad!$B$2:$B$500,$A324)=0,"",LOOKUP(2,1/(Actividad!$B$2:$B$500=$A324),Actividad!$A$2:$A$500)))</f>
        <v/>
      </c>
      <c r="Q324" t="str">
        <f>IF($A324="","",IF(COUNTIFS(Actividad!$B$2:$B$500,$A324,Actividad!$G$2:$G$500,"&lt;&gt;")=0,"",LOOKUP(2,1/((Actividad!$B$2:$B$500=$A324)*(Actividad!$G$2:$G$500&lt;&gt;"")),Actividad!$G$2:$G$500)))</f>
        <v/>
      </c>
      <c r="R324" t="str">
        <f t="shared" ca="1" si="25"/>
        <v/>
      </c>
      <c r="S324" t="str">
        <f t="shared" ca="1" si="26"/>
        <v/>
      </c>
      <c r="U324" t="str">
        <f t="shared" si="27"/>
        <v/>
      </c>
      <c r="V324" t="str">
        <f t="shared" si="28"/>
        <v/>
      </c>
      <c r="W324" t="str">
        <f t="shared" si="29"/>
        <v/>
      </c>
      <c r="Y324" t="str">
        <f ca="1">IF(OR($A324="",$Q324="",$Q324&lt;TODAY(),$S324="Vencido"),"",COUNTIFS($Q$2:$Q$500,"&gt;="&amp;TODAY(),$Q$2:$Q$500,"&lt;"&amp;$Q324)+COUNTIF($Q$2:$Q324,$Q324))</f>
        <v/>
      </c>
    </row>
    <row r="325" spans="16:25" x14ac:dyDescent="0.3">
      <c r="P325" t="str">
        <f>IF($A325="","",IF(COUNTIF(Actividad!$B$2:$B$500,$A325)=0,"",LOOKUP(2,1/(Actividad!$B$2:$B$500=$A325),Actividad!$A$2:$A$500)))</f>
        <v/>
      </c>
      <c r="Q325" t="str">
        <f>IF($A325="","",IF(COUNTIFS(Actividad!$B$2:$B$500,$A325,Actividad!$G$2:$G$500,"&lt;&gt;")=0,"",LOOKUP(2,1/((Actividad!$B$2:$B$500=$A325)*(Actividad!$G$2:$G$500&lt;&gt;"")),Actividad!$G$2:$G$500)))</f>
        <v/>
      </c>
      <c r="R325" t="str">
        <f t="shared" ca="1" si="25"/>
        <v/>
      </c>
      <c r="S325" t="str">
        <f t="shared" ca="1" si="26"/>
        <v/>
      </c>
      <c r="U325" t="str">
        <f t="shared" si="27"/>
        <v/>
      </c>
      <c r="V325" t="str">
        <f t="shared" si="28"/>
        <v/>
      </c>
      <c r="W325" t="str">
        <f t="shared" si="29"/>
        <v/>
      </c>
      <c r="Y325" t="str">
        <f ca="1">IF(OR($A325="",$Q325="",$Q325&lt;TODAY(),$S325="Vencido"),"",COUNTIFS($Q$2:$Q$500,"&gt;="&amp;TODAY(),$Q$2:$Q$500,"&lt;"&amp;$Q325)+COUNTIF($Q$2:$Q325,$Q325))</f>
        <v/>
      </c>
    </row>
    <row r="326" spans="16:25" x14ac:dyDescent="0.3">
      <c r="P326" t="str">
        <f>IF($A326="","",IF(COUNTIF(Actividad!$B$2:$B$500,$A326)=0,"",LOOKUP(2,1/(Actividad!$B$2:$B$500=$A326),Actividad!$A$2:$A$500)))</f>
        <v/>
      </c>
      <c r="Q326" t="str">
        <f>IF($A326="","",IF(COUNTIFS(Actividad!$B$2:$B$500,$A326,Actividad!$G$2:$G$500,"&lt;&gt;")=0,"",LOOKUP(2,1/((Actividad!$B$2:$B$500=$A326)*(Actividad!$G$2:$G$500&lt;&gt;"")),Actividad!$G$2:$G$500)))</f>
        <v/>
      </c>
      <c r="R326" t="str">
        <f t="shared" ca="1" si="25"/>
        <v/>
      </c>
      <c r="S326" t="str">
        <f t="shared" ca="1" si="26"/>
        <v/>
      </c>
      <c r="U326" t="str">
        <f t="shared" si="27"/>
        <v/>
      </c>
      <c r="V326" t="str">
        <f t="shared" si="28"/>
        <v/>
      </c>
      <c r="W326" t="str">
        <f t="shared" si="29"/>
        <v/>
      </c>
      <c r="Y326" t="str">
        <f ca="1">IF(OR($A326="",$Q326="",$Q326&lt;TODAY(),$S326="Vencido"),"",COUNTIFS($Q$2:$Q$500,"&gt;="&amp;TODAY(),$Q$2:$Q$500,"&lt;"&amp;$Q326)+COUNTIF($Q$2:$Q326,$Q326))</f>
        <v/>
      </c>
    </row>
    <row r="327" spans="16:25" x14ac:dyDescent="0.3">
      <c r="P327" t="str">
        <f>IF($A327="","",IF(COUNTIF(Actividad!$B$2:$B$500,$A327)=0,"",LOOKUP(2,1/(Actividad!$B$2:$B$500=$A327),Actividad!$A$2:$A$500)))</f>
        <v/>
      </c>
      <c r="Q327" t="str">
        <f>IF($A327="","",IF(COUNTIFS(Actividad!$B$2:$B$500,$A327,Actividad!$G$2:$G$500,"&lt;&gt;")=0,"",LOOKUP(2,1/((Actividad!$B$2:$B$500=$A327)*(Actividad!$G$2:$G$500&lt;&gt;"")),Actividad!$G$2:$G$500)))</f>
        <v/>
      </c>
      <c r="R327" t="str">
        <f t="shared" ca="1" si="25"/>
        <v/>
      </c>
      <c r="S327" t="str">
        <f t="shared" ca="1" si="26"/>
        <v/>
      </c>
      <c r="U327" t="str">
        <f t="shared" si="27"/>
        <v/>
      </c>
      <c r="V327" t="str">
        <f t="shared" si="28"/>
        <v/>
      </c>
      <c r="W327" t="str">
        <f t="shared" si="29"/>
        <v/>
      </c>
      <c r="Y327" t="str">
        <f ca="1">IF(OR($A327="",$Q327="",$Q327&lt;TODAY(),$S327="Vencido"),"",COUNTIFS($Q$2:$Q$500,"&gt;="&amp;TODAY(),$Q$2:$Q$500,"&lt;"&amp;$Q327)+COUNTIF($Q$2:$Q327,$Q327))</f>
        <v/>
      </c>
    </row>
    <row r="328" spans="16:25" x14ac:dyDescent="0.3">
      <c r="P328" t="str">
        <f>IF($A328="","",IF(COUNTIF(Actividad!$B$2:$B$500,$A328)=0,"",LOOKUP(2,1/(Actividad!$B$2:$B$500=$A328),Actividad!$A$2:$A$500)))</f>
        <v/>
      </c>
      <c r="Q328" t="str">
        <f>IF($A328="","",IF(COUNTIFS(Actividad!$B$2:$B$500,$A328,Actividad!$G$2:$G$500,"&lt;&gt;")=0,"",LOOKUP(2,1/((Actividad!$B$2:$B$500=$A328)*(Actividad!$G$2:$G$500&lt;&gt;"")),Actividad!$G$2:$G$500)))</f>
        <v/>
      </c>
      <c r="R328" t="str">
        <f t="shared" ca="1" si="25"/>
        <v/>
      </c>
      <c r="S328" t="str">
        <f t="shared" ca="1" si="26"/>
        <v/>
      </c>
      <c r="U328" t="str">
        <f t="shared" si="27"/>
        <v/>
      </c>
      <c r="V328" t="str">
        <f t="shared" si="28"/>
        <v/>
      </c>
      <c r="W328" t="str">
        <f t="shared" si="29"/>
        <v/>
      </c>
      <c r="Y328" t="str">
        <f ca="1">IF(OR($A328="",$Q328="",$Q328&lt;TODAY(),$S328="Vencido"),"",COUNTIFS($Q$2:$Q$500,"&gt;="&amp;TODAY(),$Q$2:$Q$500,"&lt;"&amp;$Q328)+COUNTIF($Q$2:$Q328,$Q328))</f>
        <v/>
      </c>
    </row>
    <row r="329" spans="16:25" x14ac:dyDescent="0.3">
      <c r="P329" t="str">
        <f>IF($A329="","",IF(COUNTIF(Actividad!$B$2:$B$500,$A329)=0,"",LOOKUP(2,1/(Actividad!$B$2:$B$500=$A329),Actividad!$A$2:$A$500)))</f>
        <v/>
      </c>
      <c r="Q329" t="str">
        <f>IF($A329="","",IF(COUNTIFS(Actividad!$B$2:$B$500,$A329,Actividad!$G$2:$G$500,"&lt;&gt;")=0,"",LOOKUP(2,1/((Actividad!$B$2:$B$500=$A329)*(Actividad!$G$2:$G$500&lt;&gt;"")),Actividad!$G$2:$G$500)))</f>
        <v/>
      </c>
      <c r="R329" t="str">
        <f t="shared" ca="1" si="25"/>
        <v/>
      </c>
      <c r="S329" t="str">
        <f t="shared" ca="1" si="26"/>
        <v/>
      </c>
      <c r="U329" t="str">
        <f t="shared" si="27"/>
        <v/>
      </c>
      <c r="V329" t="str">
        <f t="shared" si="28"/>
        <v/>
      </c>
      <c r="W329" t="str">
        <f t="shared" si="29"/>
        <v/>
      </c>
      <c r="Y329" t="str">
        <f ca="1">IF(OR($A329="",$Q329="",$Q329&lt;TODAY(),$S329="Vencido"),"",COUNTIFS($Q$2:$Q$500,"&gt;="&amp;TODAY(),$Q$2:$Q$500,"&lt;"&amp;$Q329)+COUNTIF($Q$2:$Q329,$Q329))</f>
        <v/>
      </c>
    </row>
    <row r="330" spans="16:25" x14ac:dyDescent="0.3">
      <c r="P330" t="str">
        <f>IF($A330="","",IF(COUNTIF(Actividad!$B$2:$B$500,$A330)=0,"",LOOKUP(2,1/(Actividad!$B$2:$B$500=$A330),Actividad!$A$2:$A$500)))</f>
        <v/>
      </c>
      <c r="Q330" t="str">
        <f>IF($A330="","",IF(COUNTIFS(Actividad!$B$2:$B$500,$A330,Actividad!$G$2:$G$500,"&lt;&gt;")=0,"",LOOKUP(2,1/((Actividad!$B$2:$B$500=$A330)*(Actividad!$G$2:$G$500&lt;&gt;"")),Actividad!$G$2:$G$500)))</f>
        <v/>
      </c>
      <c r="R330" t="str">
        <f t="shared" ca="1" si="25"/>
        <v/>
      </c>
      <c r="S330" t="str">
        <f t="shared" ca="1" si="26"/>
        <v/>
      </c>
      <c r="U330" t="str">
        <f t="shared" si="27"/>
        <v/>
      </c>
      <c r="V330" t="str">
        <f t="shared" si="28"/>
        <v/>
      </c>
      <c r="W330" t="str">
        <f t="shared" si="29"/>
        <v/>
      </c>
      <c r="Y330" t="str">
        <f ca="1">IF(OR($A330="",$Q330="",$Q330&lt;TODAY(),$S330="Vencido"),"",COUNTIFS($Q$2:$Q$500,"&gt;="&amp;TODAY(),$Q$2:$Q$500,"&lt;"&amp;$Q330)+COUNTIF($Q$2:$Q330,$Q330))</f>
        <v/>
      </c>
    </row>
    <row r="331" spans="16:25" x14ac:dyDescent="0.3">
      <c r="P331" t="str">
        <f>IF($A331="","",IF(COUNTIF(Actividad!$B$2:$B$500,$A331)=0,"",LOOKUP(2,1/(Actividad!$B$2:$B$500=$A331),Actividad!$A$2:$A$500)))</f>
        <v/>
      </c>
      <c r="Q331" t="str">
        <f>IF($A331="","",IF(COUNTIFS(Actividad!$B$2:$B$500,$A331,Actividad!$G$2:$G$500,"&lt;&gt;")=0,"",LOOKUP(2,1/((Actividad!$B$2:$B$500=$A331)*(Actividad!$G$2:$G$500&lt;&gt;"")),Actividad!$G$2:$G$500)))</f>
        <v/>
      </c>
      <c r="R331" t="str">
        <f t="shared" ca="1" si="25"/>
        <v/>
      </c>
      <c r="S331" t="str">
        <f t="shared" ca="1" si="26"/>
        <v/>
      </c>
      <c r="U331" t="str">
        <f t="shared" si="27"/>
        <v/>
      </c>
      <c r="V331" t="str">
        <f t="shared" si="28"/>
        <v/>
      </c>
      <c r="W331" t="str">
        <f t="shared" si="29"/>
        <v/>
      </c>
      <c r="Y331" t="str">
        <f ca="1">IF(OR($A331="",$Q331="",$Q331&lt;TODAY(),$S331="Vencido"),"",COUNTIFS($Q$2:$Q$500,"&gt;="&amp;TODAY(),$Q$2:$Q$500,"&lt;"&amp;$Q331)+COUNTIF($Q$2:$Q331,$Q331))</f>
        <v/>
      </c>
    </row>
    <row r="332" spans="16:25" x14ac:dyDescent="0.3">
      <c r="P332" t="str">
        <f>IF($A332="","",IF(COUNTIF(Actividad!$B$2:$B$500,$A332)=0,"",LOOKUP(2,1/(Actividad!$B$2:$B$500=$A332),Actividad!$A$2:$A$500)))</f>
        <v/>
      </c>
      <c r="Q332" t="str">
        <f>IF($A332="","",IF(COUNTIFS(Actividad!$B$2:$B$500,$A332,Actividad!$G$2:$G$500,"&lt;&gt;")=0,"",LOOKUP(2,1/((Actividad!$B$2:$B$500=$A332)*(Actividad!$G$2:$G$500&lt;&gt;"")),Actividad!$G$2:$G$500)))</f>
        <v/>
      </c>
      <c r="R332" t="str">
        <f t="shared" ca="1" si="25"/>
        <v/>
      </c>
      <c r="S332" t="str">
        <f t="shared" ca="1" si="26"/>
        <v/>
      </c>
      <c r="U332" t="str">
        <f t="shared" si="27"/>
        <v/>
      </c>
      <c r="V332" t="str">
        <f t="shared" si="28"/>
        <v/>
      </c>
      <c r="W332" t="str">
        <f t="shared" si="29"/>
        <v/>
      </c>
      <c r="Y332" t="str">
        <f ca="1">IF(OR($A332="",$Q332="",$Q332&lt;TODAY(),$S332="Vencido"),"",COUNTIFS($Q$2:$Q$500,"&gt;="&amp;TODAY(),$Q$2:$Q$500,"&lt;"&amp;$Q332)+COUNTIF($Q$2:$Q332,$Q332))</f>
        <v/>
      </c>
    </row>
    <row r="333" spans="16:25" x14ac:dyDescent="0.3">
      <c r="P333" t="str">
        <f>IF($A333="","",IF(COUNTIF(Actividad!$B$2:$B$500,$A333)=0,"",LOOKUP(2,1/(Actividad!$B$2:$B$500=$A333),Actividad!$A$2:$A$500)))</f>
        <v/>
      </c>
      <c r="Q333" t="str">
        <f>IF($A333="","",IF(COUNTIFS(Actividad!$B$2:$B$500,$A333,Actividad!$G$2:$G$500,"&lt;&gt;")=0,"",LOOKUP(2,1/((Actividad!$B$2:$B$500=$A333)*(Actividad!$G$2:$G$500&lt;&gt;"")),Actividad!$G$2:$G$500)))</f>
        <v/>
      </c>
      <c r="R333" t="str">
        <f t="shared" ca="1" si="25"/>
        <v/>
      </c>
      <c r="S333" t="str">
        <f t="shared" ca="1" si="26"/>
        <v/>
      </c>
      <c r="U333" t="str">
        <f t="shared" si="27"/>
        <v/>
      </c>
      <c r="V333" t="str">
        <f t="shared" si="28"/>
        <v/>
      </c>
      <c r="W333" t="str">
        <f t="shared" si="29"/>
        <v/>
      </c>
      <c r="Y333" t="str">
        <f ca="1">IF(OR($A333="",$Q333="",$Q333&lt;TODAY(),$S333="Vencido"),"",COUNTIFS($Q$2:$Q$500,"&gt;="&amp;TODAY(),$Q$2:$Q$500,"&lt;"&amp;$Q333)+COUNTIF($Q$2:$Q333,$Q333))</f>
        <v/>
      </c>
    </row>
    <row r="334" spans="16:25" x14ac:dyDescent="0.3">
      <c r="P334" t="str">
        <f>IF($A334="","",IF(COUNTIF(Actividad!$B$2:$B$500,$A334)=0,"",LOOKUP(2,1/(Actividad!$B$2:$B$500=$A334),Actividad!$A$2:$A$500)))</f>
        <v/>
      </c>
      <c r="Q334" t="str">
        <f>IF($A334="","",IF(COUNTIFS(Actividad!$B$2:$B$500,$A334,Actividad!$G$2:$G$500,"&lt;&gt;")=0,"",LOOKUP(2,1/((Actividad!$B$2:$B$500=$A334)*(Actividad!$G$2:$G$500&lt;&gt;"")),Actividad!$G$2:$G$500)))</f>
        <v/>
      </c>
      <c r="R334" t="str">
        <f t="shared" ca="1" si="25"/>
        <v/>
      </c>
      <c r="S334" t="str">
        <f t="shared" ca="1" si="26"/>
        <v/>
      </c>
      <c r="U334" t="str">
        <f t="shared" si="27"/>
        <v/>
      </c>
      <c r="V334" t="str">
        <f t="shared" si="28"/>
        <v/>
      </c>
      <c r="W334" t="str">
        <f t="shared" si="29"/>
        <v/>
      </c>
      <c r="Y334" t="str">
        <f ca="1">IF(OR($A334="",$Q334="",$Q334&lt;TODAY(),$S334="Vencido"),"",COUNTIFS($Q$2:$Q$500,"&gt;="&amp;TODAY(),$Q$2:$Q$500,"&lt;"&amp;$Q334)+COUNTIF($Q$2:$Q334,$Q334))</f>
        <v/>
      </c>
    </row>
    <row r="335" spans="16:25" x14ac:dyDescent="0.3">
      <c r="P335" t="str">
        <f>IF($A335="","",IF(COUNTIF(Actividad!$B$2:$B$500,$A335)=0,"",LOOKUP(2,1/(Actividad!$B$2:$B$500=$A335),Actividad!$A$2:$A$500)))</f>
        <v/>
      </c>
      <c r="Q335" t="str">
        <f>IF($A335="","",IF(COUNTIFS(Actividad!$B$2:$B$500,$A335,Actividad!$G$2:$G$500,"&lt;&gt;")=0,"",LOOKUP(2,1/((Actividad!$B$2:$B$500=$A335)*(Actividad!$G$2:$G$500&lt;&gt;"")),Actividad!$G$2:$G$500)))</f>
        <v/>
      </c>
      <c r="R335" t="str">
        <f t="shared" ca="1" si="25"/>
        <v/>
      </c>
      <c r="S335" t="str">
        <f t="shared" ca="1" si="26"/>
        <v/>
      </c>
      <c r="U335" t="str">
        <f t="shared" si="27"/>
        <v/>
      </c>
      <c r="V335" t="str">
        <f t="shared" si="28"/>
        <v/>
      </c>
      <c r="W335" t="str">
        <f t="shared" si="29"/>
        <v/>
      </c>
      <c r="Y335" t="str">
        <f ca="1">IF(OR($A335="",$Q335="",$Q335&lt;TODAY(),$S335="Vencido"),"",COUNTIFS($Q$2:$Q$500,"&gt;="&amp;TODAY(),$Q$2:$Q$500,"&lt;"&amp;$Q335)+COUNTIF($Q$2:$Q335,$Q335))</f>
        <v/>
      </c>
    </row>
    <row r="336" spans="16:25" x14ac:dyDescent="0.3">
      <c r="P336" t="str">
        <f>IF($A336="","",IF(COUNTIF(Actividad!$B$2:$B$500,$A336)=0,"",LOOKUP(2,1/(Actividad!$B$2:$B$500=$A336),Actividad!$A$2:$A$500)))</f>
        <v/>
      </c>
      <c r="Q336" t="str">
        <f>IF($A336="","",IF(COUNTIFS(Actividad!$B$2:$B$500,$A336,Actividad!$G$2:$G$500,"&lt;&gt;")=0,"",LOOKUP(2,1/((Actividad!$B$2:$B$500=$A336)*(Actividad!$G$2:$G$500&lt;&gt;"")),Actividad!$G$2:$G$500)))</f>
        <v/>
      </c>
      <c r="R336" t="str">
        <f t="shared" ca="1" si="25"/>
        <v/>
      </c>
      <c r="S336" t="str">
        <f t="shared" ca="1" si="26"/>
        <v/>
      </c>
      <c r="U336" t="str">
        <f t="shared" si="27"/>
        <v/>
      </c>
      <c r="V336" t="str">
        <f t="shared" si="28"/>
        <v/>
      </c>
      <c r="W336" t="str">
        <f t="shared" si="29"/>
        <v/>
      </c>
      <c r="Y336" t="str">
        <f ca="1">IF(OR($A336="",$Q336="",$Q336&lt;TODAY(),$S336="Vencido"),"",COUNTIFS($Q$2:$Q$500,"&gt;="&amp;TODAY(),$Q$2:$Q$500,"&lt;"&amp;$Q336)+COUNTIF($Q$2:$Q336,$Q336))</f>
        <v/>
      </c>
    </row>
    <row r="337" spans="16:25" x14ac:dyDescent="0.3">
      <c r="P337" t="str">
        <f>IF($A337="","",IF(COUNTIF(Actividad!$B$2:$B$500,$A337)=0,"",LOOKUP(2,1/(Actividad!$B$2:$B$500=$A337),Actividad!$A$2:$A$500)))</f>
        <v/>
      </c>
      <c r="Q337" t="str">
        <f>IF($A337="","",IF(COUNTIFS(Actividad!$B$2:$B$500,$A337,Actividad!$G$2:$G$500,"&lt;&gt;")=0,"",LOOKUP(2,1/((Actividad!$B$2:$B$500=$A337)*(Actividad!$G$2:$G$500&lt;&gt;"")),Actividad!$G$2:$G$500)))</f>
        <v/>
      </c>
      <c r="R337" t="str">
        <f t="shared" ca="1" si="25"/>
        <v/>
      </c>
      <c r="S337" t="str">
        <f t="shared" ca="1" si="26"/>
        <v/>
      </c>
      <c r="U337" t="str">
        <f t="shared" si="27"/>
        <v/>
      </c>
      <c r="V337" t="str">
        <f t="shared" si="28"/>
        <v/>
      </c>
      <c r="W337" t="str">
        <f t="shared" si="29"/>
        <v/>
      </c>
      <c r="Y337" t="str">
        <f ca="1">IF(OR($A337="",$Q337="",$Q337&lt;TODAY(),$S337="Vencido"),"",COUNTIFS($Q$2:$Q$500,"&gt;="&amp;TODAY(),$Q$2:$Q$500,"&lt;"&amp;$Q337)+COUNTIF($Q$2:$Q337,$Q337))</f>
        <v/>
      </c>
    </row>
    <row r="338" spans="16:25" x14ac:dyDescent="0.3">
      <c r="P338" t="str">
        <f>IF($A338="","",IF(COUNTIF(Actividad!$B$2:$B$500,$A338)=0,"",LOOKUP(2,1/(Actividad!$B$2:$B$500=$A338),Actividad!$A$2:$A$500)))</f>
        <v/>
      </c>
      <c r="Q338" t="str">
        <f>IF($A338="","",IF(COUNTIFS(Actividad!$B$2:$B$500,$A338,Actividad!$G$2:$G$500,"&lt;&gt;")=0,"",LOOKUP(2,1/((Actividad!$B$2:$B$500=$A338)*(Actividad!$G$2:$G$500&lt;&gt;"")),Actividad!$G$2:$G$500)))</f>
        <v/>
      </c>
      <c r="R338" t="str">
        <f t="shared" ca="1" si="25"/>
        <v/>
      </c>
      <c r="S338" t="str">
        <f t="shared" ca="1" si="26"/>
        <v/>
      </c>
      <c r="U338" t="str">
        <f t="shared" si="27"/>
        <v/>
      </c>
      <c r="V338" t="str">
        <f t="shared" si="28"/>
        <v/>
      </c>
      <c r="W338" t="str">
        <f t="shared" si="29"/>
        <v/>
      </c>
      <c r="Y338" t="str">
        <f ca="1">IF(OR($A338="",$Q338="",$Q338&lt;TODAY(),$S338="Vencido"),"",COUNTIFS($Q$2:$Q$500,"&gt;="&amp;TODAY(),$Q$2:$Q$500,"&lt;"&amp;$Q338)+COUNTIF($Q$2:$Q338,$Q338))</f>
        <v/>
      </c>
    </row>
    <row r="339" spans="16:25" x14ac:dyDescent="0.3">
      <c r="P339" t="str">
        <f>IF($A339="","",IF(COUNTIF(Actividad!$B$2:$B$500,$A339)=0,"",LOOKUP(2,1/(Actividad!$B$2:$B$500=$A339),Actividad!$A$2:$A$500)))</f>
        <v/>
      </c>
      <c r="Q339" t="str">
        <f>IF($A339="","",IF(COUNTIFS(Actividad!$B$2:$B$500,$A339,Actividad!$G$2:$G$500,"&lt;&gt;")=0,"",LOOKUP(2,1/((Actividad!$B$2:$B$500=$A339)*(Actividad!$G$2:$G$500&lt;&gt;"")),Actividad!$G$2:$G$500)))</f>
        <v/>
      </c>
      <c r="R339" t="str">
        <f t="shared" ca="1" si="25"/>
        <v/>
      </c>
      <c r="S339" t="str">
        <f t="shared" ca="1" si="26"/>
        <v/>
      </c>
      <c r="U339" t="str">
        <f t="shared" si="27"/>
        <v/>
      </c>
      <c r="V339" t="str">
        <f t="shared" si="28"/>
        <v/>
      </c>
      <c r="W339" t="str">
        <f t="shared" si="29"/>
        <v/>
      </c>
      <c r="Y339" t="str">
        <f ca="1">IF(OR($A339="",$Q339="",$Q339&lt;TODAY(),$S339="Vencido"),"",COUNTIFS($Q$2:$Q$500,"&gt;="&amp;TODAY(),$Q$2:$Q$500,"&lt;"&amp;$Q339)+COUNTIF($Q$2:$Q339,$Q339))</f>
        <v/>
      </c>
    </row>
    <row r="340" spans="16:25" x14ac:dyDescent="0.3">
      <c r="P340" t="str">
        <f>IF($A340="","",IF(COUNTIF(Actividad!$B$2:$B$500,$A340)=0,"",LOOKUP(2,1/(Actividad!$B$2:$B$500=$A340),Actividad!$A$2:$A$500)))</f>
        <v/>
      </c>
      <c r="Q340" t="str">
        <f>IF($A340="","",IF(COUNTIFS(Actividad!$B$2:$B$500,$A340,Actividad!$G$2:$G$500,"&lt;&gt;")=0,"",LOOKUP(2,1/((Actividad!$B$2:$B$500=$A340)*(Actividad!$G$2:$G$500&lt;&gt;"")),Actividad!$G$2:$G$500)))</f>
        <v/>
      </c>
      <c r="R340" t="str">
        <f t="shared" ca="1" si="25"/>
        <v/>
      </c>
      <c r="S340" t="str">
        <f t="shared" ca="1" si="26"/>
        <v/>
      </c>
      <c r="U340" t="str">
        <f t="shared" si="27"/>
        <v/>
      </c>
      <c r="V340" t="str">
        <f t="shared" si="28"/>
        <v/>
      </c>
      <c r="W340" t="str">
        <f t="shared" si="29"/>
        <v/>
      </c>
      <c r="Y340" t="str">
        <f ca="1">IF(OR($A340="",$Q340="",$Q340&lt;TODAY(),$S340="Vencido"),"",COUNTIFS($Q$2:$Q$500,"&gt;="&amp;TODAY(),$Q$2:$Q$500,"&lt;"&amp;$Q340)+COUNTIF($Q$2:$Q340,$Q340))</f>
        <v/>
      </c>
    </row>
    <row r="341" spans="16:25" x14ac:dyDescent="0.3">
      <c r="P341" t="str">
        <f>IF($A341="","",IF(COUNTIF(Actividad!$B$2:$B$500,$A341)=0,"",LOOKUP(2,1/(Actividad!$B$2:$B$500=$A341),Actividad!$A$2:$A$500)))</f>
        <v/>
      </c>
      <c r="Q341" t="str">
        <f>IF($A341="","",IF(COUNTIFS(Actividad!$B$2:$B$500,$A341,Actividad!$G$2:$G$500,"&lt;&gt;")=0,"",LOOKUP(2,1/((Actividad!$B$2:$B$500=$A341)*(Actividad!$G$2:$G$500&lt;&gt;"")),Actividad!$G$2:$G$500)))</f>
        <v/>
      </c>
      <c r="R341" t="str">
        <f t="shared" ca="1" si="25"/>
        <v/>
      </c>
      <c r="S341" t="str">
        <f t="shared" ca="1" si="26"/>
        <v/>
      </c>
      <c r="U341" t="str">
        <f t="shared" si="27"/>
        <v/>
      </c>
      <c r="V341" t="str">
        <f t="shared" si="28"/>
        <v/>
      </c>
      <c r="W341" t="str">
        <f t="shared" si="29"/>
        <v/>
      </c>
      <c r="Y341" t="str">
        <f ca="1">IF(OR($A341="",$Q341="",$Q341&lt;TODAY(),$S341="Vencido"),"",COUNTIFS($Q$2:$Q$500,"&gt;="&amp;TODAY(),$Q$2:$Q$500,"&lt;"&amp;$Q341)+COUNTIF($Q$2:$Q341,$Q341))</f>
        <v/>
      </c>
    </row>
    <row r="342" spans="16:25" x14ac:dyDescent="0.3">
      <c r="P342" t="str">
        <f>IF($A342="","",IF(COUNTIF(Actividad!$B$2:$B$500,$A342)=0,"",LOOKUP(2,1/(Actividad!$B$2:$B$500=$A342),Actividad!$A$2:$A$500)))</f>
        <v/>
      </c>
      <c r="Q342" t="str">
        <f>IF($A342="","",IF(COUNTIFS(Actividad!$B$2:$B$500,$A342,Actividad!$G$2:$G$500,"&lt;&gt;")=0,"",LOOKUP(2,1/((Actividad!$B$2:$B$500=$A342)*(Actividad!$G$2:$G$500&lt;&gt;"")),Actividad!$G$2:$G$500)))</f>
        <v/>
      </c>
      <c r="R342" t="str">
        <f t="shared" ca="1" si="25"/>
        <v/>
      </c>
      <c r="S342" t="str">
        <f t="shared" ca="1" si="26"/>
        <v/>
      </c>
      <c r="U342" t="str">
        <f t="shared" si="27"/>
        <v/>
      </c>
      <c r="V342" t="str">
        <f t="shared" si="28"/>
        <v/>
      </c>
      <c r="W342" t="str">
        <f t="shared" si="29"/>
        <v/>
      </c>
      <c r="Y342" t="str">
        <f ca="1">IF(OR($A342="",$Q342="",$Q342&lt;TODAY(),$S342="Vencido"),"",COUNTIFS($Q$2:$Q$500,"&gt;="&amp;TODAY(),$Q$2:$Q$500,"&lt;"&amp;$Q342)+COUNTIF($Q$2:$Q342,$Q342))</f>
        <v/>
      </c>
    </row>
    <row r="343" spans="16:25" x14ac:dyDescent="0.3">
      <c r="P343" t="str">
        <f>IF($A343="","",IF(COUNTIF(Actividad!$B$2:$B$500,$A343)=0,"",LOOKUP(2,1/(Actividad!$B$2:$B$500=$A343),Actividad!$A$2:$A$500)))</f>
        <v/>
      </c>
      <c r="Q343" t="str">
        <f>IF($A343="","",IF(COUNTIFS(Actividad!$B$2:$B$500,$A343,Actividad!$G$2:$G$500,"&lt;&gt;")=0,"",LOOKUP(2,1/((Actividad!$B$2:$B$500=$A343)*(Actividad!$G$2:$G$500&lt;&gt;"")),Actividad!$G$2:$G$500)))</f>
        <v/>
      </c>
      <c r="R343" t="str">
        <f t="shared" ca="1" si="25"/>
        <v/>
      </c>
      <c r="S343" t="str">
        <f t="shared" ca="1" si="26"/>
        <v/>
      </c>
      <c r="U343" t="str">
        <f t="shared" si="27"/>
        <v/>
      </c>
      <c r="V343" t="str">
        <f t="shared" si="28"/>
        <v/>
      </c>
      <c r="W343" t="str">
        <f t="shared" si="29"/>
        <v/>
      </c>
      <c r="Y343" t="str">
        <f ca="1">IF(OR($A343="",$Q343="",$Q343&lt;TODAY(),$S343="Vencido"),"",COUNTIFS($Q$2:$Q$500,"&gt;="&amp;TODAY(),$Q$2:$Q$500,"&lt;"&amp;$Q343)+COUNTIF($Q$2:$Q343,$Q343))</f>
        <v/>
      </c>
    </row>
    <row r="344" spans="16:25" x14ac:dyDescent="0.3">
      <c r="P344" t="str">
        <f>IF($A344="","",IF(COUNTIF(Actividad!$B$2:$B$500,$A344)=0,"",LOOKUP(2,1/(Actividad!$B$2:$B$500=$A344),Actividad!$A$2:$A$500)))</f>
        <v/>
      </c>
      <c r="Q344" t="str">
        <f>IF($A344="","",IF(COUNTIFS(Actividad!$B$2:$B$500,$A344,Actividad!$G$2:$G$500,"&lt;&gt;")=0,"",LOOKUP(2,1/((Actividad!$B$2:$B$500=$A344)*(Actividad!$G$2:$G$500&lt;&gt;"")),Actividad!$G$2:$G$500)))</f>
        <v/>
      </c>
      <c r="R344" t="str">
        <f t="shared" ca="1" si="25"/>
        <v/>
      </c>
      <c r="S344" t="str">
        <f t="shared" ca="1" si="26"/>
        <v/>
      </c>
      <c r="U344" t="str">
        <f t="shared" si="27"/>
        <v/>
      </c>
      <c r="V344" t="str">
        <f t="shared" si="28"/>
        <v/>
      </c>
      <c r="W344" t="str">
        <f t="shared" si="29"/>
        <v/>
      </c>
      <c r="Y344" t="str">
        <f ca="1">IF(OR($A344="",$Q344="",$Q344&lt;TODAY(),$S344="Vencido"),"",COUNTIFS($Q$2:$Q$500,"&gt;="&amp;TODAY(),$Q$2:$Q$500,"&lt;"&amp;$Q344)+COUNTIF($Q$2:$Q344,$Q344))</f>
        <v/>
      </c>
    </row>
    <row r="345" spans="16:25" x14ac:dyDescent="0.3">
      <c r="P345" t="str">
        <f>IF($A345="","",IF(COUNTIF(Actividad!$B$2:$B$500,$A345)=0,"",LOOKUP(2,1/(Actividad!$B$2:$B$500=$A345),Actividad!$A$2:$A$500)))</f>
        <v/>
      </c>
      <c r="Q345" t="str">
        <f>IF($A345="","",IF(COUNTIFS(Actividad!$B$2:$B$500,$A345,Actividad!$G$2:$G$500,"&lt;&gt;")=0,"",LOOKUP(2,1/((Actividad!$B$2:$B$500=$A345)*(Actividad!$G$2:$G$500&lt;&gt;"")),Actividad!$G$2:$G$500)))</f>
        <v/>
      </c>
      <c r="R345" t="str">
        <f t="shared" ca="1" si="25"/>
        <v/>
      </c>
      <c r="S345" t="str">
        <f t="shared" ca="1" si="26"/>
        <v/>
      </c>
      <c r="U345" t="str">
        <f t="shared" si="27"/>
        <v/>
      </c>
      <c r="V345" t="str">
        <f t="shared" si="28"/>
        <v/>
      </c>
      <c r="W345" t="str">
        <f t="shared" si="29"/>
        <v/>
      </c>
      <c r="Y345" t="str">
        <f ca="1">IF(OR($A345="",$Q345="",$Q345&lt;TODAY(),$S345="Vencido"),"",COUNTIFS($Q$2:$Q$500,"&gt;="&amp;TODAY(),$Q$2:$Q$500,"&lt;"&amp;$Q345)+COUNTIF($Q$2:$Q345,$Q345))</f>
        <v/>
      </c>
    </row>
    <row r="346" spans="16:25" x14ac:dyDescent="0.3">
      <c r="P346" t="str">
        <f>IF($A346="","",IF(COUNTIF(Actividad!$B$2:$B$500,$A346)=0,"",LOOKUP(2,1/(Actividad!$B$2:$B$500=$A346),Actividad!$A$2:$A$500)))</f>
        <v/>
      </c>
      <c r="Q346" t="str">
        <f>IF($A346="","",IF(COUNTIFS(Actividad!$B$2:$B$500,$A346,Actividad!$G$2:$G$500,"&lt;&gt;")=0,"",LOOKUP(2,1/((Actividad!$B$2:$B$500=$A346)*(Actividad!$G$2:$G$500&lt;&gt;"")),Actividad!$G$2:$G$500)))</f>
        <v/>
      </c>
      <c r="R346" t="str">
        <f t="shared" ca="1" si="25"/>
        <v/>
      </c>
      <c r="S346" t="str">
        <f t="shared" ca="1" si="26"/>
        <v/>
      </c>
      <c r="U346" t="str">
        <f t="shared" si="27"/>
        <v/>
      </c>
      <c r="V346" t="str">
        <f t="shared" si="28"/>
        <v/>
      </c>
      <c r="W346" t="str">
        <f t="shared" si="29"/>
        <v/>
      </c>
      <c r="Y346" t="str">
        <f ca="1">IF(OR($A346="",$Q346="",$Q346&lt;TODAY(),$S346="Vencido"),"",COUNTIFS($Q$2:$Q$500,"&gt;="&amp;TODAY(),$Q$2:$Q$500,"&lt;"&amp;$Q346)+COUNTIF($Q$2:$Q346,$Q346))</f>
        <v/>
      </c>
    </row>
    <row r="347" spans="16:25" x14ac:dyDescent="0.3">
      <c r="P347" t="str">
        <f>IF($A347="","",IF(COUNTIF(Actividad!$B$2:$B$500,$A347)=0,"",LOOKUP(2,1/(Actividad!$B$2:$B$500=$A347),Actividad!$A$2:$A$500)))</f>
        <v/>
      </c>
      <c r="Q347" t="str">
        <f>IF($A347="","",IF(COUNTIFS(Actividad!$B$2:$B$500,$A347,Actividad!$G$2:$G$500,"&lt;&gt;")=0,"",LOOKUP(2,1/((Actividad!$B$2:$B$500=$A347)*(Actividad!$G$2:$G$500&lt;&gt;"")),Actividad!$G$2:$G$500)))</f>
        <v/>
      </c>
      <c r="R347" t="str">
        <f t="shared" ca="1" si="25"/>
        <v/>
      </c>
      <c r="S347" t="str">
        <f t="shared" ca="1" si="26"/>
        <v/>
      </c>
      <c r="U347" t="str">
        <f t="shared" si="27"/>
        <v/>
      </c>
      <c r="V347" t="str">
        <f t="shared" si="28"/>
        <v/>
      </c>
      <c r="W347" t="str">
        <f t="shared" si="29"/>
        <v/>
      </c>
      <c r="Y347" t="str">
        <f ca="1">IF(OR($A347="",$Q347="",$Q347&lt;TODAY(),$S347="Vencido"),"",COUNTIFS($Q$2:$Q$500,"&gt;="&amp;TODAY(),$Q$2:$Q$500,"&lt;"&amp;$Q347)+COUNTIF($Q$2:$Q347,$Q347))</f>
        <v/>
      </c>
    </row>
    <row r="348" spans="16:25" x14ac:dyDescent="0.3">
      <c r="P348" t="str">
        <f>IF($A348="","",IF(COUNTIF(Actividad!$B$2:$B$500,$A348)=0,"",LOOKUP(2,1/(Actividad!$B$2:$B$500=$A348),Actividad!$A$2:$A$500)))</f>
        <v/>
      </c>
      <c r="Q348" t="str">
        <f>IF($A348="","",IF(COUNTIFS(Actividad!$B$2:$B$500,$A348,Actividad!$G$2:$G$500,"&lt;&gt;")=0,"",LOOKUP(2,1/((Actividad!$B$2:$B$500=$A348)*(Actividad!$G$2:$G$500&lt;&gt;"")),Actividad!$G$2:$G$500)))</f>
        <v/>
      </c>
      <c r="R348" t="str">
        <f t="shared" ca="1" si="25"/>
        <v/>
      </c>
      <c r="S348" t="str">
        <f t="shared" ca="1" si="26"/>
        <v/>
      </c>
      <c r="U348" t="str">
        <f t="shared" si="27"/>
        <v/>
      </c>
      <c r="V348" t="str">
        <f t="shared" si="28"/>
        <v/>
      </c>
      <c r="W348" t="str">
        <f t="shared" si="29"/>
        <v/>
      </c>
      <c r="Y348" t="str">
        <f ca="1">IF(OR($A348="",$Q348="",$Q348&lt;TODAY(),$S348="Vencido"),"",COUNTIFS($Q$2:$Q$500,"&gt;="&amp;TODAY(),$Q$2:$Q$500,"&lt;"&amp;$Q348)+COUNTIF($Q$2:$Q348,$Q348))</f>
        <v/>
      </c>
    </row>
    <row r="349" spans="16:25" x14ac:dyDescent="0.3">
      <c r="P349" t="str">
        <f>IF($A349="","",IF(COUNTIF(Actividad!$B$2:$B$500,$A349)=0,"",LOOKUP(2,1/(Actividad!$B$2:$B$500=$A349),Actividad!$A$2:$A$500)))</f>
        <v/>
      </c>
      <c r="Q349" t="str">
        <f>IF($A349="","",IF(COUNTIFS(Actividad!$B$2:$B$500,$A349,Actividad!$G$2:$G$500,"&lt;&gt;")=0,"",LOOKUP(2,1/((Actividad!$B$2:$B$500=$A349)*(Actividad!$G$2:$G$500&lt;&gt;"")),Actividad!$G$2:$G$500)))</f>
        <v/>
      </c>
      <c r="R349" t="str">
        <f t="shared" ca="1" si="25"/>
        <v/>
      </c>
      <c r="S349" t="str">
        <f t="shared" ca="1" si="26"/>
        <v/>
      </c>
      <c r="U349" t="str">
        <f t="shared" si="27"/>
        <v/>
      </c>
      <c r="V349" t="str">
        <f t="shared" si="28"/>
        <v/>
      </c>
      <c r="W349" t="str">
        <f t="shared" si="29"/>
        <v/>
      </c>
      <c r="Y349" t="str">
        <f ca="1">IF(OR($A349="",$Q349="",$Q349&lt;TODAY(),$S349="Vencido"),"",COUNTIFS($Q$2:$Q$500,"&gt;="&amp;TODAY(),$Q$2:$Q$500,"&lt;"&amp;$Q349)+COUNTIF($Q$2:$Q349,$Q349))</f>
        <v/>
      </c>
    </row>
    <row r="350" spans="16:25" x14ac:dyDescent="0.3">
      <c r="P350" t="str">
        <f>IF($A350="","",IF(COUNTIF(Actividad!$B$2:$B$500,$A350)=0,"",LOOKUP(2,1/(Actividad!$B$2:$B$500=$A350),Actividad!$A$2:$A$500)))</f>
        <v/>
      </c>
      <c r="Q350" t="str">
        <f>IF($A350="","",IF(COUNTIFS(Actividad!$B$2:$B$500,$A350,Actividad!$G$2:$G$500,"&lt;&gt;")=0,"",LOOKUP(2,1/((Actividad!$B$2:$B$500=$A350)*(Actividad!$G$2:$G$500&lt;&gt;"")),Actividad!$G$2:$G$500)))</f>
        <v/>
      </c>
      <c r="R350" t="str">
        <f t="shared" ca="1" si="25"/>
        <v/>
      </c>
      <c r="S350" t="str">
        <f t="shared" ca="1" si="26"/>
        <v/>
      </c>
      <c r="U350" t="str">
        <f t="shared" si="27"/>
        <v/>
      </c>
      <c r="V350" t="str">
        <f t="shared" si="28"/>
        <v/>
      </c>
      <c r="W350" t="str">
        <f t="shared" si="29"/>
        <v/>
      </c>
      <c r="Y350" t="str">
        <f ca="1">IF(OR($A350="",$Q350="",$Q350&lt;TODAY(),$S350="Vencido"),"",COUNTIFS($Q$2:$Q$500,"&gt;="&amp;TODAY(),$Q$2:$Q$500,"&lt;"&amp;$Q350)+COUNTIF($Q$2:$Q350,$Q350))</f>
        <v/>
      </c>
    </row>
    <row r="351" spans="16:25" x14ac:dyDescent="0.3">
      <c r="P351" t="str">
        <f>IF($A351="","",IF(COUNTIF(Actividad!$B$2:$B$500,$A351)=0,"",LOOKUP(2,1/(Actividad!$B$2:$B$500=$A351),Actividad!$A$2:$A$500)))</f>
        <v/>
      </c>
      <c r="Q351" t="str">
        <f>IF($A351="","",IF(COUNTIFS(Actividad!$B$2:$B$500,$A351,Actividad!$G$2:$G$500,"&lt;&gt;")=0,"",LOOKUP(2,1/((Actividad!$B$2:$B$500=$A351)*(Actividad!$G$2:$G$500&lt;&gt;"")),Actividad!$G$2:$G$500)))</f>
        <v/>
      </c>
      <c r="R351" t="str">
        <f t="shared" ca="1" si="25"/>
        <v/>
      </c>
      <c r="S351" t="str">
        <f t="shared" ca="1" si="26"/>
        <v/>
      </c>
      <c r="U351" t="str">
        <f t="shared" si="27"/>
        <v/>
      </c>
      <c r="V351" t="str">
        <f t="shared" si="28"/>
        <v/>
      </c>
      <c r="W351" t="str">
        <f t="shared" si="29"/>
        <v/>
      </c>
      <c r="Y351" t="str">
        <f ca="1">IF(OR($A351="",$Q351="",$Q351&lt;TODAY(),$S351="Vencido"),"",COUNTIFS($Q$2:$Q$500,"&gt;="&amp;TODAY(),$Q$2:$Q$500,"&lt;"&amp;$Q351)+COUNTIF($Q$2:$Q351,$Q351))</f>
        <v/>
      </c>
    </row>
    <row r="352" spans="16:25" x14ac:dyDescent="0.3">
      <c r="P352" t="str">
        <f>IF($A352="","",IF(COUNTIF(Actividad!$B$2:$B$500,$A352)=0,"",LOOKUP(2,1/(Actividad!$B$2:$B$500=$A352),Actividad!$A$2:$A$500)))</f>
        <v/>
      </c>
      <c r="Q352" t="str">
        <f>IF($A352="","",IF(COUNTIFS(Actividad!$B$2:$B$500,$A352,Actividad!$G$2:$G$500,"&lt;&gt;")=0,"",LOOKUP(2,1/((Actividad!$B$2:$B$500=$A352)*(Actividad!$G$2:$G$500&lt;&gt;"")),Actividad!$G$2:$G$500)))</f>
        <v/>
      </c>
      <c r="R352" t="str">
        <f t="shared" ca="1" si="25"/>
        <v/>
      </c>
      <c r="S352" t="str">
        <f t="shared" ca="1" si="26"/>
        <v/>
      </c>
      <c r="U352" t="str">
        <f t="shared" si="27"/>
        <v/>
      </c>
      <c r="V352" t="str">
        <f t="shared" si="28"/>
        <v/>
      </c>
      <c r="W352" t="str">
        <f t="shared" si="29"/>
        <v/>
      </c>
      <c r="Y352" t="str">
        <f ca="1">IF(OR($A352="",$Q352="",$Q352&lt;TODAY(),$S352="Vencido"),"",COUNTIFS($Q$2:$Q$500,"&gt;="&amp;TODAY(),$Q$2:$Q$500,"&lt;"&amp;$Q352)+COUNTIF($Q$2:$Q352,$Q352))</f>
        <v/>
      </c>
    </row>
    <row r="353" spans="16:25" x14ac:dyDescent="0.3">
      <c r="P353" t="str">
        <f>IF($A353="","",IF(COUNTIF(Actividad!$B$2:$B$500,$A353)=0,"",LOOKUP(2,1/(Actividad!$B$2:$B$500=$A353),Actividad!$A$2:$A$500)))</f>
        <v/>
      </c>
      <c r="Q353" t="str">
        <f>IF($A353="","",IF(COUNTIFS(Actividad!$B$2:$B$500,$A353,Actividad!$G$2:$G$500,"&lt;&gt;")=0,"",LOOKUP(2,1/((Actividad!$B$2:$B$500=$A353)*(Actividad!$G$2:$G$500&lt;&gt;"")),Actividad!$G$2:$G$500)))</f>
        <v/>
      </c>
      <c r="R353" t="str">
        <f t="shared" ca="1" si="25"/>
        <v/>
      </c>
      <c r="S353" t="str">
        <f t="shared" ca="1" si="26"/>
        <v/>
      </c>
      <c r="U353" t="str">
        <f t="shared" si="27"/>
        <v/>
      </c>
      <c r="V353" t="str">
        <f t="shared" si="28"/>
        <v/>
      </c>
      <c r="W353" t="str">
        <f t="shared" si="29"/>
        <v/>
      </c>
      <c r="Y353" t="str">
        <f ca="1">IF(OR($A353="",$Q353="",$Q353&lt;TODAY(),$S353="Vencido"),"",COUNTIFS($Q$2:$Q$500,"&gt;="&amp;TODAY(),$Q$2:$Q$500,"&lt;"&amp;$Q353)+COUNTIF($Q$2:$Q353,$Q353))</f>
        <v/>
      </c>
    </row>
    <row r="354" spans="16:25" x14ac:dyDescent="0.3">
      <c r="P354" t="str">
        <f>IF($A354="","",IF(COUNTIF(Actividad!$B$2:$B$500,$A354)=0,"",LOOKUP(2,1/(Actividad!$B$2:$B$500=$A354),Actividad!$A$2:$A$500)))</f>
        <v/>
      </c>
      <c r="Q354" t="str">
        <f>IF($A354="","",IF(COUNTIFS(Actividad!$B$2:$B$500,$A354,Actividad!$G$2:$G$500,"&lt;&gt;")=0,"",LOOKUP(2,1/((Actividad!$B$2:$B$500=$A354)*(Actividad!$G$2:$G$500&lt;&gt;"")),Actividad!$G$2:$G$500)))</f>
        <v/>
      </c>
      <c r="R354" t="str">
        <f t="shared" ca="1" si="25"/>
        <v/>
      </c>
      <c r="S354" t="str">
        <f t="shared" ca="1" si="26"/>
        <v/>
      </c>
      <c r="U354" t="str">
        <f t="shared" si="27"/>
        <v/>
      </c>
      <c r="V354" t="str">
        <f t="shared" si="28"/>
        <v/>
      </c>
      <c r="W354" t="str">
        <f t="shared" si="29"/>
        <v/>
      </c>
      <c r="Y354" t="str">
        <f ca="1">IF(OR($A354="",$Q354="",$Q354&lt;TODAY(),$S354="Vencido"),"",COUNTIFS($Q$2:$Q$500,"&gt;="&amp;TODAY(),$Q$2:$Q$500,"&lt;"&amp;$Q354)+COUNTIF($Q$2:$Q354,$Q354))</f>
        <v/>
      </c>
    </row>
    <row r="355" spans="16:25" x14ac:dyDescent="0.3">
      <c r="P355" t="str">
        <f>IF($A355="","",IF(COUNTIF(Actividad!$B$2:$B$500,$A355)=0,"",LOOKUP(2,1/(Actividad!$B$2:$B$500=$A355),Actividad!$A$2:$A$500)))</f>
        <v/>
      </c>
      <c r="Q355" t="str">
        <f>IF($A355="","",IF(COUNTIFS(Actividad!$B$2:$B$500,$A355,Actividad!$G$2:$G$500,"&lt;&gt;")=0,"",LOOKUP(2,1/((Actividad!$B$2:$B$500=$A355)*(Actividad!$G$2:$G$500&lt;&gt;"")),Actividad!$G$2:$G$500)))</f>
        <v/>
      </c>
      <c r="R355" t="str">
        <f t="shared" ca="1" si="25"/>
        <v/>
      </c>
      <c r="S355" t="str">
        <f t="shared" ca="1" si="26"/>
        <v/>
      </c>
      <c r="U355" t="str">
        <f t="shared" si="27"/>
        <v/>
      </c>
      <c r="V355" t="str">
        <f t="shared" si="28"/>
        <v/>
      </c>
      <c r="W355" t="str">
        <f t="shared" si="29"/>
        <v/>
      </c>
      <c r="Y355" t="str">
        <f ca="1">IF(OR($A355="",$Q355="",$Q355&lt;TODAY(),$S355="Vencido"),"",COUNTIFS($Q$2:$Q$500,"&gt;="&amp;TODAY(),$Q$2:$Q$500,"&lt;"&amp;$Q355)+COUNTIF($Q$2:$Q355,$Q355))</f>
        <v/>
      </c>
    </row>
    <row r="356" spans="16:25" x14ac:dyDescent="0.3">
      <c r="P356" t="str">
        <f>IF($A356="","",IF(COUNTIF(Actividad!$B$2:$B$500,$A356)=0,"",LOOKUP(2,1/(Actividad!$B$2:$B$500=$A356),Actividad!$A$2:$A$500)))</f>
        <v/>
      </c>
      <c r="Q356" t="str">
        <f>IF($A356="","",IF(COUNTIFS(Actividad!$B$2:$B$500,$A356,Actividad!$G$2:$G$500,"&lt;&gt;")=0,"",LOOKUP(2,1/((Actividad!$B$2:$B$500=$A356)*(Actividad!$G$2:$G$500&lt;&gt;"")),Actividad!$G$2:$G$500)))</f>
        <v/>
      </c>
      <c r="R356" t="str">
        <f t="shared" ca="1" si="25"/>
        <v/>
      </c>
      <c r="S356" t="str">
        <f t="shared" ca="1" si="26"/>
        <v/>
      </c>
      <c r="U356" t="str">
        <f t="shared" si="27"/>
        <v/>
      </c>
      <c r="V356" t="str">
        <f t="shared" si="28"/>
        <v/>
      </c>
      <c r="W356" t="str">
        <f t="shared" si="29"/>
        <v/>
      </c>
      <c r="Y356" t="str">
        <f ca="1">IF(OR($A356="",$Q356="",$Q356&lt;TODAY(),$S356="Vencido"),"",COUNTIFS($Q$2:$Q$500,"&gt;="&amp;TODAY(),$Q$2:$Q$500,"&lt;"&amp;$Q356)+COUNTIF($Q$2:$Q356,$Q356))</f>
        <v/>
      </c>
    </row>
    <row r="357" spans="16:25" x14ac:dyDescent="0.3">
      <c r="P357" t="str">
        <f>IF($A357="","",IF(COUNTIF(Actividad!$B$2:$B$500,$A357)=0,"",LOOKUP(2,1/(Actividad!$B$2:$B$500=$A357),Actividad!$A$2:$A$500)))</f>
        <v/>
      </c>
      <c r="Q357" t="str">
        <f>IF($A357="","",IF(COUNTIFS(Actividad!$B$2:$B$500,$A357,Actividad!$G$2:$G$500,"&lt;&gt;")=0,"",LOOKUP(2,1/((Actividad!$B$2:$B$500=$A357)*(Actividad!$G$2:$G$500&lt;&gt;"")),Actividad!$G$2:$G$500)))</f>
        <v/>
      </c>
      <c r="R357" t="str">
        <f t="shared" ca="1" si="25"/>
        <v/>
      </c>
      <c r="S357" t="str">
        <f t="shared" ca="1" si="26"/>
        <v/>
      </c>
      <c r="U357" t="str">
        <f t="shared" si="27"/>
        <v/>
      </c>
      <c r="V357" t="str">
        <f t="shared" si="28"/>
        <v/>
      </c>
      <c r="W357" t="str">
        <f t="shared" si="29"/>
        <v/>
      </c>
      <c r="Y357" t="str">
        <f ca="1">IF(OR($A357="",$Q357="",$Q357&lt;TODAY(),$S357="Vencido"),"",COUNTIFS($Q$2:$Q$500,"&gt;="&amp;TODAY(),$Q$2:$Q$500,"&lt;"&amp;$Q357)+COUNTIF($Q$2:$Q357,$Q357))</f>
        <v/>
      </c>
    </row>
    <row r="358" spans="16:25" x14ac:dyDescent="0.3">
      <c r="P358" t="str">
        <f>IF($A358="","",IF(COUNTIF(Actividad!$B$2:$B$500,$A358)=0,"",LOOKUP(2,1/(Actividad!$B$2:$B$500=$A358),Actividad!$A$2:$A$500)))</f>
        <v/>
      </c>
      <c r="Q358" t="str">
        <f>IF($A358="","",IF(COUNTIFS(Actividad!$B$2:$B$500,$A358,Actividad!$G$2:$G$500,"&lt;&gt;")=0,"",LOOKUP(2,1/((Actividad!$B$2:$B$500=$A358)*(Actividad!$G$2:$G$500&lt;&gt;"")),Actividad!$G$2:$G$500)))</f>
        <v/>
      </c>
      <c r="R358" t="str">
        <f t="shared" ca="1" si="25"/>
        <v/>
      </c>
      <c r="S358" t="str">
        <f t="shared" ca="1" si="26"/>
        <v/>
      </c>
      <c r="U358" t="str">
        <f t="shared" si="27"/>
        <v/>
      </c>
      <c r="V358" t="str">
        <f t="shared" si="28"/>
        <v/>
      </c>
      <c r="W358" t="str">
        <f t="shared" si="29"/>
        <v/>
      </c>
      <c r="Y358" t="str">
        <f ca="1">IF(OR($A358="",$Q358="",$Q358&lt;TODAY(),$S358="Vencido"),"",COUNTIFS($Q$2:$Q$500,"&gt;="&amp;TODAY(),$Q$2:$Q$500,"&lt;"&amp;$Q358)+COUNTIF($Q$2:$Q358,$Q358))</f>
        <v/>
      </c>
    </row>
    <row r="359" spans="16:25" x14ac:dyDescent="0.3">
      <c r="P359" t="str">
        <f>IF($A359="","",IF(COUNTIF(Actividad!$B$2:$B$500,$A359)=0,"",LOOKUP(2,1/(Actividad!$B$2:$B$500=$A359),Actividad!$A$2:$A$500)))</f>
        <v/>
      </c>
      <c r="Q359" t="str">
        <f>IF($A359="","",IF(COUNTIFS(Actividad!$B$2:$B$500,$A359,Actividad!$G$2:$G$500,"&lt;&gt;")=0,"",LOOKUP(2,1/((Actividad!$B$2:$B$500=$A359)*(Actividad!$G$2:$G$500&lt;&gt;"")),Actividad!$G$2:$G$500)))</f>
        <v/>
      </c>
      <c r="R359" t="str">
        <f t="shared" ca="1" si="25"/>
        <v/>
      </c>
      <c r="S359" t="str">
        <f t="shared" ca="1" si="26"/>
        <v/>
      </c>
      <c r="U359" t="str">
        <f t="shared" si="27"/>
        <v/>
      </c>
      <c r="V359" t="str">
        <f t="shared" si="28"/>
        <v/>
      </c>
      <c r="W359" t="str">
        <f t="shared" si="29"/>
        <v/>
      </c>
      <c r="Y359" t="str">
        <f ca="1">IF(OR($A359="",$Q359="",$Q359&lt;TODAY(),$S359="Vencido"),"",COUNTIFS($Q$2:$Q$500,"&gt;="&amp;TODAY(),$Q$2:$Q$500,"&lt;"&amp;$Q359)+COUNTIF($Q$2:$Q359,$Q359))</f>
        <v/>
      </c>
    </row>
    <row r="360" spans="16:25" x14ac:dyDescent="0.3">
      <c r="P360" t="str">
        <f>IF($A360="","",IF(COUNTIF(Actividad!$B$2:$B$500,$A360)=0,"",LOOKUP(2,1/(Actividad!$B$2:$B$500=$A360),Actividad!$A$2:$A$500)))</f>
        <v/>
      </c>
      <c r="Q360" t="str">
        <f>IF($A360="","",IF(COUNTIFS(Actividad!$B$2:$B$500,$A360,Actividad!$G$2:$G$500,"&lt;&gt;")=0,"",LOOKUP(2,1/((Actividad!$B$2:$B$500=$A360)*(Actividad!$G$2:$G$500&lt;&gt;"")),Actividad!$G$2:$G$500)))</f>
        <v/>
      </c>
      <c r="R360" t="str">
        <f t="shared" ca="1" si="25"/>
        <v/>
      </c>
      <c r="S360" t="str">
        <f t="shared" ca="1" si="26"/>
        <v/>
      </c>
      <c r="U360" t="str">
        <f t="shared" si="27"/>
        <v/>
      </c>
      <c r="V360" t="str">
        <f t="shared" si="28"/>
        <v/>
      </c>
      <c r="W360" t="str">
        <f t="shared" si="29"/>
        <v/>
      </c>
      <c r="Y360" t="str">
        <f ca="1">IF(OR($A360="",$Q360="",$Q360&lt;TODAY(),$S360="Vencido"),"",COUNTIFS($Q$2:$Q$500,"&gt;="&amp;TODAY(),$Q$2:$Q$500,"&lt;"&amp;$Q360)+COUNTIF($Q$2:$Q360,$Q360))</f>
        <v/>
      </c>
    </row>
    <row r="361" spans="16:25" x14ac:dyDescent="0.3">
      <c r="P361" t="str">
        <f>IF($A361="","",IF(COUNTIF(Actividad!$B$2:$B$500,$A361)=0,"",LOOKUP(2,1/(Actividad!$B$2:$B$500=$A361),Actividad!$A$2:$A$500)))</f>
        <v/>
      </c>
      <c r="Q361" t="str">
        <f>IF($A361="","",IF(COUNTIFS(Actividad!$B$2:$B$500,$A361,Actividad!$G$2:$G$500,"&lt;&gt;")=0,"",LOOKUP(2,1/((Actividad!$B$2:$B$500=$A361)*(Actividad!$G$2:$G$500&lt;&gt;"")),Actividad!$G$2:$G$500)))</f>
        <v/>
      </c>
      <c r="R361" t="str">
        <f t="shared" ca="1" si="25"/>
        <v/>
      </c>
      <c r="S361" t="str">
        <f t="shared" ca="1" si="26"/>
        <v/>
      </c>
      <c r="U361" t="str">
        <f t="shared" si="27"/>
        <v/>
      </c>
      <c r="V361" t="str">
        <f t="shared" si="28"/>
        <v/>
      </c>
      <c r="W361" t="str">
        <f t="shared" si="29"/>
        <v/>
      </c>
      <c r="Y361" t="str">
        <f ca="1">IF(OR($A361="",$Q361="",$Q361&lt;TODAY(),$S361="Vencido"),"",COUNTIFS($Q$2:$Q$500,"&gt;="&amp;TODAY(),$Q$2:$Q$500,"&lt;"&amp;$Q361)+COUNTIF($Q$2:$Q361,$Q361))</f>
        <v/>
      </c>
    </row>
    <row r="362" spans="16:25" x14ac:dyDescent="0.3">
      <c r="P362" t="str">
        <f>IF($A362="","",IF(COUNTIF(Actividad!$B$2:$B$500,$A362)=0,"",LOOKUP(2,1/(Actividad!$B$2:$B$500=$A362),Actividad!$A$2:$A$500)))</f>
        <v/>
      </c>
      <c r="Q362" t="str">
        <f>IF($A362="","",IF(COUNTIFS(Actividad!$B$2:$B$500,$A362,Actividad!$G$2:$G$500,"&lt;&gt;")=0,"",LOOKUP(2,1/((Actividad!$B$2:$B$500=$A362)*(Actividad!$G$2:$G$500&lt;&gt;"")),Actividad!$G$2:$G$500)))</f>
        <v/>
      </c>
      <c r="R362" t="str">
        <f t="shared" ca="1" si="25"/>
        <v/>
      </c>
      <c r="S362" t="str">
        <f t="shared" ca="1" si="26"/>
        <v/>
      </c>
      <c r="U362" t="str">
        <f t="shared" si="27"/>
        <v/>
      </c>
      <c r="V362" t="str">
        <f t="shared" si="28"/>
        <v/>
      </c>
      <c r="W362" t="str">
        <f t="shared" si="29"/>
        <v/>
      </c>
      <c r="Y362" t="str">
        <f ca="1">IF(OR($A362="",$Q362="",$Q362&lt;TODAY(),$S362="Vencido"),"",COUNTIFS($Q$2:$Q$500,"&gt;="&amp;TODAY(),$Q$2:$Q$500,"&lt;"&amp;$Q362)+COUNTIF($Q$2:$Q362,$Q362))</f>
        <v/>
      </c>
    </row>
    <row r="363" spans="16:25" x14ac:dyDescent="0.3">
      <c r="P363" t="str">
        <f>IF($A363="","",IF(COUNTIF(Actividad!$B$2:$B$500,$A363)=0,"",LOOKUP(2,1/(Actividad!$B$2:$B$500=$A363),Actividad!$A$2:$A$500)))</f>
        <v/>
      </c>
      <c r="Q363" t="str">
        <f>IF($A363="","",IF(COUNTIFS(Actividad!$B$2:$B$500,$A363,Actividad!$G$2:$G$500,"&lt;&gt;")=0,"",LOOKUP(2,1/((Actividad!$B$2:$B$500=$A363)*(Actividad!$G$2:$G$500&lt;&gt;"")),Actividad!$G$2:$G$500)))</f>
        <v/>
      </c>
      <c r="R363" t="str">
        <f t="shared" ca="1" si="25"/>
        <v/>
      </c>
      <c r="S363" t="str">
        <f t="shared" ca="1" si="26"/>
        <v/>
      </c>
      <c r="U363" t="str">
        <f t="shared" si="27"/>
        <v/>
      </c>
      <c r="V363" t="str">
        <f t="shared" si="28"/>
        <v/>
      </c>
      <c r="W363" t="str">
        <f t="shared" si="29"/>
        <v/>
      </c>
      <c r="Y363" t="str">
        <f ca="1">IF(OR($A363="",$Q363="",$Q363&lt;TODAY(),$S363="Vencido"),"",COUNTIFS($Q$2:$Q$500,"&gt;="&amp;TODAY(),$Q$2:$Q$500,"&lt;"&amp;$Q363)+COUNTIF($Q$2:$Q363,$Q363))</f>
        <v/>
      </c>
    </row>
    <row r="364" spans="16:25" x14ac:dyDescent="0.3">
      <c r="P364" t="str">
        <f>IF($A364="","",IF(COUNTIF(Actividad!$B$2:$B$500,$A364)=0,"",LOOKUP(2,1/(Actividad!$B$2:$B$500=$A364),Actividad!$A$2:$A$500)))</f>
        <v/>
      </c>
      <c r="Q364" t="str">
        <f>IF($A364="","",IF(COUNTIFS(Actividad!$B$2:$B$500,$A364,Actividad!$G$2:$G$500,"&lt;&gt;")=0,"",LOOKUP(2,1/((Actividad!$B$2:$B$500=$A364)*(Actividad!$G$2:$G$500&lt;&gt;"")),Actividad!$G$2:$G$500)))</f>
        <v/>
      </c>
      <c r="R364" t="str">
        <f t="shared" ca="1" si="25"/>
        <v/>
      </c>
      <c r="S364" t="str">
        <f t="shared" ca="1" si="26"/>
        <v/>
      </c>
      <c r="U364" t="str">
        <f t="shared" si="27"/>
        <v/>
      </c>
      <c r="V364" t="str">
        <f t="shared" si="28"/>
        <v/>
      </c>
      <c r="W364" t="str">
        <f t="shared" si="29"/>
        <v/>
      </c>
      <c r="Y364" t="str">
        <f ca="1">IF(OR($A364="",$Q364="",$Q364&lt;TODAY(),$S364="Vencido"),"",COUNTIFS($Q$2:$Q$500,"&gt;="&amp;TODAY(),$Q$2:$Q$500,"&lt;"&amp;$Q364)+COUNTIF($Q$2:$Q364,$Q364))</f>
        <v/>
      </c>
    </row>
    <row r="365" spans="16:25" x14ac:dyDescent="0.3">
      <c r="P365" t="str">
        <f>IF($A365="","",IF(COUNTIF(Actividad!$B$2:$B$500,$A365)=0,"",LOOKUP(2,1/(Actividad!$B$2:$B$500=$A365),Actividad!$A$2:$A$500)))</f>
        <v/>
      </c>
      <c r="Q365" t="str">
        <f>IF($A365="","",IF(COUNTIFS(Actividad!$B$2:$B$500,$A365,Actividad!$G$2:$G$500,"&lt;&gt;")=0,"",LOOKUP(2,1/((Actividad!$B$2:$B$500=$A365)*(Actividad!$G$2:$G$500&lt;&gt;"")),Actividad!$G$2:$G$500)))</f>
        <v/>
      </c>
      <c r="R365" t="str">
        <f t="shared" ca="1" si="25"/>
        <v/>
      </c>
      <c r="S365" t="str">
        <f t="shared" ca="1" si="26"/>
        <v/>
      </c>
      <c r="U365" t="str">
        <f t="shared" si="27"/>
        <v/>
      </c>
      <c r="V365" t="str">
        <f t="shared" si="28"/>
        <v/>
      </c>
      <c r="W365" t="str">
        <f t="shared" si="29"/>
        <v/>
      </c>
      <c r="Y365" t="str">
        <f ca="1">IF(OR($A365="",$Q365="",$Q365&lt;TODAY(),$S365="Vencido"),"",COUNTIFS($Q$2:$Q$500,"&gt;="&amp;TODAY(),$Q$2:$Q$500,"&lt;"&amp;$Q365)+COUNTIF($Q$2:$Q365,$Q365))</f>
        <v/>
      </c>
    </row>
    <row r="366" spans="16:25" x14ac:dyDescent="0.3">
      <c r="P366" t="str">
        <f>IF($A366="","",IF(COUNTIF(Actividad!$B$2:$B$500,$A366)=0,"",LOOKUP(2,1/(Actividad!$B$2:$B$500=$A366),Actividad!$A$2:$A$500)))</f>
        <v/>
      </c>
      <c r="Q366" t="str">
        <f>IF($A366="","",IF(COUNTIFS(Actividad!$B$2:$B$500,$A366,Actividad!$G$2:$G$500,"&lt;&gt;")=0,"",LOOKUP(2,1/((Actividad!$B$2:$B$500=$A366)*(Actividad!$G$2:$G$500&lt;&gt;"")),Actividad!$G$2:$G$500)))</f>
        <v/>
      </c>
      <c r="R366" t="str">
        <f t="shared" ca="1" si="25"/>
        <v/>
      </c>
      <c r="S366" t="str">
        <f t="shared" ca="1" si="26"/>
        <v/>
      </c>
      <c r="U366" t="str">
        <f t="shared" si="27"/>
        <v/>
      </c>
      <c r="V366" t="str">
        <f t="shared" si="28"/>
        <v/>
      </c>
      <c r="W366" t="str">
        <f t="shared" si="29"/>
        <v/>
      </c>
      <c r="Y366" t="str">
        <f ca="1">IF(OR($A366="",$Q366="",$Q366&lt;TODAY(),$S366="Vencido"),"",COUNTIFS($Q$2:$Q$500,"&gt;="&amp;TODAY(),$Q$2:$Q$500,"&lt;"&amp;$Q366)+COUNTIF($Q$2:$Q366,$Q366))</f>
        <v/>
      </c>
    </row>
    <row r="367" spans="16:25" x14ac:dyDescent="0.3">
      <c r="P367" t="str">
        <f>IF($A367="","",IF(COUNTIF(Actividad!$B$2:$B$500,$A367)=0,"",LOOKUP(2,1/(Actividad!$B$2:$B$500=$A367),Actividad!$A$2:$A$500)))</f>
        <v/>
      </c>
      <c r="Q367" t="str">
        <f>IF($A367="","",IF(COUNTIFS(Actividad!$B$2:$B$500,$A367,Actividad!$G$2:$G$500,"&lt;&gt;")=0,"",LOOKUP(2,1/((Actividad!$B$2:$B$500=$A367)*(Actividad!$G$2:$G$500&lt;&gt;"")),Actividad!$G$2:$G$500)))</f>
        <v/>
      </c>
      <c r="R367" t="str">
        <f t="shared" ca="1" si="25"/>
        <v/>
      </c>
      <c r="S367" t="str">
        <f t="shared" ca="1" si="26"/>
        <v/>
      </c>
      <c r="U367" t="str">
        <f t="shared" si="27"/>
        <v/>
      </c>
      <c r="V367" t="str">
        <f t="shared" si="28"/>
        <v/>
      </c>
      <c r="W367" t="str">
        <f t="shared" si="29"/>
        <v/>
      </c>
      <c r="Y367" t="str">
        <f ca="1">IF(OR($A367="",$Q367="",$Q367&lt;TODAY(),$S367="Vencido"),"",COUNTIFS($Q$2:$Q$500,"&gt;="&amp;TODAY(),$Q$2:$Q$500,"&lt;"&amp;$Q367)+COUNTIF($Q$2:$Q367,$Q367))</f>
        <v/>
      </c>
    </row>
    <row r="368" spans="16:25" x14ac:dyDescent="0.3">
      <c r="P368" t="str">
        <f>IF($A368="","",IF(COUNTIF(Actividad!$B$2:$B$500,$A368)=0,"",LOOKUP(2,1/(Actividad!$B$2:$B$500=$A368),Actividad!$A$2:$A$500)))</f>
        <v/>
      </c>
      <c r="Q368" t="str">
        <f>IF($A368="","",IF(COUNTIFS(Actividad!$B$2:$B$500,$A368,Actividad!$G$2:$G$500,"&lt;&gt;")=0,"",LOOKUP(2,1/((Actividad!$B$2:$B$500=$A368)*(Actividad!$G$2:$G$500&lt;&gt;"")),Actividad!$G$2:$G$500)))</f>
        <v/>
      </c>
      <c r="R368" t="str">
        <f t="shared" ca="1" si="25"/>
        <v/>
      </c>
      <c r="S368" t="str">
        <f t="shared" ca="1" si="26"/>
        <v/>
      </c>
      <c r="U368" t="str">
        <f t="shared" si="27"/>
        <v/>
      </c>
      <c r="V368" t="str">
        <f t="shared" si="28"/>
        <v/>
      </c>
      <c r="W368" t="str">
        <f t="shared" si="29"/>
        <v/>
      </c>
      <c r="Y368" t="str">
        <f ca="1">IF(OR($A368="",$Q368="",$Q368&lt;TODAY(),$S368="Vencido"),"",COUNTIFS($Q$2:$Q$500,"&gt;="&amp;TODAY(),$Q$2:$Q$500,"&lt;"&amp;$Q368)+COUNTIF($Q$2:$Q368,$Q368))</f>
        <v/>
      </c>
    </row>
    <row r="369" spans="16:25" x14ac:dyDescent="0.3">
      <c r="P369" t="str">
        <f>IF($A369="","",IF(COUNTIF(Actividad!$B$2:$B$500,$A369)=0,"",LOOKUP(2,1/(Actividad!$B$2:$B$500=$A369),Actividad!$A$2:$A$500)))</f>
        <v/>
      </c>
      <c r="Q369" t="str">
        <f>IF($A369="","",IF(COUNTIFS(Actividad!$B$2:$B$500,$A369,Actividad!$G$2:$G$500,"&lt;&gt;")=0,"",LOOKUP(2,1/((Actividad!$B$2:$B$500=$A369)*(Actividad!$G$2:$G$500&lt;&gt;"")),Actividad!$G$2:$G$500)))</f>
        <v/>
      </c>
      <c r="R369" t="str">
        <f t="shared" ca="1" si="25"/>
        <v/>
      </c>
      <c r="S369" t="str">
        <f t="shared" ca="1" si="26"/>
        <v/>
      </c>
      <c r="U369" t="str">
        <f t="shared" si="27"/>
        <v/>
      </c>
      <c r="V369" t="str">
        <f t="shared" si="28"/>
        <v/>
      </c>
      <c r="W369" t="str">
        <f t="shared" si="29"/>
        <v/>
      </c>
      <c r="Y369" t="str">
        <f ca="1">IF(OR($A369="",$Q369="",$Q369&lt;TODAY(),$S369="Vencido"),"",COUNTIFS($Q$2:$Q$500,"&gt;="&amp;TODAY(),$Q$2:$Q$500,"&lt;"&amp;$Q369)+COUNTIF($Q$2:$Q369,$Q369))</f>
        <v/>
      </c>
    </row>
    <row r="370" spans="16:25" x14ac:dyDescent="0.3">
      <c r="P370" t="str">
        <f>IF($A370="","",IF(COUNTIF(Actividad!$B$2:$B$500,$A370)=0,"",LOOKUP(2,1/(Actividad!$B$2:$B$500=$A370),Actividad!$A$2:$A$500)))</f>
        <v/>
      </c>
      <c r="Q370" t="str">
        <f>IF($A370="","",IF(COUNTIFS(Actividad!$B$2:$B$500,$A370,Actividad!$G$2:$G$500,"&lt;&gt;")=0,"",LOOKUP(2,1/((Actividad!$B$2:$B$500=$A370)*(Actividad!$G$2:$G$500&lt;&gt;"")),Actividad!$G$2:$G$500)))</f>
        <v/>
      </c>
      <c r="R370" t="str">
        <f t="shared" ca="1" si="25"/>
        <v/>
      </c>
      <c r="S370" t="str">
        <f t="shared" ca="1" si="26"/>
        <v/>
      </c>
      <c r="U370" t="str">
        <f t="shared" si="27"/>
        <v/>
      </c>
      <c r="V370" t="str">
        <f t="shared" si="28"/>
        <v/>
      </c>
      <c r="W370" t="str">
        <f t="shared" si="29"/>
        <v/>
      </c>
      <c r="Y370" t="str">
        <f ca="1">IF(OR($A370="",$Q370="",$Q370&lt;TODAY(),$S370="Vencido"),"",COUNTIFS($Q$2:$Q$500,"&gt;="&amp;TODAY(),$Q$2:$Q$500,"&lt;"&amp;$Q370)+COUNTIF($Q$2:$Q370,$Q370))</f>
        <v/>
      </c>
    </row>
    <row r="371" spans="16:25" x14ac:dyDescent="0.3">
      <c r="P371" t="str">
        <f>IF($A371="","",IF(COUNTIF(Actividad!$B$2:$B$500,$A371)=0,"",LOOKUP(2,1/(Actividad!$B$2:$B$500=$A371),Actividad!$A$2:$A$500)))</f>
        <v/>
      </c>
      <c r="Q371" t="str">
        <f>IF($A371="","",IF(COUNTIFS(Actividad!$B$2:$B$500,$A371,Actividad!$G$2:$G$500,"&lt;&gt;")=0,"",LOOKUP(2,1/((Actividad!$B$2:$B$500=$A371)*(Actividad!$G$2:$G$500&lt;&gt;"")),Actividad!$G$2:$G$500)))</f>
        <v/>
      </c>
      <c r="R371" t="str">
        <f t="shared" ca="1" si="25"/>
        <v/>
      </c>
      <c r="S371" t="str">
        <f t="shared" ca="1" si="26"/>
        <v/>
      </c>
      <c r="U371" t="str">
        <f t="shared" si="27"/>
        <v/>
      </c>
      <c r="V371" t="str">
        <f t="shared" si="28"/>
        <v/>
      </c>
      <c r="W371" t="str">
        <f t="shared" si="29"/>
        <v/>
      </c>
      <c r="Y371" t="str">
        <f ca="1">IF(OR($A371="",$Q371="",$Q371&lt;TODAY(),$S371="Vencido"),"",COUNTIFS($Q$2:$Q$500,"&gt;="&amp;TODAY(),$Q$2:$Q$500,"&lt;"&amp;$Q371)+COUNTIF($Q$2:$Q371,$Q371))</f>
        <v/>
      </c>
    </row>
    <row r="372" spans="16:25" x14ac:dyDescent="0.3">
      <c r="P372" t="str">
        <f>IF($A372="","",IF(COUNTIF(Actividad!$B$2:$B$500,$A372)=0,"",LOOKUP(2,1/(Actividad!$B$2:$B$500=$A372),Actividad!$A$2:$A$500)))</f>
        <v/>
      </c>
      <c r="Q372" t="str">
        <f>IF($A372="","",IF(COUNTIFS(Actividad!$B$2:$B$500,$A372,Actividad!$G$2:$G$500,"&lt;&gt;")=0,"",LOOKUP(2,1/((Actividad!$B$2:$B$500=$A372)*(Actividad!$G$2:$G$500&lt;&gt;"")),Actividad!$G$2:$G$500)))</f>
        <v/>
      </c>
      <c r="R372" t="str">
        <f t="shared" ca="1" si="25"/>
        <v/>
      </c>
      <c r="S372" t="str">
        <f t="shared" ca="1" si="26"/>
        <v/>
      </c>
      <c r="U372" t="str">
        <f t="shared" si="27"/>
        <v/>
      </c>
      <c r="V372" t="str">
        <f t="shared" si="28"/>
        <v/>
      </c>
      <c r="W372" t="str">
        <f t="shared" si="29"/>
        <v/>
      </c>
      <c r="Y372" t="str">
        <f ca="1">IF(OR($A372="",$Q372="",$Q372&lt;TODAY(),$S372="Vencido"),"",COUNTIFS($Q$2:$Q$500,"&gt;="&amp;TODAY(),$Q$2:$Q$500,"&lt;"&amp;$Q372)+COUNTIF($Q$2:$Q372,$Q372))</f>
        <v/>
      </c>
    </row>
    <row r="373" spans="16:25" x14ac:dyDescent="0.3">
      <c r="P373" t="str">
        <f>IF($A373="","",IF(COUNTIF(Actividad!$B$2:$B$500,$A373)=0,"",LOOKUP(2,1/(Actividad!$B$2:$B$500=$A373),Actividad!$A$2:$A$500)))</f>
        <v/>
      </c>
      <c r="Q373" t="str">
        <f>IF($A373="","",IF(COUNTIFS(Actividad!$B$2:$B$500,$A373,Actividad!$G$2:$G$500,"&lt;&gt;")=0,"",LOOKUP(2,1/((Actividad!$B$2:$B$500=$A373)*(Actividad!$G$2:$G$500&lt;&gt;"")),Actividad!$G$2:$G$500)))</f>
        <v/>
      </c>
      <c r="R373" t="str">
        <f t="shared" ca="1" si="25"/>
        <v/>
      </c>
      <c r="S373" t="str">
        <f t="shared" ca="1" si="26"/>
        <v/>
      </c>
      <c r="U373" t="str">
        <f t="shared" si="27"/>
        <v/>
      </c>
      <c r="V373" t="str">
        <f t="shared" si="28"/>
        <v/>
      </c>
      <c r="W373" t="str">
        <f t="shared" si="29"/>
        <v/>
      </c>
      <c r="Y373" t="str">
        <f ca="1">IF(OR($A373="",$Q373="",$Q373&lt;TODAY(),$S373="Vencido"),"",COUNTIFS($Q$2:$Q$500,"&gt;="&amp;TODAY(),$Q$2:$Q$500,"&lt;"&amp;$Q373)+COUNTIF($Q$2:$Q373,$Q373))</f>
        <v/>
      </c>
    </row>
    <row r="374" spans="16:25" x14ac:dyDescent="0.3">
      <c r="P374" t="str">
        <f>IF($A374="","",IF(COUNTIF(Actividad!$B$2:$B$500,$A374)=0,"",LOOKUP(2,1/(Actividad!$B$2:$B$500=$A374),Actividad!$A$2:$A$500)))</f>
        <v/>
      </c>
      <c r="Q374" t="str">
        <f>IF($A374="","",IF(COUNTIFS(Actividad!$B$2:$B$500,$A374,Actividad!$G$2:$G$500,"&lt;&gt;")=0,"",LOOKUP(2,1/((Actividad!$B$2:$B$500=$A374)*(Actividad!$G$2:$G$500&lt;&gt;"")),Actividad!$G$2:$G$500)))</f>
        <v/>
      </c>
      <c r="R374" t="str">
        <f t="shared" ca="1" si="25"/>
        <v/>
      </c>
      <c r="S374" t="str">
        <f t="shared" ca="1" si="26"/>
        <v/>
      </c>
      <c r="U374" t="str">
        <f t="shared" si="27"/>
        <v/>
      </c>
      <c r="V374" t="str">
        <f t="shared" si="28"/>
        <v/>
      </c>
      <c r="W374" t="str">
        <f t="shared" si="29"/>
        <v/>
      </c>
      <c r="Y374" t="str">
        <f ca="1">IF(OR($A374="",$Q374="",$Q374&lt;TODAY(),$S374="Vencido"),"",COUNTIFS($Q$2:$Q$500,"&gt;="&amp;TODAY(),$Q$2:$Q$500,"&lt;"&amp;$Q374)+COUNTIF($Q$2:$Q374,$Q374))</f>
        <v/>
      </c>
    </row>
    <row r="375" spans="16:25" x14ac:dyDescent="0.3">
      <c r="P375" t="str">
        <f>IF($A375="","",IF(COUNTIF(Actividad!$B$2:$B$500,$A375)=0,"",LOOKUP(2,1/(Actividad!$B$2:$B$500=$A375),Actividad!$A$2:$A$500)))</f>
        <v/>
      </c>
      <c r="Q375" t="str">
        <f>IF($A375="","",IF(COUNTIFS(Actividad!$B$2:$B$500,$A375,Actividad!$G$2:$G$500,"&lt;&gt;")=0,"",LOOKUP(2,1/((Actividad!$B$2:$B$500=$A375)*(Actividad!$G$2:$G$500&lt;&gt;"")),Actividad!$G$2:$G$500)))</f>
        <v/>
      </c>
      <c r="R375" t="str">
        <f t="shared" ca="1" si="25"/>
        <v/>
      </c>
      <c r="S375" t="str">
        <f t="shared" ca="1" si="26"/>
        <v/>
      </c>
      <c r="U375" t="str">
        <f t="shared" si="27"/>
        <v/>
      </c>
      <c r="V375" t="str">
        <f t="shared" si="28"/>
        <v/>
      </c>
      <c r="W375" t="str">
        <f t="shared" si="29"/>
        <v/>
      </c>
      <c r="Y375" t="str">
        <f ca="1">IF(OR($A375="",$Q375="",$Q375&lt;TODAY(),$S375="Vencido"),"",COUNTIFS($Q$2:$Q$500,"&gt;="&amp;TODAY(),$Q$2:$Q$500,"&lt;"&amp;$Q375)+COUNTIF($Q$2:$Q375,$Q375))</f>
        <v/>
      </c>
    </row>
    <row r="376" spans="16:25" x14ac:dyDescent="0.3">
      <c r="P376" t="str">
        <f>IF($A376="","",IF(COUNTIF(Actividad!$B$2:$B$500,$A376)=0,"",LOOKUP(2,1/(Actividad!$B$2:$B$500=$A376),Actividad!$A$2:$A$500)))</f>
        <v/>
      </c>
      <c r="Q376" t="str">
        <f>IF($A376="","",IF(COUNTIFS(Actividad!$B$2:$B$500,$A376,Actividad!$G$2:$G$500,"&lt;&gt;")=0,"",LOOKUP(2,1/((Actividad!$B$2:$B$500=$A376)*(Actividad!$G$2:$G$500&lt;&gt;"")),Actividad!$G$2:$G$500)))</f>
        <v/>
      </c>
      <c r="R376" t="str">
        <f t="shared" ca="1" si="25"/>
        <v/>
      </c>
      <c r="S376" t="str">
        <f t="shared" ca="1" si="26"/>
        <v/>
      </c>
      <c r="U376" t="str">
        <f t="shared" si="27"/>
        <v/>
      </c>
      <c r="V376" t="str">
        <f t="shared" si="28"/>
        <v/>
      </c>
      <c r="W376" t="str">
        <f t="shared" si="29"/>
        <v/>
      </c>
      <c r="Y376" t="str">
        <f ca="1">IF(OR($A376="",$Q376="",$Q376&lt;TODAY(),$S376="Vencido"),"",COUNTIFS($Q$2:$Q$500,"&gt;="&amp;TODAY(),$Q$2:$Q$500,"&lt;"&amp;$Q376)+COUNTIF($Q$2:$Q376,$Q376))</f>
        <v/>
      </c>
    </row>
    <row r="377" spans="16:25" x14ac:dyDescent="0.3">
      <c r="P377" t="str">
        <f>IF($A377="","",IF(COUNTIF(Actividad!$B$2:$B$500,$A377)=0,"",LOOKUP(2,1/(Actividad!$B$2:$B$500=$A377),Actividad!$A$2:$A$500)))</f>
        <v/>
      </c>
      <c r="Q377" t="str">
        <f>IF($A377="","",IF(COUNTIFS(Actividad!$B$2:$B$500,$A377,Actividad!$G$2:$G$500,"&lt;&gt;")=0,"",LOOKUP(2,1/((Actividad!$B$2:$B$500=$A377)*(Actividad!$G$2:$G$500&lt;&gt;"")),Actividad!$G$2:$G$500)))</f>
        <v/>
      </c>
      <c r="R377" t="str">
        <f t="shared" ca="1" si="25"/>
        <v/>
      </c>
      <c r="S377" t="str">
        <f t="shared" ca="1" si="26"/>
        <v/>
      </c>
      <c r="U377" t="str">
        <f t="shared" si="27"/>
        <v/>
      </c>
      <c r="V377" t="str">
        <f t="shared" si="28"/>
        <v/>
      </c>
      <c r="W377" t="str">
        <f t="shared" si="29"/>
        <v/>
      </c>
      <c r="Y377" t="str">
        <f ca="1">IF(OR($A377="",$Q377="",$Q377&lt;TODAY(),$S377="Vencido"),"",COUNTIFS($Q$2:$Q$500,"&gt;="&amp;TODAY(),$Q$2:$Q$500,"&lt;"&amp;$Q377)+COUNTIF($Q$2:$Q377,$Q377))</f>
        <v/>
      </c>
    </row>
    <row r="378" spans="16:25" x14ac:dyDescent="0.3">
      <c r="P378" t="str">
        <f>IF($A378="","",IF(COUNTIF(Actividad!$B$2:$B$500,$A378)=0,"",LOOKUP(2,1/(Actividad!$B$2:$B$500=$A378),Actividad!$A$2:$A$500)))</f>
        <v/>
      </c>
      <c r="Q378" t="str">
        <f>IF($A378="","",IF(COUNTIFS(Actividad!$B$2:$B$500,$A378,Actividad!$G$2:$G$500,"&lt;&gt;")=0,"",LOOKUP(2,1/((Actividad!$B$2:$B$500=$A378)*(Actividad!$G$2:$G$500&lt;&gt;"")),Actividad!$G$2:$G$500)))</f>
        <v/>
      </c>
      <c r="R378" t="str">
        <f t="shared" ca="1" si="25"/>
        <v/>
      </c>
      <c r="S378" t="str">
        <f t="shared" ca="1" si="26"/>
        <v/>
      </c>
      <c r="U378" t="str">
        <f t="shared" si="27"/>
        <v/>
      </c>
      <c r="V378" t="str">
        <f t="shared" si="28"/>
        <v/>
      </c>
      <c r="W378" t="str">
        <f t="shared" si="29"/>
        <v/>
      </c>
      <c r="Y378" t="str">
        <f ca="1">IF(OR($A378="",$Q378="",$Q378&lt;TODAY(),$S378="Vencido"),"",COUNTIFS($Q$2:$Q$500,"&gt;="&amp;TODAY(),$Q$2:$Q$500,"&lt;"&amp;$Q378)+COUNTIF($Q$2:$Q378,$Q378))</f>
        <v/>
      </c>
    </row>
    <row r="379" spans="16:25" x14ac:dyDescent="0.3">
      <c r="P379" t="str">
        <f>IF($A379="","",IF(COUNTIF(Actividad!$B$2:$B$500,$A379)=0,"",LOOKUP(2,1/(Actividad!$B$2:$B$500=$A379),Actividad!$A$2:$A$500)))</f>
        <v/>
      </c>
      <c r="Q379" t="str">
        <f>IF($A379="","",IF(COUNTIFS(Actividad!$B$2:$B$500,$A379,Actividad!$G$2:$G$500,"&lt;&gt;")=0,"",LOOKUP(2,1/((Actividad!$B$2:$B$500=$A379)*(Actividad!$G$2:$G$500&lt;&gt;"")),Actividad!$G$2:$G$500)))</f>
        <v/>
      </c>
      <c r="R379" t="str">
        <f t="shared" ca="1" si="25"/>
        <v/>
      </c>
      <c r="S379" t="str">
        <f t="shared" ca="1" si="26"/>
        <v/>
      </c>
      <c r="U379" t="str">
        <f t="shared" si="27"/>
        <v/>
      </c>
      <c r="V379" t="str">
        <f t="shared" si="28"/>
        <v/>
      </c>
      <c r="W379" t="str">
        <f t="shared" si="29"/>
        <v/>
      </c>
      <c r="Y379" t="str">
        <f ca="1">IF(OR($A379="",$Q379="",$Q379&lt;TODAY(),$S379="Vencido"),"",COUNTIFS($Q$2:$Q$500,"&gt;="&amp;TODAY(),$Q$2:$Q$500,"&lt;"&amp;$Q379)+COUNTIF($Q$2:$Q379,$Q379))</f>
        <v/>
      </c>
    </row>
    <row r="380" spans="16:25" x14ac:dyDescent="0.3">
      <c r="P380" t="str">
        <f>IF($A380="","",IF(COUNTIF(Actividad!$B$2:$B$500,$A380)=0,"",LOOKUP(2,1/(Actividad!$B$2:$B$500=$A380),Actividad!$A$2:$A$500)))</f>
        <v/>
      </c>
      <c r="Q380" t="str">
        <f>IF($A380="","",IF(COUNTIFS(Actividad!$B$2:$B$500,$A380,Actividad!$G$2:$G$500,"&lt;&gt;")=0,"",LOOKUP(2,1/((Actividad!$B$2:$B$500=$A380)*(Actividad!$G$2:$G$500&lt;&gt;"")),Actividad!$G$2:$G$500)))</f>
        <v/>
      </c>
      <c r="R380" t="str">
        <f t="shared" ca="1" si="25"/>
        <v/>
      </c>
      <c r="S380" t="str">
        <f t="shared" ca="1" si="26"/>
        <v/>
      </c>
      <c r="U380" t="str">
        <f t="shared" si="27"/>
        <v/>
      </c>
      <c r="V380" t="str">
        <f t="shared" si="28"/>
        <v/>
      </c>
      <c r="W380" t="str">
        <f t="shared" si="29"/>
        <v/>
      </c>
      <c r="Y380" t="str">
        <f ca="1">IF(OR($A380="",$Q380="",$Q380&lt;TODAY(),$S380="Vencido"),"",COUNTIFS($Q$2:$Q$500,"&gt;="&amp;TODAY(),$Q$2:$Q$500,"&lt;"&amp;$Q380)+COUNTIF($Q$2:$Q380,$Q380))</f>
        <v/>
      </c>
    </row>
    <row r="381" spans="16:25" x14ac:dyDescent="0.3">
      <c r="P381" t="str">
        <f>IF($A381="","",IF(COUNTIF(Actividad!$B$2:$B$500,$A381)=0,"",LOOKUP(2,1/(Actividad!$B$2:$B$500=$A381),Actividad!$A$2:$A$500)))</f>
        <v/>
      </c>
      <c r="Q381" t="str">
        <f>IF($A381="","",IF(COUNTIFS(Actividad!$B$2:$B$500,$A381,Actividad!$G$2:$G$500,"&lt;&gt;")=0,"",LOOKUP(2,1/((Actividad!$B$2:$B$500=$A381)*(Actividad!$G$2:$G$500&lt;&gt;"")),Actividad!$G$2:$G$500)))</f>
        <v/>
      </c>
      <c r="R381" t="str">
        <f t="shared" ca="1" si="25"/>
        <v/>
      </c>
      <c r="S381" t="str">
        <f t="shared" ca="1" si="26"/>
        <v/>
      </c>
      <c r="U381" t="str">
        <f t="shared" si="27"/>
        <v/>
      </c>
      <c r="V381" t="str">
        <f t="shared" si="28"/>
        <v/>
      </c>
      <c r="W381" t="str">
        <f t="shared" si="29"/>
        <v/>
      </c>
      <c r="Y381" t="str">
        <f ca="1">IF(OR($A381="",$Q381="",$Q381&lt;TODAY(),$S381="Vencido"),"",COUNTIFS($Q$2:$Q$500,"&gt;="&amp;TODAY(),$Q$2:$Q$500,"&lt;"&amp;$Q381)+COUNTIF($Q$2:$Q381,$Q381))</f>
        <v/>
      </c>
    </row>
    <row r="382" spans="16:25" x14ac:dyDescent="0.3">
      <c r="P382" t="str">
        <f>IF($A382="","",IF(COUNTIF(Actividad!$B$2:$B$500,$A382)=0,"",LOOKUP(2,1/(Actividad!$B$2:$B$500=$A382),Actividad!$A$2:$A$500)))</f>
        <v/>
      </c>
      <c r="Q382" t="str">
        <f>IF($A382="","",IF(COUNTIFS(Actividad!$B$2:$B$500,$A382,Actividad!$G$2:$G$500,"&lt;&gt;")=0,"",LOOKUP(2,1/((Actividad!$B$2:$B$500=$A382)*(Actividad!$G$2:$G$500&lt;&gt;"")),Actividad!$G$2:$G$500)))</f>
        <v/>
      </c>
      <c r="R382" t="str">
        <f t="shared" ca="1" si="25"/>
        <v/>
      </c>
      <c r="S382" t="str">
        <f t="shared" ca="1" si="26"/>
        <v/>
      </c>
      <c r="U382" t="str">
        <f t="shared" si="27"/>
        <v/>
      </c>
      <c r="V382" t="str">
        <f t="shared" si="28"/>
        <v/>
      </c>
      <c r="W382" t="str">
        <f t="shared" si="29"/>
        <v/>
      </c>
      <c r="Y382" t="str">
        <f ca="1">IF(OR($A382="",$Q382="",$Q382&lt;TODAY(),$S382="Vencido"),"",COUNTIFS($Q$2:$Q$500,"&gt;="&amp;TODAY(),$Q$2:$Q$500,"&lt;"&amp;$Q382)+COUNTIF($Q$2:$Q382,$Q382))</f>
        <v/>
      </c>
    </row>
    <row r="383" spans="16:25" x14ac:dyDescent="0.3">
      <c r="P383" t="str">
        <f>IF($A383="","",IF(COUNTIF(Actividad!$B$2:$B$500,$A383)=0,"",LOOKUP(2,1/(Actividad!$B$2:$B$500=$A383),Actividad!$A$2:$A$500)))</f>
        <v/>
      </c>
      <c r="Q383" t="str">
        <f>IF($A383="","",IF(COUNTIFS(Actividad!$B$2:$B$500,$A383,Actividad!$G$2:$G$500,"&lt;&gt;")=0,"",LOOKUP(2,1/((Actividad!$B$2:$B$500=$A383)*(Actividad!$G$2:$G$500&lt;&gt;"")),Actividad!$G$2:$G$500)))</f>
        <v/>
      </c>
      <c r="R383" t="str">
        <f t="shared" ca="1" si="25"/>
        <v/>
      </c>
      <c r="S383" t="str">
        <f t="shared" ca="1" si="26"/>
        <v/>
      </c>
      <c r="U383" t="str">
        <f t="shared" si="27"/>
        <v/>
      </c>
      <c r="V383" t="str">
        <f t="shared" si="28"/>
        <v/>
      </c>
      <c r="W383" t="str">
        <f t="shared" si="29"/>
        <v/>
      </c>
      <c r="Y383" t="str">
        <f ca="1">IF(OR($A383="",$Q383="",$Q383&lt;TODAY(),$S383="Vencido"),"",COUNTIFS($Q$2:$Q$500,"&gt;="&amp;TODAY(),$Q$2:$Q$500,"&lt;"&amp;$Q383)+COUNTIF($Q$2:$Q383,$Q383))</f>
        <v/>
      </c>
    </row>
    <row r="384" spans="16:25" x14ac:dyDescent="0.3">
      <c r="P384" t="str">
        <f>IF($A384="","",IF(COUNTIF(Actividad!$B$2:$B$500,$A384)=0,"",LOOKUP(2,1/(Actividad!$B$2:$B$500=$A384),Actividad!$A$2:$A$500)))</f>
        <v/>
      </c>
      <c r="Q384" t="str">
        <f>IF($A384="","",IF(COUNTIFS(Actividad!$B$2:$B$500,$A384,Actividad!$G$2:$G$500,"&lt;&gt;")=0,"",LOOKUP(2,1/((Actividad!$B$2:$B$500=$A384)*(Actividad!$G$2:$G$500&lt;&gt;"")),Actividad!$G$2:$G$500)))</f>
        <v/>
      </c>
      <c r="R384" t="str">
        <f t="shared" ca="1" si="25"/>
        <v/>
      </c>
      <c r="S384" t="str">
        <f t="shared" ca="1" si="26"/>
        <v/>
      </c>
      <c r="U384" t="str">
        <f t="shared" si="27"/>
        <v/>
      </c>
      <c r="V384" t="str">
        <f t="shared" si="28"/>
        <v/>
      </c>
      <c r="W384" t="str">
        <f t="shared" si="29"/>
        <v/>
      </c>
      <c r="Y384" t="str">
        <f ca="1">IF(OR($A384="",$Q384="",$Q384&lt;TODAY(),$S384="Vencido"),"",COUNTIFS($Q$2:$Q$500,"&gt;="&amp;TODAY(),$Q$2:$Q$500,"&lt;"&amp;$Q384)+COUNTIF($Q$2:$Q384,$Q384))</f>
        <v/>
      </c>
    </row>
    <row r="385" spans="16:25" x14ac:dyDescent="0.3">
      <c r="P385" t="str">
        <f>IF($A385="","",IF(COUNTIF(Actividad!$B$2:$B$500,$A385)=0,"",LOOKUP(2,1/(Actividad!$B$2:$B$500=$A385),Actividad!$A$2:$A$500)))</f>
        <v/>
      </c>
      <c r="Q385" t="str">
        <f>IF($A385="","",IF(COUNTIFS(Actividad!$B$2:$B$500,$A385,Actividad!$G$2:$G$500,"&lt;&gt;")=0,"",LOOKUP(2,1/((Actividad!$B$2:$B$500=$A385)*(Actividad!$G$2:$G$500&lt;&gt;"")),Actividad!$G$2:$G$500)))</f>
        <v/>
      </c>
      <c r="R385" t="str">
        <f t="shared" ca="1" si="25"/>
        <v/>
      </c>
      <c r="S385" t="str">
        <f t="shared" ca="1" si="26"/>
        <v/>
      </c>
      <c r="U385" t="str">
        <f t="shared" si="27"/>
        <v/>
      </c>
      <c r="V385" t="str">
        <f t="shared" si="28"/>
        <v/>
      </c>
      <c r="W385" t="str">
        <f t="shared" si="29"/>
        <v/>
      </c>
      <c r="Y385" t="str">
        <f ca="1">IF(OR($A385="",$Q385="",$Q385&lt;TODAY(),$S385="Vencido"),"",COUNTIFS($Q$2:$Q$500,"&gt;="&amp;TODAY(),$Q$2:$Q$500,"&lt;"&amp;$Q385)+COUNTIF($Q$2:$Q385,$Q385))</f>
        <v/>
      </c>
    </row>
    <row r="386" spans="16:25" x14ac:dyDescent="0.3">
      <c r="P386" t="str">
        <f>IF($A386="","",IF(COUNTIF(Actividad!$B$2:$B$500,$A386)=0,"",LOOKUP(2,1/(Actividad!$B$2:$B$500=$A386),Actividad!$A$2:$A$500)))</f>
        <v/>
      </c>
      <c r="Q386" t="str">
        <f>IF($A386="","",IF(COUNTIFS(Actividad!$B$2:$B$500,$A386,Actividad!$G$2:$G$500,"&lt;&gt;")=0,"",LOOKUP(2,1/((Actividad!$B$2:$B$500=$A386)*(Actividad!$G$2:$G$500&lt;&gt;"")),Actividad!$G$2:$G$500)))</f>
        <v/>
      </c>
      <c r="R386" t="str">
        <f t="shared" ref="R386:R449" ca="1" si="30">IF(OR($A386="",$P386=""),"",TODAY()-$P386)</f>
        <v/>
      </c>
      <c r="S386" t="str">
        <f t="shared" ref="S386:S449" ca="1" si="31">IF($A386="","",IF(OR($M386="Perdido",$M386="Pausado",$C386="Excliente"),"Sin fecha",IF($Q386="","Sin fecha",IF($Q386&lt;TODAY(),"Vencido",IF($Q386=TODAY(),"Hoy",IF($Q386&lt;=TODAY()+7,"Próx. 7 días","Planificado"))))))</f>
        <v/>
      </c>
      <c r="U386" t="str">
        <f t="shared" ref="U386:U449" si="32">IF($A386="","",ROUND($N386*$O386,0))</f>
        <v/>
      </c>
      <c r="V386" t="str">
        <f t="shared" ref="V386:V449" si="33">IF($A386="","",MIN(100,ROUND(($O386*45)+IF($S386="Vencido",30,IF($S386="Hoy",25,IF($S386="Próx. 7 días",15,0)))+IF($N386&gt;=15000,20,IF($N386&gt;=8000,15,IF($N386&gt;=3000,10,5))),0)))</f>
        <v/>
      </c>
      <c r="W386" t="str">
        <f t="shared" ref="W386:W449" si="34">IF($A386="","",IF($C386="Excliente","Bajo",IF($V386&gt;=75,"Alto",IF($V386&gt;=50,"Medio","Bajo"))))</f>
        <v/>
      </c>
      <c r="Y386" t="str">
        <f ca="1">IF(OR($A386="",$Q386="",$Q386&lt;TODAY(),$S386="Vencido"),"",COUNTIFS($Q$2:$Q$500,"&gt;="&amp;TODAY(),$Q$2:$Q$500,"&lt;"&amp;$Q386)+COUNTIF($Q$2:$Q386,$Q386))</f>
        <v/>
      </c>
    </row>
    <row r="387" spans="16:25" x14ac:dyDescent="0.3">
      <c r="P387" t="str">
        <f>IF($A387="","",IF(COUNTIF(Actividad!$B$2:$B$500,$A387)=0,"",LOOKUP(2,1/(Actividad!$B$2:$B$500=$A387),Actividad!$A$2:$A$500)))</f>
        <v/>
      </c>
      <c r="Q387" t="str">
        <f>IF($A387="","",IF(COUNTIFS(Actividad!$B$2:$B$500,$A387,Actividad!$G$2:$G$500,"&lt;&gt;")=0,"",LOOKUP(2,1/((Actividad!$B$2:$B$500=$A387)*(Actividad!$G$2:$G$500&lt;&gt;"")),Actividad!$G$2:$G$500)))</f>
        <v/>
      </c>
      <c r="R387" t="str">
        <f t="shared" ca="1" si="30"/>
        <v/>
      </c>
      <c r="S387" t="str">
        <f t="shared" ca="1" si="31"/>
        <v/>
      </c>
      <c r="U387" t="str">
        <f t="shared" si="32"/>
        <v/>
      </c>
      <c r="V387" t="str">
        <f t="shared" si="33"/>
        <v/>
      </c>
      <c r="W387" t="str">
        <f t="shared" si="34"/>
        <v/>
      </c>
      <c r="Y387" t="str">
        <f ca="1">IF(OR($A387="",$Q387="",$Q387&lt;TODAY(),$S387="Vencido"),"",COUNTIFS($Q$2:$Q$500,"&gt;="&amp;TODAY(),$Q$2:$Q$500,"&lt;"&amp;$Q387)+COUNTIF($Q$2:$Q387,$Q387))</f>
        <v/>
      </c>
    </row>
    <row r="388" spans="16:25" x14ac:dyDescent="0.3">
      <c r="P388" t="str">
        <f>IF($A388="","",IF(COUNTIF(Actividad!$B$2:$B$500,$A388)=0,"",LOOKUP(2,1/(Actividad!$B$2:$B$500=$A388),Actividad!$A$2:$A$500)))</f>
        <v/>
      </c>
      <c r="Q388" t="str">
        <f>IF($A388="","",IF(COUNTIFS(Actividad!$B$2:$B$500,$A388,Actividad!$G$2:$G$500,"&lt;&gt;")=0,"",LOOKUP(2,1/((Actividad!$B$2:$B$500=$A388)*(Actividad!$G$2:$G$500&lt;&gt;"")),Actividad!$G$2:$G$500)))</f>
        <v/>
      </c>
      <c r="R388" t="str">
        <f t="shared" ca="1" si="30"/>
        <v/>
      </c>
      <c r="S388" t="str">
        <f t="shared" ca="1" si="31"/>
        <v/>
      </c>
      <c r="U388" t="str">
        <f t="shared" si="32"/>
        <v/>
      </c>
      <c r="V388" t="str">
        <f t="shared" si="33"/>
        <v/>
      </c>
      <c r="W388" t="str">
        <f t="shared" si="34"/>
        <v/>
      </c>
      <c r="Y388" t="str">
        <f ca="1">IF(OR($A388="",$Q388="",$Q388&lt;TODAY(),$S388="Vencido"),"",COUNTIFS($Q$2:$Q$500,"&gt;="&amp;TODAY(),$Q$2:$Q$500,"&lt;"&amp;$Q388)+COUNTIF($Q$2:$Q388,$Q388))</f>
        <v/>
      </c>
    </row>
    <row r="389" spans="16:25" x14ac:dyDescent="0.3">
      <c r="P389" t="str">
        <f>IF($A389="","",IF(COUNTIF(Actividad!$B$2:$B$500,$A389)=0,"",LOOKUP(2,1/(Actividad!$B$2:$B$500=$A389),Actividad!$A$2:$A$500)))</f>
        <v/>
      </c>
      <c r="Q389" t="str">
        <f>IF($A389="","",IF(COUNTIFS(Actividad!$B$2:$B$500,$A389,Actividad!$G$2:$G$500,"&lt;&gt;")=0,"",LOOKUP(2,1/((Actividad!$B$2:$B$500=$A389)*(Actividad!$G$2:$G$500&lt;&gt;"")),Actividad!$G$2:$G$500)))</f>
        <v/>
      </c>
      <c r="R389" t="str">
        <f t="shared" ca="1" si="30"/>
        <v/>
      </c>
      <c r="S389" t="str">
        <f t="shared" ca="1" si="31"/>
        <v/>
      </c>
      <c r="U389" t="str">
        <f t="shared" si="32"/>
        <v/>
      </c>
      <c r="V389" t="str">
        <f t="shared" si="33"/>
        <v/>
      </c>
      <c r="W389" t="str">
        <f t="shared" si="34"/>
        <v/>
      </c>
      <c r="Y389" t="str">
        <f ca="1">IF(OR($A389="",$Q389="",$Q389&lt;TODAY(),$S389="Vencido"),"",COUNTIFS($Q$2:$Q$500,"&gt;="&amp;TODAY(),$Q$2:$Q$500,"&lt;"&amp;$Q389)+COUNTIF($Q$2:$Q389,$Q389))</f>
        <v/>
      </c>
    </row>
    <row r="390" spans="16:25" x14ac:dyDescent="0.3">
      <c r="P390" t="str">
        <f>IF($A390="","",IF(COUNTIF(Actividad!$B$2:$B$500,$A390)=0,"",LOOKUP(2,1/(Actividad!$B$2:$B$500=$A390),Actividad!$A$2:$A$500)))</f>
        <v/>
      </c>
      <c r="Q390" t="str">
        <f>IF($A390="","",IF(COUNTIFS(Actividad!$B$2:$B$500,$A390,Actividad!$G$2:$G$500,"&lt;&gt;")=0,"",LOOKUP(2,1/((Actividad!$B$2:$B$500=$A390)*(Actividad!$G$2:$G$500&lt;&gt;"")),Actividad!$G$2:$G$500)))</f>
        <v/>
      </c>
      <c r="R390" t="str">
        <f t="shared" ca="1" si="30"/>
        <v/>
      </c>
      <c r="S390" t="str">
        <f t="shared" ca="1" si="31"/>
        <v/>
      </c>
      <c r="U390" t="str">
        <f t="shared" si="32"/>
        <v/>
      </c>
      <c r="V390" t="str">
        <f t="shared" si="33"/>
        <v/>
      </c>
      <c r="W390" t="str">
        <f t="shared" si="34"/>
        <v/>
      </c>
      <c r="Y390" t="str">
        <f ca="1">IF(OR($A390="",$Q390="",$Q390&lt;TODAY(),$S390="Vencido"),"",COUNTIFS($Q$2:$Q$500,"&gt;="&amp;TODAY(),$Q$2:$Q$500,"&lt;"&amp;$Q390)+COUNTIF($Q$2:$Q390,$Q390))</f>
        <v/>
      </c>
    </row>
    <row r="391" spans="16:25" x14ac:dyDescent="0.3">
      <c r="P391" t="str">
        <f>IF($A391="","",IF(COUNTIF(Actividad!$B$2:$B$500,$A391)=0,"",LOOKUP(2,1/(Actividad!$B$2:$B$500=$A391),Actividad!$A$2:$A$500)))</f>
        <v/>
      </c>
      <c r="Q391" t="str">
        <f>IF($A391="","",IF(COUNTIFS(Actividad!$B$2:$B$500,$A391,Actividad!$G$2:$G$500,"&lt;&gt;")=0,"",LOOKUP(2,1/((Actividad!$B$2:$B$500=$A391)*(Actividad!$G$2:$G$500&lt;&gt;"")),Actividad!$G$2:$G$500)))</f>
        <v/>
      </c>
      <c r="R391" t="str">
        <f t="shared" ca="1" si="30"/>
        <v/>
      </c>
      <c r="S391" t="str">
        <f t="shared" ca="1" si="31"/>
        <v/>
      </c>
      <c r="U391" t="str">
        <f t="shared" si="32"/>
        <v/>
      </c>
      <c r="V391" t="str">
        <f t="shared" si="33"/>
        <v/>
      </c>
      <c r="W391" t="str">
        <f t="shared" si="34"/>
        <v/>
      </c>
      <c r="Y391" t="str">
        <f ca="1">IF(OR($A391="",$Q391="",$Q391&lt;TODAY(),$S391="Vencido"),"",COUNTIFS($Q$2:$Q$500,"&gt;="&amp;TODAY(),$Q$2:$Q$500,"&lt;"&amp;$Q391)+COUNTIF($Q$2:$Q391,$Q391))</f>
        <v/>
      </c>
    </row>
    <row r="392" spans="16:25" x14ac:dyDescent="0.3">
      <c r="P392" t="str">
        <f>IF($A392="","",IF(COUNTIF(Actividad!$B$2:$B$500,$A392)=0,"",LOOKUP(2,1/(Actividad!$B$2:$B$500=$A392),Actividad!$A$2:$A$500)))</f>
        <v/>
      </c>
      <c r="Q392" t="str">
        <f>IF($A392="","",IF(COUNTIFS(Actividad!$B$2:$B$500,$A392,Actividad!$G$2:$G$500,"&lt;&gt;")=0,"",LOOKUP(2,1/((Actividad!$B$2:$B$500=$A392)*(Actividad!$G$2:$G$500&lt;&gt;"")),Actividad!$G$2:$G$500)))</f>
        <v/>
      </c>
      <c r="R392" t="str">
        <f t="shared" ca="1" si="30"/>
        <v/>
      </c>
      <c r="S392" t="str">
        <f t="shared" ca="1" si="31"/>
        <v/>
      </c>
      <c r="U392" t="str">
        <f t="shared" si="32"/>
        <v/>
      </c>
      <c r="V392" t="str">
        <f t="shared" si="33"/>
        <v/>
      </c>
      <c r="W392" t="str">
        <f t="shared" si="34"/>
        <v/>
      </c>
      <c r="Y392" t="str">
        <f ca="1">IF(OR($A392="",$Q392="",$Q392&lt;TODAY(),$S392="Vencido"),"",COUNTIFS($Q$2:$Q$500,"&gt;="&amp;TODAY(),$Q$2:$Q$500,"&lt;"&amp;$Q392)+COUNTIF($Q$2:$Q392,$Q392))</f>
        <v/>
      </c>
    </row>
    <row r="393" spans="16:25" x14ac:dyDescent="0.3">
      <c r="P393" t="str">
        <f>IF($A393="","",IF(COUNTIF(Actividad!$B$2:$B$500,$A393)=0,"",LOOKUP(2,1/(Actividad!$B$2:$B$500=$A393),Actividad!$A$2:$A$500)))</f>
        <v/>
      </c>
      <c r="Q393" t="str">
        <f>IF($A393="","",IF(COUNTIFS(Actividad!$B$2:$B$500,$A393,Actividad!$G$2:$G$500,"&lt;&gt;")=0,"",LOOKUP(2,1/((Actividad!$B$2:$B$500=$A393)*(Actividad!$G$2:$G$500&lt;&gt;"")),Actividad!$G$2:$G$500)))</f>
        <v/>
      </c>
      <c r="R393" t="str">
        <f t="shared" ca="1" si="30"/>
        <v/>
      </c>
      <c r="S393" t="str">
        <f t="shared" ca="1" si="31"/>
        <v/>
      </c>
      <c r="U393" t="str">
        <f t="shared" si="32"/>
        <v/>
      </c>
      <c r="V393" t="str">
        <f t="shared" si="33"/>
        <v/>
      </c>
      <c r="W393" t="str">
        <f t="shared" si="34"/>
        <v/>
      </c>
      <c r="Y393" t="str">
        <f ca="1">IF(OR($A393="",$Q393="",$Q393&lt;TODAY(),$S393="Vencido"),"",COUNTIFS($Q$2:$Q$500,"&gt;="&amp;TODAY(),$Q$2:$Q$500,"&lt;"&amp;$Q393)+COUNTIF($Q$2:$Q393,$Q393))</f>
        <v/>
      </c>
    </row>
    <row r="394" spans="16:25" x14ac:dyDescent="0.3">
      <c r="P394" t="str">
        <f>IF($A394="","",IF(COUNTIF(Actividad!$B$2:$B$500,$A394)=0,"",LOOKUP(2,1/(Actividad!$B$2:$B$500=$A394),Actividad!$A$2:$A$500)))</f>
        <v/>
      </c>
      <c r="Q394" t="str">
        <f>IF($A394="","",IF(COUNTIFS(Actividad!$B$2:$B$500,$A394,Actividad!$G$2:$G$500,"&lt;&gt;")=0,"",LOOKUP(2,1/((Actividad!$B$2:$B$500=$A394)*(Actividad!$G$2:$G$500&lt;&gt;"")),Actividad!$G$2:$G$500)))</f>
        <v/>
      </c>
      <c r="R394" t="str">
        <f t="shared" ca="1" si="30"/>
        <v/>
      </c>
      <c r="S394" t="str">
        <f t="shared" ca="1" si="31"/>
        <v/>
      </c>
      <c r="U394" t="str">
        <f t="shared" si="32"/>
        <v/>
      </c>
      <c r="V394" t="str">
        <f t="shared" si="33"/>
        <v/>
      </c>
      <c r="W394" t="str">
        <f t="shared" si="34"/>
        <v/>
      </c>
      <c r="Y394" t="str">
        <f ca="1">IF(OR($A394="",$Q394="",$Q394&lt;TODAY(),$S394="Vencido"),"",COUNTIFS($Q$2:$Q$500,"&gt;="&amp;TODAY(),$Q$2:$Q$500,"&lt;"&amp;$Q394)+COUNTIF($Q$2:$Q394,$Q394))</f>
        <v/>
      </c>
    </row>
    <row r="395" spans="16:25" x14ac:dyDescent="0.3">
      <c r="P395" t="str">
        <f>IF($A395="","",IF(COUNTIF(Actividad!$B$2:$B$500,$A395)=0,"",LOOKUP(2,1/(Actividad!$B$2:$B$500=$A395),Actividad!$A$2:$A$500)))</f>
        <v/>
      </c>
      <c r="Q395" t="str">
        <f>IF($A395="","",IF(COUNTIFS(Actividad!$B$2:$B$500,$A395,Actividad!$G$2:$G$500,"&lt;&gt;")=0,"",LOOKUP(2,1/((Actividad!$B$2:$B$500=$A395)*(Actividad!$G$2:$G$500&lt;&gt;"")),Actividad!$G$2:$G$500)))</f>
        <v/>
      </c>
      <c r="R395" t="str">
        <f t="shared" ca="1" si="30"/>
        <v/>
      </c>
      <c r="S395" t="str">
        <f t="shared" ca="1" si="31"/>
        <v/>
      </c>
      <c r="U395" t="str">
        <f t="shared" si="32"/>
        <v/>
      </c>
      <c r="V395" t="str">
        <f t="shared" si="33"/>
        <v/>
      </c>
      <c r="W395" t="str">
        <f t="shared" si="34"/>
        <v/>
      </c>
      <c r="Y395" t="str">
        <f ca="1">IF(OR($A395="",$Q395="",$Q395&lt;TODAY(),$S395="Vencido"),"",COUNTIFS($Q$2:$Q$500,"&gt;="&amp;TODAY(),$Q$2:$Q$500,"&lt;"&amp;$Q395)+COUNTIF($Q$2:$Q395,$Q395))</f>
        <v/>
      </c>
    </row>
    <row r="396" spans="16:25" x14ac:dyDescent="0.3">
      <c r="P396" t="str">
        <f>IF($A396="","",IF(COUNTIF(Actividad!$B$2:$B$500,$A396)=0,"",LOOKUP(2,1/(Actividad!$B$2:$B$500=$A396),Actividad!$A$2:$A$500)))</f>
        <v/>
      </c>
      <c r="Q396" t="str">
        <f>IF($A396="","",IF(COUNTIFS(Actividad!$B$2:$B$500,$A396,Actividad!$G$2:$G$500,"&lt;&gt;")=0,"",LOOKUP(2,1/((Actividad!$B$2:$B$500=$A396)*(Actividad!$G$2:$G$500&lt;&gt;"")),Actividad!$G$2:$G$500)))</f>
        <v/>
      </c>
      <c r="R396" t="str">
        <f t="shared" ca="1" si="30"/>
        <v/>
      </c>
      <c r="S396" t="str">
        <f t="shared" ca="1" si="31"/>
        <v/>
      </c>
      <c r="U396" t="str">
        <f t="shared" si="32"/>
        <v/>
      </c>
      <c r="V396" t="str">
        <f t="shared" si="33"/>
        <v/>
      </c>
      <c r="W396" t="str">
        <f t="shared" si="34"/>
        <v/>
      </c>
      <c r="Y396" t="str">
        <f ca="1">IF(OR($A396="",$Q396="",$Q396&lt;TODAY(),$S396="Vencido"),"",COUNTIFS($Q$2:$Q$500,"&gt;="&amp;TODAY(),$Q$2:$Q$500,"&lt;"&amp;$Q396)+COUNTIF($Q$2:$Q396,$Q396))</f>
        <v/>
      </c>
    </row>
    <row r="397" spans="16:25" x14ac:dyDescent="0.3">
      <c r="P397" t="str">
        <f>IF($A397="","",IF(COUNTIF(Actividad!$B$2:$B$500,$A397)=0,"",LOOKUP(2,1/(Actividad!$B$2:$B$500=$A397),Actividad!$A$2:$A$500)))</f>
        <v/>
      </c>
      <c r="Q397" t="str">
        <f>IF($A397="","",IF(COUNTIFS(Actividad!$B$2:$B$500,$A397,Actividad!$G$2:$G$500,"&lt;&gt;")=0,"",LOOKUP(2,1/((Actividad!$B$2:$B$500=$A397)*(Actividad!$G$2:$G$500&lt;&gt;"")),Actividad!$G$2:$G$500)))</f>
        <v/>
      </c>
      <c r="R397" t="str">
        <f t="shared" ca="1" si="30"/>
        <v/>
      </c>
      <c r="S397" t="str">
        <f t="shared" ca="1" si="31"/>
        <v/>
      </c>
      <c r="U397" t="str">
        <f t="shared" si="32"/>
        <v/>
      </c>
      <c r="V397" t="str">
        <f t="shared" si="33"/>
        <v/>
      </c>
      <c r="W397" t="str">
        <f t="shared" si="34"/>
        <v/>
      </c>
      <c r="Y397" t="str">
        <f ca="1">IF(OR($A397="",$Q397="",$Q397&lt;TODAY(),$S397="Vencido"),"",COUNTIFS($Q$2:$Q$500,"&gt;="&amp;TODAY(),$Q$2:$Q$500,"&lt;"&amp;$Q397)+COUNTIF($Q$2:$Q397,$Q397))</f>
        <v/>
      </c>
    </row>
    <row r="398" spans="16:25" x14ac:dyDescent="0.3">
      <c r="P398" t="str">
        <f>IF($A398="","",IF(COUNTIF(Actividad!$B$2:$B$500,$A398)=0,"",LOOKUP(2,1/(Actividad!$B$2:$B$500=$A398),Actividad!$A$2:$A$500)))</f>
        <v/>
      </c>
      <c r="Q398" t="str">
        <f>IF($A398="","",IF(COUNTIFS(Actividad!$B$2:$B$500,$A398,Actividad!$G$2:$G$500,"&lt;&gt;")=0,"",LOOKUP(2,1/((Actividad!$B$2:$B$500=$A398)*(Actividad!$G$2:$G$500&lt;&gt;"")),Actividad!$G$2:$G$500)))</f>
        <v/>
      </c>
      <c r="R398" t="str">
        <f t="shared" ca="1" si="30"/>
        <v/>
      </c>
      <c r="S398" t="str">
        <f t="shared" ca="1" si="31"/>
        <v/>
      </c>
      <c r="U398" t="str">
        <f t="shared" si="32"/>
        <v/>
      </c>
      <c r="V398" t="str">
        <f t="shared" si="33"/>
        <v/>
      </c>
      <c r="W398" t="str">
        <f t="shared" si="34"/>
        <v/>
      </c>
      <c r="Y398" t="str">
        <f ca="1">IF(OR($A398="",$Q398="",$Q398&lt;TODAY(),$S398="Vencido"),"",COUNTIFS($Q$2:$Q$500,"&gt;="&amp;TODAY(),$Q$2:$Q$500,"&lt;"&amp;$Q398)+COUNTIF($Q$2:$Q398,$Q398))</f>
        <v/>
      </c>
    </row>
    <row r="399" spans="16:25" x14ac:dyDescent="0.3">
      <c r="P399" t="str">
        <f>IF($A399="","",IF(COUNTIF(Actividad!$B$2:$B$500,$A399)=0,"",LOOKUP(2,1/(Actividad!$B$2:$B$500=$A399),Actividad!$A$2:$A$500)))</f>
        <v/>
      </c>
      <c r="Q399" t="str">
        <f>IF($A399="","",IF(COUNTIFS(Actividad!$B$2:$B$500,$A399,Actividad!$G$2:$G$500,"&lt;&gt;")=0,"",LOOKUP(2,1/((Actividad!$B$2:$B$500=$A399)*(Actividad!$G$2:$G$500&lt;&gt;"")),Actividad!$G$2:$G$500)))</f>
        <v/>
      </c>
      <c r="R399" t="str">
        <f t="shared" ca="1" si="30"/>
        <v/>
      </c>
      <c r="S399" t="str">
        <f t="shared" ca="1" si="31"/>
        <v/>
      </c>
      <c r="U399" t="str">
        <f t="shared" si="32"/>
        <v/>
      </c>
      <c r="V399" t="str">
        <f t="shared" si="33"/>
        <v/>
      </c>
      <c r="W399" t="str">
        <f t="shared" si="34"/>
        <v/>
      </c>
      <c r="Y399" t="str">
        <f ca="1">IF(OR($A399="",$Q399="",$Q399&lt;TODAY(),$S399="Vencido"),"",COUNTIFS($Q$2:$Q$500,"&gt;="&amp;TODAY(),$Q$2:$Q$500,"&lt;"&amp;$Q399)+COUNTIF($Q$2:$Q399,$Q399))</f>
        <v/>
      </c>
    </row>
    <row r="400" spans="16:25" x14ac:dyDescent="0.3">
      <c r="P400" t="str">
        <f>IF($A400="","",IF(COUNTIF(Actividad!$B$2:$B$500,$A400)=0,"",LOOKUP(2,1/(Actividad!$B$2:$B$500=$A400),Actividad!$A$2:$A$500)))</f>
        <v/>
      </c>
      <c r="Q400" t="str">
        <f>IF($A400="","",IF(COUNTIFS(Actividad!$B$2:$B$500,$A400,Actividad!$G$2:$G$500,"&lt;&gt;")=0,"",LOOKUP(2,1/((Actividad!$B$2:$B$500=$A400)*(Actividad!$G$2:$G$500&lt;&gt;"")),Actividad!$G$2:$G$500)))</f>
        <v/>
      </c>
      <c r="R400" t="str">
        <f t="shared" ca="1" si="30"/>
        <v/>
      </c>
      <c r="S400" t="str">
        <f t="shared" ca="1" si="31"/>
        <v/>
      </c>
      <c r="U400" t="str">
        <f t="shared" si="32"/>
        <v/>
      </c>
      <c r="V400" t="str">
        <f t="shared" si="33"/>
        <v/>
      </c>
      <c r="W400" t="str">
        <f t="shared" si="34"/>
        <v/>
      </c>
      <c r="Y400" t="str">
        <f ca="1">IF(OR($A400="",$Q400="",$Q400&lt;TODAY(),$S400="Vencido"),"",COUNTIFS($Q$2:$Q$500,"&gt;="&amp;TODAY(),$Q$2:$Q$500,"&lt;"&amp;$Q400)+COUNTIF($Q$2:$Q400,$Q400))</f>
        <v/>
      </c>
    </row>
    <row r="401" spans="16:25" x14ac:dyDescent="0.3">
      <c r="P401" t="str">
        <f>IF($A401="","",IF(COUNTIF(Actividad!$B$2:$B$500,$A401)=0,"",LOOKUP(2,1/(Actividad!$B$2:$B$500=$A401),Actividad!$A$2:$A$500)))</f>
        <v/>
      </c>
      <c r="Q401" t="str">
        <f>IF($A401="","",IF(COUNTIFS(Actividad!$B$2:$B$500,$A401,Actividad!$G$2:$G$500,"&lt;&gt;")=0,"",LOOKUP(2,1/((Actividad!$B$2:$B$500=$A401)*(Actividad!$G$2:$G$500&lt;&gt;"")),Actividad!$G$2:$G$500)))</f>
        <v/>
      </c>
      <c r="R401" t="str">
        <f t="shared" ca="1" si="30"/>
        <v/>
      </c>
      <c r="S401" t="str">
        <f t="shared" ca="1" si="31"/>
        <v/>
      </c>
      <c r="U401" t="str">
        <f t="shared" si="32"/>
        <v/>
      </c>
      <c r="V401" t="str">
        <f t="shared" si="33"/>
        <v/>
      </c>
      <c r="W401" t="str">
        <f t="shared" si="34"/>
        <v/>
      </c>
      <c r="Y401" t="str">
        <f ca="1">IF(OR($A401="",$Q401="",$Q401&lt;TODAY(),$S401="Vencido"),"",COUNTIFS($Q$2:$Q$500,"&gt;="&amp;TODAY(),$Q$2:$Q$500,"&lt;"&amp;$Q401)+COUNTIF($Q$2:$Q401,$Q401))</f>
        <v/>
      </c>
    </row>
    <row r="402" spans="16:25" x14ac:dyDescent="0.3">
      <c r="P402" t="str">
        <f>IF($A402="","",IF(COUNTIF(Actividad!$B$2:$B$500,$A402)=0,"",LOOKUP(2,1/(Actividad!$B$2:$B$500=$A402),Actividad!$A$2:$A$500)))</f>
        <v/>
      </c>
      <c r="Q402" t="str">
        <f>IF($A402="","",IF(COUNTIFS(Actividad!$B$2:$B$500,$A402,Actividad!$G$2:$G$500,"&lt;&gt;")=0,"",LOOKUP(2,1/((Actividad!$B$2:$B$500=$A402)*(Actividad!$G$2:$G$500&lt;&gt;"")),Actividad!$G$2:$G$500)))</f>
        <v/>
      </c>
      <c r="R402" t="str">
        <f t="shared" ca="1" si="30"/>
        <v/>
      </c>
      <c r="S402" t="str">
        <f t="shared" ca="1" si="31"/>
        <v/>
      </c>
      <c r="U402" t="str">
        <f t="shared" si="32"/>
        <v/>
      </c>
      <c r="V402" t="str">
        <f t="shared" si="33"/>
        <v/>
      </c>
      <c r="W402" t="str">
        <f t="shared" si="34"/>
        <v/>
      </c>
      <c r="Y402" t="str">
        <f ca="1">IF(OR($A402="",$Q402="",$Q402&lt;TODAY(),$S402="Vencido"),"",COUNTIFS($Q$2:$Q$500,"&gt;="&amp;TODAY(),$Q$2:$Q$500,"&lt;"&amp;$Q402)+COUNTIF($Q$2:$Q402,$Q402))</f>
        <v/>
      </c>
    </row>
    <row r="403" spans="16:25" x14ac:dyDescent="0.3">
      <c r="P403" t="str">
        <f>IF($A403="","",IF(COUNTIF(Actividad!$B$2:$B$500,$A403)=0,"",LOOKUP(2,1/(Actividad!$B$2:$B$500=$A403),Actividad!$A$2:$A$500)))</f>
        <v/>
      </c>
      <c r="Q403" t="str">
        <f>IF($A403="","",IF(COUNTIFS(Actividad!$B$2:$B$500,$A403,Actividad!$G$2:$G$500,"&lt;&gt;")=0,"",LOOKUP(2,1/((Actividad!$B$2:$B$500=$A403)*(Actividad!$G$2:$G$500&lt;&gt;"")),Actividad!$G$2:$G$500)))</f>
        <v/>
      </c>
      <c r="R403" t="str">
        <f t="shared" ca="1" si="30"/>
        <v/>
      </c>
      <c r="S403" t="str">
        <f t="shared" ca="1" si="31"/>
        <v/>
      </c>
      <c r="U403" t="str">
        <f t="shared" si="32"/>
        <v/>
      </c>
      <c r="V403" t="str">
        <f t="shared" si="33"/>
        <v/>
      </c>
      <c r="W403" t="str">
        <f t="shared" si="34"/>
        <v/>
      </c>
      <c r="Y403" t="str">
        <f ca="1">IF(OR($A403="",$Q403="",$Q403&lt;TODAY(),$S403="Vencido"),"",COUNTIFS($Q$2:$Q$500,"&gt;="&amp;TODAY(),$Q$2:$Q$500,"&lt;"&amp;$Q403)+COUNTIF($Q$2:$Q403,$Q403))</f>
        <v/>
      </c>
    </row>
    <row r="404" spans="16:25" x14ac:dyDescent="0.3">
      <c r="P404" t="str">
        <f>IF($A404="","",IF(COUNTIF(Actividad!$B$2:$B$500,$A404)=0,"",LOOKUP(2,1/(Actividad!$B$2:$B$500=$A404),Actividad!$A$2:$A$500)))</f>
        <v/>
      </c>
      <c r="Q404" t="str">
        <f>IF($A404="","",IF(COUNTIFS(Actividad!$B$2:$B$500,$A404,Actividad!$G$2:$G$500,"&lt;&gt;")=0,"",LOOKUP(2,1/((Actividad!$B$2:$B$500=$A404)*(Actividad!$G$2:$G$500&lt;&gt;"")),Actividad!$G$2:$G$500)))</f>
        <v/>
      </c>
      <c r="R404" t="str">
        <f t="shared" ca="1" si="30"/>
        <v/>
      </c>
      <c r="S404" t="str">
        <f t="shared" ca="1" si="31"/>
        <v/>
      </c>
      <c r="U404" t="str">
        <f t="shared" si="32"/>
        <v/>
      </c>
      <c r="V404" t="str">
        <f t="shared" si="33"/>
        <v/>
      </c>
      <c r="W404" t="str">
        <f t="shared" si="34"/>
        <v/>
      </c>
      <c r="Y404" t="str">
        <f ca="1">IF(OR($A404="",$Q404="",$Q404&lt;TODAY(),$S404="Vencido"),"",COUNTIFS($Q$2:$Q$500,"&gt;="&amp;TODAY(),$Q$2:$Q$500,"&lt;"&amp;$Q404)+COUNTIF($Q$2:$Q404,$Q404))</f>
        <v/>
      </c>
    </row>
    <row r="405" spans="16:25" x14ac:dyDescent="0.3">
      <c r="P405" t="str">
        <f>IF($A405="","",IF(COUNTIF(Actividad!$B$2:$B$500,$A405)=0,"",LOOKUP(2,1/(Actividad!$B$2:$B$500=$A405),Actividad!$A$2:$A$500)))</f>
        <v/>
      </c>
      <c r="Q405" t="str">
        <f>IF($A405="","",IF(COUNTIFS(Actividad!$B$2:$B$500,$A405,Actividad!$G$2:$G$500,"&lt;&gt;")=0,"",LOOKUP(2,1/((Actividad!$B$2:$B$500=$A405)*(Actividad!$G$2:$G$500&lt;&gt;"")),Actividad!$G$2:$G$500)))</f>
        <v/>
      </c>
      <c r="R405" t="str">
        <f t="shared" ca="1" si="30"/>
        <v/>
      </c>
      <c r="S405" t="str">
        <f t="shared" ca="1" si="31"/>
        <v/>
      </c>
      <c r="U405" t="str">
        <f t="shared" si="32"/>
        <v/>
      </c>
      <c r="V405" t="str">
        <f t="shared" si="33"/>
        <v/>
      </c>
      <c r="W405" t="str">
        <f t="shared" si="34"/>
        <v/>
      </c>
      <c r="Y405" t="str">
        <f ca="1">IF(OR($A405="",$Q405="",$Q405&lt;TODAY(),$S405="Vencido"),"",COUNTIFS($Q$2:$Q$500,"&gt;="&amp;TODAY(),$Q$2:$Q$500,"&lt;"&amp;$Q405)+COUNTIF($Q$2:$Q405,$Q405))</f>
        <v/>
      </c>
    </row>
    <row r="406" spans="16:25" x14ac:dyDescent="0.3">
      <c r="P406" t="str">
        <f>IF($A406="","",IF(COUNTIF(Actividad!$B$2:$B$500,$A406)=0,"",LOOKUP(2,1/(Actividad!$B$2:$B$500=$A406),Actividad!$A$2:$A$500)))</f>
        <v/>
      </c>
      <c r="Q406" t="str">
        <f>IF($A406="","",IF(COUNTIFS(Actividad!$B$2:$B$500,$A406,Actividad!$G$2:$G$500,"&lt;&gt;")=0,"",LOOKUP(2,1/((Actividad!$B$2:$B$500=$A406)*(Actividad!$G$2:$G$500&lt;&gt;"")),Actividad!$G$2:$G$500)))</f>
        <v/>
      </c>
      <c r="R406" t="str">
        <f t="shared" ca="1" si="30"/>
        <v/>
      </c>
      <c r="S406" t="str">
        <f t="shared" ca="1" si="31"/>
        <v/>
      </c>
      <c r="U406" t="str">
        <f t="shared" si="32"/>
        <v/>
      </c>
      <c r="V406" t="str">
        <f t="shared" si="33"/>
        <v/>
      </c>
      <c r="W406" t="str">
        <f t="shared" si="34"/>
        <v/>
      </c>
      <c r="Y406" t="str">
        <f ca="1">IF(OR($A406="",$Q406="",$Q406&lt;TODAY(),$S406="Vencido"),"",COUNTIFS($Q$2:$Q$500,"&gt;="&amp;TODAY(),$Q$2:$Q$500,"&lt;"&amp;$Q406)+COUNTIF($Q$2:$Q406,$Q406))</f>
        <v/>
      </c>
    </row>
    <row r="407" spans="16:25" x14ac:dyDescent="0.3">
      <c r="P407" t="str">
        <f>IF($A407="","",IF(COUNTIF(Actividad!$B$2:$B$500,$A407)=0,"",LOOKUP(2,1/(Actividad!$B$2:$B$500=$A407),Actividad!$A$2:$A$500)))</f>
        <v/>
      </c>
      <c r="Q407" t="str">
        <f>IF($A407="","",IF(COUNTIFS(Actividad!$B$2:$B$500,$A407,Actividad!$G$2:$G$500,"&lt;&gt;")=0,"",LOOKUP(2,1/((Actividad!$B$2:$B$500=$A407)*(Actividad!$G$2:$G$500&lt;&gt;"")),Actividad!$G$2:$G$500)))</f>
        <v/>
      </c>
      <c r="R407" t="str">
        <f t="shared" ca="1" si="30"/>
        <v/>
      </c>
      <c r="S407" t="str">
        <f t="shared" ca="1" si="31"/>
        <v/>
      </c>
      <c r="U407" t="str">
        <f t="shared" si="32"/>
        <v/>
      </c>
      <c r="V407" t="str">
        <f t="shared" si="33"/>
        <v/>
      </c>
      <c r="W407" t="str">
        <f t="shared" si="34"/>
        <v/>
      </c>
      <c r="Y407" t="str">
        <f ca="1">IF(OR($A407="",$Q407="",$Q407&lt;TODAY(),$S407="Vencido"),"",COUNTIFS($Q$2:$Q$500,"&gt;="&amp;TODAY(),$Q$2:$Q$500,"&lt;"&amp;$Q407)+COUNTIF($Q$2:$Q407,$Q407))</f>
        <v/>
      </c>
    </row>
    <row r="408" spans="16:25" x14ac:dyDescent="0.3">
      <c r="P408" t="str">
        <f>IF($A408="","",IF(COUNTIF(Actividad!$B$2:$B$500,$A408)=0,"",LOOKUP(2,1/(Actividad!$B$2:$B$500=$A408),Actividad!$A$2:$A$500)))</f>
        <v/>
      </c>
      <c r="Q408" t="str">
        <f>IF($A408="","",IF(COUNTIFS(Actividad!$B$2:$B$500,$A408,Actividad!$G$2:$G$500,"&lt;&gt;")=0,"",LOOKUP(2,1/((Actividad!$B$2:$B$500=$A408)*(Actividad!$G$2:$G$500&lt;&gt;"")),Actividad!$G$2:$G$500)))</f>
        <v/>
      </c>
      <c r="R408" t="str">
        <f t="shared" ca="1" si="30"/>
        <v/>
      </c>
      <c r="S408" t="str">
        <f t="shared" ca="1" si="31"/>
        <v/>
      </c>
      <c r="U408" t="str">
        <f t="shared" si="32"/>
        <v/>
      </c>
      <c r="V408" t="str">
        <f t="shared" si="33"/>
        <v/>
      </c>
      <c r="W408" t="str">
        <f t="shared" si="34"/>
        <v/>
      </c>
      <c r="Y408" t="str">
        <f ca="1">IF(OR($A408="",$Q408="",$Q408&lt;TODAY(),$S408="Vencido"),"",COUNTIFS($Q$2:$Q$500,"&gt;="&amp;TODAY(),$Q$2:$Q$500,"&lt;"&amp;$Q408)+COUNTIF($Q$2:$Q408,$Q408))</f>
        <v/>
      </c>
    </row>
    <row r="409" spans="16:25" x14ac:dyDescent="0.3">
      <c r="P409" t="str">
        <f>IF($A409="","",IF(COUNTIF(Actividad!$B$2:$B$500,$A409)=0,"",LOOKUP(2,1/(Actividad!$B$2:$B$500=$A409),Actividad!$A$2:$A$500)))</f>
        <v/>
      </c>
      <c r="Q409" t="str">
        <f>IF($A409="","",IF(COUNTIFS(Actividad!$B$2:$B$500,$A409,Actividad!$G$2:$G$500,"&lt;&gt;")=0,"",LOOKUP(2,1/((Actividad!$B$2:$B$500=$A409)*(Actividad!$G$2:$G$500&lt;&gt;"")),Actividad!$G$2:$G$500)))</f>
        <v/>
      </c>
      <c r="R409" t="str">
        <f t="shared" ca="1" si="30"/>
        <v/>
      </c>
      <c r="S409" t="str">
        <f t="shared" ca="1" si="31"/>
        <v/>
      </c>
      <c r="U409" t="str">
        <f t="shared" si="32"/>
        <v/>
      </c>
      <c r="V409" t="str">
        <f t="shared" si="33"/>
        <v/>
      </c>
      <c r="W409" t="str">
        <f t="shared" si="34"/>
        <v/>
      </c>
      <c r="Y409" t="str">
        <f ca="1">IF(OR($A409="",$Q409="",$Q409&lt;TODAY(),$S409="Vencido"),"",COUNTIFS($Q$2:$Q$500,"&gt;="&amp;TODAY(),$Q$2:$Q$500,"&lt;"&amp;$Q409)+COUNTIF($Q$2:$Q409,$Q409))</f>
        <v/>
      </c>
    </row>
    <row r="410" spans="16:25" x14ac:dyDescent="0.3">
      <c r="P410" t="str">
        <f>IF($A410="","",IF(COUNTIF(Actividad!$B$2:$B$500,$A410)=0,"",LOOKUP(2,1/(Actividad!$B$2:$B$500=$A410),Actividad!$A$2:$A$500)))</f>
        <v/>
      </c>
      <c r="Q410" t="str">
        <f>IF($A410="","",IF(COUNTIFS(Actividad!$B$2:$B$500,$A410,Actividad!$G$2:$G$500,"&lt;&gt;")=0,"",LOOKUP(2,1/((Actividad!$B$2:$B$500=$A410)*(Actividad!$G$2:$G$500&lt;&gt;"")),Actividad!$G$2:$G$500)))</f>
        <v/>
      </c>
      <c r="R410" t="str">
        <f t="shared" ca="1" si="30"/>
        <v/>
      </c>
      <c r="S410" t="str">
        <f t="shared" ca="1" si="31"/>
        <v/>
      </c>
      <c r="U410" t="str">
        <f t="shared" si="32"/>
        <v/>
      </c>
      <c r="V410" t="str">
        <f t="shared" si="33"/>
        <v/>
      </c>
      <c r="W410" t="str">
        <f t="shared" si="34"/>
        <v/>
      </c>
      <c r="Y410" t="str">
        <f ca="1">IF(OR($A410="",$Q410="",$Q410&lt;TODAY(),$S410="Vencido"),"",COUNTIFS($Q$2:$Q$500,"&gt;="&amp;TODAY(),$Q$2:$Q$500,"&lt;"&amp;$Q410)+COUNTIF($Q$2:$Q410,$Q410))</f>
        <v/>
      </c>
    </row>
    <row r="411" spans="16:25" x14ac:dyDescent="0.3">
      <c r="P411" t="str">
        <f>IF($A411="","",IF(COUNTIF(Actividad!$B$2:$B$500,$A411)=0,"",LOOKUP(2,1/(Actividad!$B$2:$B$500=$A411),Actividad!$A$2:$A$500)))</f>
        <v/>
      </c>
      <c r="Q411" t="str">
        <f>IF($A411="","",IF(COUNTIFS(Actividad!$B$2:$B$500,$A411,Actividad!$G$2:$G$500,"&lt;&gt;")=0,"",LOOKUP(2,1/((Actividad!$B$2:$B$500=$A411)*(Actividad!$G$2:$G$500&lt;&gt;"")),Actividad!$G$2:$G$500)))</f>
        <v/>
      </c>
      <c r="R411" t="str">
        <f t="shared" ca="1" si="30"/>
        <v/>
      </c>
      <c r="S411" t="str">
        <f t="shared" ca="1" si="31"/>
        <v/>
      </c>
      <c r="U411" t="str">
        <f t="shared" si="32"/>
        <v/>
      </c>
      <c r="V411" t="str">
        <f t="shared" si="33"/>
        <v/>
      </c>
      <c r="W411" t="str">
        <f t="shared" si="34"/>
        <v/>
      </c>
      <c r="Y411" t="str">
        <f ca="1">IF(OR($A411="",$Q411="",$Q411&lt;TODAY(),$S411="Vencido"),"",COUNTIFS($Q$2:$Q$500,"&gt;="&amp;TODAY(),$Q$2:$Q$500,"&lt;"&amp;$Q411)+COUNTIF($Q$2:$Q411,$Q411))</f>
        <v/>
      </c>
    </row>
    <row r="412" spans="16:25" x14ac:dyDescent="0.3">
      <c r="P412" t="str">
        <f>IF($A412="","",IF(COUNTIF(Actividad!$B$2:$B$500,$A412)=0,"",LOOKUP(2,1/(Actividad!$B$2:$B$500=$A412),Actividad!$A$2:$A$500)))</f>
        <v/>
      </c>
      <c r="Q412" t="str">
        <f>IF($A412="","",IF(COUNTIFS(Actividad!$B$2:$B$500,$A412,Actividad!$G$2:$G$500,"&lt;&gt;")=0,"",LOOKUP(2,1/((Actividad!$B$2:$B$500=$A412)*(Actividad!$G$2:$G$500&lt;&gt;"")),Actividad!$G$2:$G$500)))</f>
        <v/>
      </c>
      <c r="R412" t="str">
        <f t="shared" ca="1" si="30"/>
        <v/>
      </c>
      <c r="S412" t="str">
        <f t="shared" ca="1" si="31"/>
        <v/>
      </c>
      <c r="U412" t="str">
        <f t="shared" si="32"/>
        <v/>
      </c>
      <c r="V412" t="str">
        <f t="shared" si="33"/>
        <v/>
      </c>
      <c r="W412" t="str">
        <f t="shared" si="34"/>
        <v/>
      </c>
      <c r="Y412" t="str">
        <f ca="1">IF(OR($A412="",$Q412="",$Q412&lt;TODAY(),$S412="Vencido"),"",COUNTIFS($Q$2:$Q$500,"&gt;="&amp;TODAY(),$Q$2:$Q$500,"&lt;"&amp;$Q412)+COUNTIF($Q$2:$Q412,$Q412))</f>
        <v/>
      </c>
    </row>
    <row r="413" spans="16:25" x14ac:dyDescent="0.3">
      <c r="P413" t="str">
        <f>IF($A413="","",IF(COUNTIF(Actividad!$B$2:$B$500,$A413)=0,"",LOOKUP(2,1/(Actividad!$B$2:$B$500=$A413),Actividad!$A$2:$A$500)))</f>
        <v/>
      </c>
      <c r="Q413" t="str">
        <f>IF($A413="","",IF(COUNTIFS(Actividad!$B$2:$B$500,$A413,Actividad!$G$2:$G$500,"&lt;&gt;")=0,"",LOOKUP(2,1/((Actividad!$B$2:$B$500=$A413)*(Actividad!$G$2:$G$500&lt;&gt;"")),Actividad!$G$2:$G$500)))</f>
        <v/>
      </c>
      <c r="R413" t="str">
        <f t="shared" ca="1" si="30"/>
        <v/>
      </c>
      <c r="S413" t="str">
        <f t="shared" ca="1" si="31"/>
        <v/>
      </c>
      <c r="U413" t="str">
        <f t="shared" si="32"/>
        <v/>
      </c>
      <c r="V413" t="str">
        <f t="shared" si="33"/>
        <v/>
      </c>
      <c r="W413" t="str">
        <f t="shared" si="34"/>
        <v/>
      </c>
      <c r="Y413" t="str">
        <f ca="1">IF(OR($A413="",$Q413="",$Q413&lt;TODAY(),$S413="Vencido"),"",COUNTIFS($Q$2:$Q$500,"&gt;="&amp;TODAY(),$Q$2:$Q$500,"&lt;"&amp;$Q413)+COUNTIF($Q$2:$Q413,$Q413))</f>
        <v/>
      </c>
    </row>
    <row r="414" spans="16:25" x14ac:dyDescent="0.3">
      <c r="P414" t="str">
        <f>IF($A414="","",IF(COUNTIF(Actividad!$B$2:$B$500,$A414)=0,"",LOOKUP(2,1/(Actividad!$B$2:$B$500=$A414),Actividad!$A$2:$A$500)))</f>
        <v/>
      </c>
      <c r="Q414" t="str">
        <f>IF($A414="","",IF(COUNTIFS(Actividad!$B$2:$B$500,$A414,Actividad!$G$2:$G$500,"&lt;&gt;")=0,"",LOOKUP(2,1/((Actividad!$B$2:$B$500=$A414)*(Actividad!$G$2:$G$500&lt;&gt;"")),Actividad!$G$2:$G$500)))</f>
        <v/>
      </c>
      <c r="R414" t="str">
        <f t="shared" ca="1" si="30"/>
        <v/>
      </c>
      <c r="S414" t="str">
        <f t="shared" ca="1" si="31"/>
        <v/>
      </c>
      <c r="U414" t="str">
        <f t="shared" si="32"/>
        <v/>
      </c>
      <c r="V414" t="str">
        <f t="shared" si="33"/>
        <v/>
      </c>
      <c r="W414" t="str">
        <f t="shared" si="34"/>
        <v/>
      </c>
      <c r="Y414" t="str">
        <f ca="1">IF(OR($A414="",$Q414="",$Q414&lt;TODAY(),$S414="Vencido"),"",COUNTIFS($Q$2:$Q$500,"&gt;="&amp;TODAY(),$Q$2:$Q$500,"&lt;"&amp;$Q414)+COUNTIF($Q$2:$Q414,$Q414))</f>
        <v/>
      </c>
    </row>
    <row r="415" spans="16:25" x14ac:dyDescent="0.3">
      <c r="P415" t="str">
        <f>IF($A415="","",IF(COUNTIF(Actividad!$B$2:$B$500,$A415)=0,"",LOOKUP(2,1/(Actividad!$B$2:$B$500=$A415),Actividad!$A$2:$A$500)))</f>
        <v/>
      </c>
      <c r="Q415" t="str">
        <f>IF($A415="","",IF(COUNTIFS(Actividad!$B$2:$B$500,$A415,Actividad!$G$2:$G$500,"&lt;&gt;")=0,"",LOOKUP(2,1/((Actividad!$B$2:$B$500=$A415)*(Actividad!$G$2:$G$500&lt;&gt;"")),Actividad!$G$2:$G$500)))</f>
        <v/>
      </c>
      <c r="R415" t="str">
        <f t="shared" ca="1" si="30"/>
        <v/>
      </c>
      <c r="S415" t="str">
        <f t="shared" ca="1" si="31"/>
        <v/>
      </c>
      <c r="U415" t="str">
        <f t="shared" si="32"/>
        <v/>
      </c>
      <c r="V415" t="str">
        <f t="shared" si="33"/>
        <v/>
      </c>
      <c r="W415" t="str">
        <f t="shared" si="34"/>
        <v/>
      </c>
      <c r="Y415" t="str">
        <f ca="1">IF(OR($A415="",$Q415="",$Q415&lt;TODAY(),$S415="Vencido"),"",COUNTIFS($Q$2:$Q$500,"&gt;="&amp;TODAY(),$Q$2:$Q$500,"&lt;"&amp;$Q415)+COUNTIF($Q$2:$Q415,$Q415))</f>
        <v/>
      </c>
    </row>
    <row r="416" spans="16:25" x14ac:dyDescent="0.3">
      <c r="P416" t="str">
        <f>IF($A416="","",IF(COUNTIF(Actividad!$B$2:$B$500,$A416)=0,"",LOOKUP(2,1/(Actividad!$B$2:$B$500=$A416),Actividad!$A$2:$A$500)))</f>
        <v/>
      </c>
      <c r="Q416" t="str">
        <f>IF($A416="","",IF(COUNTIFS(Actividad!$B$2:$B$500,$A416,Actividad!$G$2:$G$500,"&lt;&gt;")=0,"",LOOKUP(2,1/((Actividad!$B$2:$B$500=$A416)*(Actividad!$G$2:$G$500&lt;&gt;"")),Actividad!$G$2:$G$500)))</f>
        <v/>
      </c>
      <c r="R416" t="str">
        <f t="shared" ca="1" si="30"/>
        <v/>
      </c>
      <c r="S416" t="str">
        <f t="shared" ca="1" si="31"/>
        <v/>
      </c>
      <c r="U416" t="str">
        <f t="shared" si="32"/>
        <v/>
      </c>
      <c r="V416" t="str">
        <f t="shared" si="33"/>
        <v/>
      </c>
      <c r="W416" t="str">
        <f t="shared" si="34"/>
        <v/>
      </c>
      <c r="Y416" t="str">
        <f ca="1">IF(OR($A416="",$Q416="",$Q416&lt;TODAY(),$S416="Vencido"),"",COUNTIFS($Q$2:$Q$500,"&gt;="&amp;TODAY(),$Q$2:$Q$500,"&lt;"&amp;$Q416)+COUNTIF($Q$2:$Q416,$Q416))</f>
        <v/>
      </c>
    </row>
    <row r="417" spans="16:25" x14ac:dyDescent="0.3">
      <c r="P417" t="str">
        <f>IF($A417="","",IF(COUNTIF(Actividad!$B$2:$B$500,$A417)=0,"",LOOKUP(2,1/(Actividad!$B$2:$B$500=$A417),Actividad!$A$2:$A$500)))</f>
        <v/>
      </c>
      <c r="Q417" t="str">
        <f>IF($A417="","",IF(COUNTIFS(Actividad!$B$2:$B$500,$A417,Actividad!$G$2:$G$500,"&lt;&gt;")=0,"",LOOKUP(2,1/((Actividad!$B$2:$B$500=$A417)*(Actividad!$G$2:$G$500&lt;&gt;"")),Actividad!$G$2:$G$500)))</f>
        <v/>
      </c>
      <c r="R417" t="str">
        <f t="shared" ca="1" si="30"/>
        <v/>
      </c>
      <c r="S417" t="str">
        <f t="shared" ca="1" si="31"/>
        <v/>
      </c>
      <c r="U417" t="str">
        <f t="shared" si="32"/>
        <v/>
      </c>
      <c r="V417" t="str">
        <f t="shared" si="33"/>
        <v/>
      </c>
      <c r="W417" t="str">
        <f t="shared" si="34"/>
        <v/>
      </c>
      <c r="Y417" t="str">
        <f ca="1">IF(OR($A417="",$Q417="",$Q417&lt;TODAY(),$S417="Vencido"),"",COUNTIFS($Q$2:$Q$500,"&gt;="&amp;TODAY(),$Q$2:$Q$500,"&lt;"&amp;$Q417)+COUNTIF($Q$2:$Q417,$Q417))</f>
        <v/>
      </c>
    </row>
    <row r="418" spans="16:25" x14ac:dyDescent="0.3">
      <c r="P418" t="str">
        <f>IF($A418="","",IF(COUNTIF(Actividad!$B$2:$B$500,$A418)=0,"",LOOKUP(2,1/(Actividad!$B$2:$B$500=$A418),Actividad!$A$2:$A$500)))</f>
        <v/>
      </c>
      <c r="Q418" t="str">
        <f>IF($A418="","",IF(COUNTIFS(Actividad!$B$2:$B$500,$A418,Actividad!$G$2:$G$500,"&lt;&gt;")=0,"",LOOKUP(2,1/((Actividad!$B$2:$B$500=$A418)*(Actividad!$G$2:$G$500&lt;&gt;"")),Actividad!$G$2:$G$500)))</f>
        <v/>
      </c>
      <c r="R418" t="str">
        <f t="shared" ca="1" si="30"/>
        <v/>
      </c>
      <c r="S418" t="str">
        <f t="shared" ca="1" si="31"/>
        <v/>
      </c>
      <c r="U418" t="str">
        <f t="shared" si="32"/>
        <v/>
      </c>
      <c r="V418" t="str">
        <f t="shared" si="33"/>
        <v/>
      </c>
      <c r="W418" t="str">
        <f t="shared" si="34"/>
        <v/>
      </c>
      <c r="Y418" t="str">
        <f ca="1">IF(OR($A418="",$Q418="",$Q418&lt;TODAY(),$S418="Vencido"),"",COUNTIFS($Q$2:$Q$500,"&gt;="&amp;TODAY(),$Q$2:$Q$500,"&lt;"&amp;$Q418)+COUNTIF($Q$2:$Q418,$Q418))</f>
        <v/>
      </c>
    </row>
    <row r="419" spans="16:25" x14ac:dyDescent="0.3">
      <c r="P419" t="str">
        <f>IF($A419="","",IF(COUNTIF(Actividad!$B$2:$B$500,$A419)=0,"",LOOKUP(2,1/(Actividad!$B$2:$B$500=$A419),Actividad!$A$2:$A$500)))</f>
        <v/>
      </c>
      <c r="Q419" t="str">
        <f>IF($A419="","",IF(COUNTIFS(Actividad!$B$2:$B$500,$A419,Actividad!$G$2:$G$500,"&lt;&gt;")=0,"",LOOKUP(2,1/((Actividad!$B$2:$B$500=$A419)*(Actividad!$G$2:$G$500&lt;&gt;"")),Actividad!$G$2:$G$500)))</f>
        <v/>
      </c>
      <c r="R419" t="str">
        <f t="shared" ca="1" si="30"/>
        <v/>
      </c>
      <c r="S419" t="str">
        <f t="shared" ca="1" si="31"/>
        <v/>
      </c>
      <c r="U419" t="str">
        <f t="shared" si="32"/>
        <v/>
      </c>
      <c r="V419" t="str">
        <f t="shared" si="33"/>
        <v/>
      </c>
      <c r="W419" t="str">
        <f t="shared" si="34"/>
        <v/>
      </c>
      <c r="Y419" t="str">
        <f ca="1">IF(OR($A419="",$Q419="",$Q419&lt;TODAY(),$S419="Vencido"),"",COUNTIFS($Q$2:$Q$500,"&gt;="&amp;TODAY(),$Q$2:$Q$500,"&lt;"&amp;$Q419)+COUNTIF($Q$2:$Q419,$Q419))</f>
        <v/>
      </c>
    </row>
    <row r="420" spans="16:25" x14ac:dyDescent="0.3">
      <c r="P420" t="str">
        <f>IF($A420="","",IF(COUNTIF(Actividad!$B$2:$B$500,$A420)=0,"",LOOKUP(2,1/(Actividad!$B$2:$B$500=$A420),Actividad!$A$2:$A$500)))</f>
        <v/>
      </c>
      <c r="Q420" t="str">
        <f>IF($A420="","",IF(COUNTIFS(Actividad!$B$2:$B$500,$A420,Actividad!$G$2:$G$500,"&lt;&gt;")=0,"",LOOKUP(2,1/((Actividad!$B$2:$B$500=$A420)*(Actividad!$G$2:$G$500&lt;&gt;"")),Actividad!$G$2:$G$500)))</f>
        <v/>
      </c>
      <c r="R420" t="str">
        <f t="shared" ca="1" si="30"/>
        <v/>
      </c>
      <c r="S420" t="str">
        <f t="shared" ca="1" si="31"/>
        <v/>
      </c>
      <c r="U420" t="str">
        <f t="shared" si="32"/>
        <v/>
      </c>
      <c r="V420" t="str">
        <f t="shared" si="33"/>
        <v/>
      </c>
      <c r="W420" t="str">
        <f t="shared" si="34"/>
        <v/>
      </c>
      <c r="Y420" t="str">
        <f ca="1">IF(OR($A420="",$Q420="",$Q420&lt;TODAY(),$S420="Vencido"),"",COUNTIFS($Q$2:$Q$500,"&gt;="&amp;TODAY(),$Q$2:$Q$500,"&lt;"&amp;$Q420)+COUNTIF($Q$2:$Q420,$Q420))</f>
        <v/>
      </c>
    </row>
    <row r="421" spans="16:25" x14ac:dyDescent="0.3">
      <c r="P421" t="str">
        <f>IF($A421="","",IF(COUNTIF(Actividad!$B$2:$B$500,$A421)=0,"",LOOKUP(2,1/(Actividad!$B$2:$B$500=$A421),Actividad!$A$2:$A$500)))</f>
        <v/>
      </c>
      <c r="Q421" t="str">
        <f>IF($A421="","",IF(COUNTIFS(Actividad!$B$2:$B$500,$A421,Actividad!$G$2:$G$500,"&lt;&gt;")=0,"",LOOKUP(2,1/((Actividad!$B$2:$B$500=$A421)*(Actividad!$G$2:$G$500&lt;&gt;"")),Actividad!$G$2:$G$500)))</f>
        <v/>
      </c>
      <c r="R421" t="str">
        <f t="shared" ca="1" si="30"/>
        <v/>
      </c>
      <c r="S421" t="str">
        <f t="shared" ca="1" si="31"/>
        <v/>
      </c>
      <c r="U421" t="str">
        <f t="shared" si="32"/>
        <v/>
      </c>
      <c r="V421" t="str">
        <f t="shared" si="33"/>
        <v/>
      </c>
      <c r="W421" t="str">
        <f t="shared" si="34"/>
        <v/>
      </c>
      <c r="Y421" t="str">
        <f ca="1">IF(OR($A421="",$Q421="",$Q421&lt;TODAY(),$S421="Vencido"),"",COUNTIFS($Q$2:$Q$500,"&gt;="&amp;TODAY(),$Q$2:$Q$500,"&lt;"&amp;$Q421)+COUNTIF($Q$2:$Q421,$Q421))</f>
        <v/>
      </c>
    </row>
    <row r="422" spans="16:25" x14ac:dyDescent="0.3">
      <c r="P422" t="str">
        <f>IF($A422="","",IF(COUNTIF(Actividad!$B$2:$B$500,$A422)=0,"",LOOKUP(2,1/(Actividad!$B$2:$B$500=$A422),Actividad!$A$2:$A$500)))</f>
        <v/>
      </c>
      <c r="Q422" t="str">
        <f>IF($A422="","",IF(COUNTIFS(Actividad!$B$2:$B$500,$A422,Actividad!$G$2:$G$500,"&lt;&gt;")=0,"",LOOKUP(2,1/((Actividad!$B$2:$B$500=$A422)*(Actividad!$G$2:$G$500&lt;&gt;"")),Actividad!$G$2:$G$500)))</f>
        <v/>
      </c>
      <c r="R422" t="str">
        <f t="shared" ca="1" si="30"/>
        <v/>
      </c>
      <c r="S422" t="str">
        <f t="shared" ca="1" si="31"/>
        <v/>
      </c>
      <c r="U422" t="str">
        <f t="shared" si="32"/>
        <v/>
      </c>
      <c r="V422" t="str">
        <f t="shared" si="33"/>
        <v/>
      </c>
      <c r="W422" t="str">
        <f t="shared" si="34"/>
        <v/>
      </c>
      <c r="Y422" t="str">
        <f ca="1">IF(OR($A422="",$Q422="",$Q422&lt;TODAY(),$S422="Vencido"),"",COUNTIFS($Q$2:$Q$500,"&gt;="&amp;TODAY(),$Q$2:$Q$500,"&lt;"&amp;$Q422)+COUNTIF($Q$2:$Q422,$Q422))</f>
        <v/>
      </c>
    </row>
    <row r="423" spans="16:25" x14ac:dyDescent="0.3">
      <c r="P423" t="str">
        <f>IF($A423="","",IF(COUNTIF(Actividad!$B$2:$B$500,$A423)=0,"",LOOKUP(2,1/(Actividad!$B$2:$B$500=$A423),Actividad!$A$2:$A$500)))</f>
        <v/>
      </c>
      <c r="Q423" t="str">
        <f>IF($A423="","",IF(COUNTIFS(Actividad!$B$2:$B$500,$A423,Actividad!$G$2:$G$500,"&lt;&gt;")=0,"",LOOKUP(2,1/((Actividad!$B$2:$B$500=$A423)*(Actividad!$G$2:$G$500&lt;&gt;"")),Actividad!$G$2:$G$500)))</f>
        <v/>
      </c>
      <c r="R423" t="str">
        <f t="shared" ca="1" si="30"/>
        <v/>
      </c>
      <c r="S423" t="str">
        <f t="shared" ca="1" si="31"/>
        <v/>
      </c>
      <c r="U423" t="str">
        <f t="shared" si="32"/>
        <v/>
      </c>
      <c r="V423" t="str">
        <f t="shared" si="33"/>
        <v/>
      </c>
      <c r="W423" t="str">
        <f t="shared" si="34"/>
        <v/>
      </c>
      <c r="Y423" t="str">
        <f ca="1">IF(OR($A423="",$Q423="",$Q423&lt;TODAY(),$S423="Vencido"),"",COUNTIFS($Q$2:$Q$500,"&gt;="&amp;TODAY(),$Q$2:$Q$500,"&lt;"&amp;$Q423)+COUNTIF($Q$2:$Q423,$Q423))</f>
        <v/>
      </c>
    </row>
    <row r="424" spans="16:25" x14ac:dyDescent="0.3">
      <c r="P424" t="str">
        <f>IF($A424="","",IF(COUNTIF(Actividad!$B$2:$B$500,$A424)=0,"",LOOKUP(2,1/(Actividad!$B$2:$B$500=$A424),Actividad!$A$2:$A$500)))</f>
        <v/>
      </c>
      <c r="Q424" t="str">
        <f>IF($A424="","",IF(COUNTIFS(Actividad!$B$2:$B$500,$A424,Actividad!$G$2:$G$500,"&lt;&gt;")=0,"",LOOKUP(2,1/((Actividad!$B$2:$B$500=$A424)*(Actividad!$G$2:$G$500&lt;&gt;"")),Actividad!$G$2:$G$500)))</f>
        <v/>
      </c>
      <c r="R424" t="str">
        <f t="shared" ca="1" si="30"/>
        <v/>
      </c>
      <c r="S424" t="str">
        <f t="shared" ca="1" si="31"/>
        <v/>
      </c>
      <c r="U424" t="str">
        <f t="shared" si="32"/>
        <v/>
      </c>
      <c r="V424" t="str">
        <f t="shared" si="33"/>
        <v/>
      </c>
      <c r="W424" t="str">
        <f t="shared" si="34"/>
        <v/>
      </c>
      <c r="Y424" t="str">
        <f ca="1">IF(OR($A424="",$Q424="",$Q424&lt;TODAY(),$S424="Vencido"),"",COUNTIFS($Q$2:$Q$500,"&gt;="&amp;TODAY(),$Q$2:$Q$500,"&lt;"&amp;$Q424)+COUNTIF($Q$2:$Q424,$Q424))</f>
        <v/>
      </c>
    </row>
    <row r="425" spans="16:25" x14ac:dyDescent="0.3">
      <c r="P425" t="str">
        <f>IF($A425="","",IF(COUNTIF(Actividad!$B$2:$B$500,$A425)=0,"",LOOKUP(2,1/(Actividad!$B$2:$B$500=$A425),Actividad!$A$2:$A$500)))</f>
        <v/>
      </c>
      <c r="Q425" t="str">
        <f>IF($A425="","",IF(COUNTIFS(Actividad!$B$2:$B$500,$A425,Actividad!$G$2:$G$500,"&lt;&gt;")=0,"",LOOKUP(2,1/((Actividad!$B$2:$B$500=$A425)*(Actividad!$G$2:$G$500&lt;&gt;"")),Actividad!$G$2:$G$500)))</f>
        <v/>
      </c>
      <c r="R425" t="str">
        <f t="shared" ca="1" si="30"/>
        <v/>
      </c>
      <c r="S425" t="str">
        <f t="shared" ca="1" si="31"/>
        <v/>
      </c>
      <c r="U425" t="str">
        <f t="shared" si="32"/>
        <v/>
      </c>
      <c r="V425" t="str">
        <f t="shared" si="33"/>
        <v/>
      </c>
      <c r="W425" t="str">
        <f t="shared" si="34"/>
        <v/>
      </c>
      <c r="Y425" t="str">
        <f ca="1">IF(OR($A425="",$Q425="",$Q425&lt;TODAY(),$S425="Vencido"),"",COUNTIFS($Q$2:$Q$500,"&gt;="&amp;TODAY(),$Q$2:$Q$500,"&lt;"&amp;$Q425)+COUNTIF($Q$2:$Q425,$Q425))</f>
        <v/>
      </c>
    </row>
    <row r="426" spans="16:25" x14ac:dyDescent="0.3">
      <c r="P426" t="str">
        <f>IF($A426="","",IF(COUNTIF(Actividad!$B$2:$B$500,$A426)=0,"",LOOKUP(2,1/(Actividad!$B$2:$B$500=$A426),Actividad!$A$2:$A$500)))</f>
        <v/>
      </c>
      <c r="Q426" t="str">
        <f>IF($A426="","",IF(COUNTIFS(Actividad!$B$2:$B$500,$A426,Actividad!$G$2:$G$500,"&lt;&gt;")=0,"",LOOKUP(2,1/((Actividad!$B$2:$B$500=$A426)*(Actividad!$G$2:$G$500&lt;&gt;"")),Actividad!$G$2:$G$500)))</f>
        <v/>
      </c>
      <c r="R426" t="str">
        <f t="shared" ca="1" si="30"/>
        <v/>
      </c>
      <c r="S426" t="str">
        <f t="shared" ca="1" si="31"/>
        <v/>
      </c>
      <c r="U426" t="str">
        <f t="shared" si="32"/>
        <v/>
      </c>
      <c r="V426" t="str">
        <f t="shared" si="33"/>
        <v/>
      </c>
      <c r="W426" t="str">
        <f t="shared" si="34"/>
        <v/>
      </c>
      <c r="Y426" t="str">
        <f ca="1">IF(OR($A426="",$Q426="",$Q426&lt;TODAY(),$S426="Vencido"),"",COUNTIFS($Q$2:$Q$500,"&gt;="&amp;TODAY(),$Q$2:$Q$500,"&lt;"&amp;$Q426)+COUNTIF($Q$2:$Q426,$Q426))</f>
        <v/>
      </c>
    </row>
    <row r="427" spans="16:25" x14ac:dyDescent="0.3">
      <c r="P427" t="str">
        <f>IF($A427="","",IF(COUNTIF(Actividad!$B$2:$B$500,$A427)=0,"",LOOKUP(2,1/(Actividad!$B$2:$B$500=$A427),Actividad!$A$2:$A$500)))</f>
        <v/>
      </c>
      <c r="Q427" t="str">
        <f>IF($A427="","",IF(COUNTIFS(Actividad!$B$2:$B$500,$A427,Actividad!$G$2:$G$500,"&lt;&gt;")=0,"",LOOKUP(2,1/((Actividad!$B$2:$B$500=$A427)*(Actividad!$G$2:$G$500&lt;&gt;"")),Actividad!$G$2:$G$500)))</f>
        <v/>
      </c>
      <c r="R427" t="str">
        <f t="shared" ca="1" si="30"/>
        <v/>
      </c>
      <c r="S427" t="str">
        <f t="shared" ca="1" si="31"/>
        <v/>
      </c>
      <c r="U427" t="str">
        <f t="shared" si="32"/>
        <v/>
      </c>
      <c r="V427" t="str">
        <f t="shared" si="33"/>
        <v/>
      </c>
      <c r="W427" t="str">
        <f t="shared" si="34"/>
        <v/>
      </c>
      <c r="Y427" t="str">
        <f ca="1">IF(OR($A427="",$Q427="",$Q427&lt;TODAY(),$S427="Vencido"),"",COUNTIFS($Q$2:$Q$500,"&gt;="&amp;TODAY(),$Q$2:$Q$500,"&lt;"&amp;$Q427)+COUNTIF($Q$2:$Q427,$Q427))</f>
        <v/>
      </c>
    </row>
    <row r="428" spans="16:25" x14ac:dyDescent="0.3">
      <c r="P428" t="str">
        <f>IF($A428="","",IF(COUNTIF(Actividad!$B$2:$B$500,$A428)=0,"",LOOKUP(2,1/(Actividad!$B$2:$B$500=$A428),Actividad!$A$2:$A$500)))</f>
        <v/>
      </c>
      <c r="Q428" t="str">
        <f>IF($A428="","",IF(COUNTIFS(Actividad!$B$2:$B$500,$A428,Actividad!$G$2:$G$500,"&lt;&gt;")=0,"",LOOKUP(2,1/((Actividad!$B$2:$B$500=$A428)*(Actividad!$G$2:$G$500&lt;&gt;"")),Actividad!$G$2:$G$500)))</f>
        <v/>
      </c>
      <c r="R428" t="str">
        <f t="shared" ca="1" si="30"/>
        <v/>
      </c>
      <c r="S428" t="str">
        <f t="shared" ca="1" si="31"/>
        <v/>
      </c>
      <c r="U428" t="str">
        <f t="shared" si="32"/>
        <v/>
      </c>
      <c r="V428" t="str">
        <f t="shared" si="33"/>
        <v/>
      </c>
      <c r="W428" t="str">
        <f t="shared" si="34"/>
        <v/>
      </c>
      <c r="Y428" t="str">
        <f ca="1">IF(OR($A428="",$Q428="",$Q428&lt;TODAY(),$S428="Vencido"),"",COUNTIFS($Q$2:$Q$500,"&gt;="&amp;TODAY(),$Q$2:$Q$500,"&lt;"&amp;$Q428)+COUNTIF($Q$2:$Q428,$Q428))</f>
        <v/>
      </c>
    </row>
    <row r="429" spans="16:25" x14ac:dyDescent="0.3">
      <c r="P429" t="str">
        <f>IF($A429="","",IF(COUNTIF(Actividad!$B$2:$B$500,$A429)=0,"",LOOKUP(2,1/(Actividad!$B$2:$B$500=$A429),Actividad!$A$2:$A$500)))</f>
        <v/>
      </c>
      <c r="Q429" t="str">
        <f>IF($A429="","",IF(COUNTIFS(Actividad!$B$2:$B$500,$A429,Actividad!$G$2:$G$500,"&lt;&gt;")=0,"",LOOKUP(2,1/((Actividad!$B$2:$B$500=$A429)*(Actividad!$G$2:$G$500&lt;&gt;"")),Actividad!$G$2:$G$500)))</f>
        <v/>
      </c>
      <c r="R429" t="str">
        <f t="shared" ca="1" si="30"/>
        <v/>
      </c>
      <c r="S429" t="str">
        <f t="shared" ca="1" si="31"/>
        <v/>
      </c>
      <c r="U429" t="str">
        <f t="shared" si="32"/>
        <v/>
      </c>
      <c r="V429" t="str">
        <f t="shared" si="33"/>
        <v/>
      </c>
      <c r="W429" t="str">
        <f t="shared" si="34"/>
        <v/>
      </c>
      <c r="Y429" t="str">
        <f ca="1">IF(OR($A429="",$Q429="",$Q429&lt;TODAY(),$S429="Vencido"),"",COUNTIFS($Q$2:$Q$500,"&gt;="&amp;TODAY(),$Q$2:$Q$500,"&lt;"&amp;$Q429)+COUNTIF($Q$2:$Q429,$Q429))</f>
        <v/>
      </c>
    </row>
    <row r="430" spans="16:25" x14ac:dyDescent="0.3">
      <c r="P430" t="str">
        <f>IF($A430="","",IF(COUNTIF(Actividad!$B$2:$B$500,$A430)=0,"",LOOKUP(2,1/(Actividad!$B$2:$B$500=$A430),Actividad!$A$2:$A$500)))</f>
        <v/>
      </c>
      <c r="Q430" t="str">
        <f>IF($A430="","",IF(COUNTIFS(Actividad!$B$2:$B$500,$A430,Actividad!$G$2:$G$500,"&lt;&gt;")=0,"",LOOKUP(2,1/((Actividad!$B$2:$B$500=$A430)*(Actividad!$G$2:$G$500&lt;&gt;"")),Actividad!$G$2:$G$500)))</f>
        <v/>
      </c>
      <c r="R430" t="str">
        <f t="shared" ca="1" si="30"/>
        <v/>
      </c>
      <c r="S430" t="str">
        <f t="shared" ca="1" si="31"/>
        <v/>
      </c>
      <c r="U430" t="str">
        <f t="shared" si="32"/>
        <v/>
      </c>
      <c r="V430" t="str">
        <f t="shared" si="33"/>
        <v/>
      </c>
      <c r="W430" t="str">
        <f t="shared" si="34"/>
        <v/>
      </c>
      <c r="Y430" t="str">
        <f ca="1">IF(OR($A430="",$Q430="",$Q430&lt;TODAY(),$S430="Vencido"),"",COUNTIFS($Q$2:$Q$500,"&gt;="&amp;TODAY(),$Q$2:$Q$500,"&lt;"&amp;$Q430)+COUNTIF($Q$2:$Q430,$Q430))</f>
        <v/>
      </c>
    </row>
    <row r="431" spans="16:25" x14ac:dyDescent="0.3">
      <c r="P431" t="str">
        <f>IF($A431="","",IF(COUNTIF(Actividad!$B$2:$B$500,$A431)=0,"",LOOKUP(2,1/(Actividad!$B$2:$B$500=$A431),Actividad!$A$2:$A$500)))</f>
        <v/>
      </c>
      <c r="Q431" t="str">
        <f>IF($A431="","",IF(COUNTIFS(Actividad!$B$2:$B$500,$A431,Actividad!$G$2:$G$500,"&lt;&gt;")=0,"",LOOKUP(2,1/((Actividad!$B$2:$B$500=$A431)*(Actividad!$G$2:$G$500&lt;&gt;"")),Actividad!$G$2:$G$500)))</f>
        <v/>
      </c>
      <c r="R431" t="str">
        <f t="shared" ca="1" si="30"/>
        <v/>
      </c>
      <c r="S431" t="str">
        <f t="shared" ca="1" si="31"/>
        <v/>
      </c>
      <c r="U431" t="str">
        <f t="shared" si="32"/>
        <v/>
      </c>
      <c r="V431" t="str">
        <f t="shared" si="33"/>
        <v/>
      </c>
      <c r="W431" t="str">
        <f t="shared" si="34"/>
        <v/>
      </c>
      <c r="Y431" t="str">
        <f ca="1">IF(OR($A431="",$Q431="",$Q431&lt;TODAY(),$S431="Vencido"),"",COUNTIFS($Q$2:$Q$500,"&gt;="&amp;TODAY(),$Q$2:$Q$500,"&lt;"&amp;$Q431)+COUNTIF($Q$2:$Q431,$Q431))</f>
        <v/>
      </c>
    </row>
    <row r="432" spans="16:25" x14ac:dyDescent="0.3">
      <c r="P432" t="str">
        <f>IF($A432="","",IF(COUNTIF(Actividad!$B$2:$B$500,$A432)=0,"",LOOKUP(2,1/(Actividad!$B$2:$B$500=$A432),Actividad!$A$2:$A$500)))</f>
        <v/>
      </c>
      <c r="Q432" t="str">
        <f>IF($A432="","",IF(COUNTIFS(Actividad!$B$2:$B$500,$A432,Actividad!$G$2:$G$500,"&lt;&gt;")=0,"",LOOKUP(2,1/((Actividad!$B$2:$B$500=$A432)*(Actividad!$G$2:$G$500&lt;&gt;"")),Actividad!$G$2:$G$500)))</f>
        <v/>
      </c>
      <c r="R432" t="str">
        <f t="shared" ca="1" si="30"/>
        <v/>
      </c>
      <c r="S432" t="str">
        <f t="shared" ca="1" si="31"/>
        <v/>
      </c>
      <c r="U432" t="str">
        <f t="shared" si="32"/>
        <v/>
      </c>
      <c r="V432" t="str">
        <f t="shared" si="33"/>
        <v/>
      </c>
      <c r="W432" t="str">
        <f t="shared" si="34"/>
        <v/>
      </c>
      <c r="Y432" t="str">
        <f ca="1">IF(OR($A432="",$Q432="",$Q432&lt;TODAY(),$S432="Vencido"),"",COUNTIFS($Q$2:$Q$500,"&gt;="&amp;TODAY(),$Q$2:$Q$500,"&lt;"&amp;$Q432)+COUNTIF($Q$2:$Q432,$Q432))</f>
        <v/>
      </c>
    </row>
    <row r="433" spans="16:25" x14ac:dyDescent="0.3">
      <c r="P433" t="str">
        <f>IF($A433="","",IF(COUNTIF(Actividad!$B$2:$B$500,$A433)=0,"",LOOKUP(2,1/(Actividad!$B$2:$B$500=$A433),Actividad!$A$2:$A$500)))</f>
        <v/>
      </c>
      <c r="Q433" t="str">
        <f>IF($A433="","",IF(COUNTIFS(Actividad!$B$2:$B$500,$A433,Actividad!$G$2:$G$500,"&lt;&gt;")=0,"",LOOKUP(2,1/((Actividad!$B$2:$B$500=$A433)*(Actividad!$G$2:$G$500&lt;&gt;"")),Actividad!$G$2:$G$500)))</f>
        <v/>
      </c>
      <c r="R433" t="str">
        <f t="shared" ca="1" si="30"/>
        <v/>
      </c>
      <c r="S433" t="str">
        <f t="shared" ca="1" si="31"/>
        <v/>
      </c>
      <c r="U433" t="str">
        <f t="shared" si="32"/>
        <v/>
      </c>
      <c r="V433" t="str">
        <f t="shared" si="33"/>
        <v/>
      </c>
      <c r="W433" t="str">
        <f t="shared" si="34"/>
        <v/>
      </c>
      <c r="Y433" t="str">
        <f ca="1">IF(OR($A433="",$Q433="",$Q433&lt;TODAY(),$S433="Vencido"),"",COUNTIFS($Q$2:$Q$500,"&gt;="&amp;TODAY(),$Q$2:$Q$500,"&lt;"&amp;$Q433)+COUNTIF($Q$2:$Q433,$Q433))</f>
        <v/>
      </c>
    </row>
    <row r="434" spans="16:25" x14ac:dyDescent="0.3">
      <c r="P434" t="str">
        <f>IF($A434="","",IF(COUNTIF(Actividad!$B$2:$B$500,$A434)=0,"",LOOKUP(2,1/(Actividad!$B$2:$B$500=$A434),Actividad!$A$2:$A$500)))</f>
        <v/>
      </c>
      <c r="Q434" t="str">
        <f>IF($A434="","",IF(COUNTIFS(Actividad!$B$2:$B$500,$A434,Actividad!$G$2:$G$500,"&lt;&gt;")=0,"",LOOKUP(2,1/((Actividad!$B$2:$B$500=$A434)*(Actividad!$G$2:$G$500&lt;&gt;"")),Actividad!$G$2:$G$500)))</f>
        <v/>
      </c>
      <c r="R434" t="str">
        <f t="shared" ca="1" si="30"/>
        <v/>
      </c>
      <c r="S434" t="str">
        <f t="shared" ca="1" si="31"/>
        <v/>
      </c>
      <c r="U434" t="str">
        <f t="shared" si="32"/>
        <v/>
      </c>
      <c r="V434" t="str">
        <f t="shared" si="33"/>
        <v/>
      </c>
      <c r="W434" t="str">
        <f t="shared" si="34"/>
        <v/>
      </c>
      <c r="Y434" t="str">
        <f ca="1">IF(OR($A434="",$Q434="",$Q434&lt;TODAY(),$S434="Vencido"),"",COUNTIFS($Q$2:$Q$500,"&gt;="&amp;TODAY(),$Q$2:$Q$500,"&lt;"&amp;$Q434)+COUNTIF($Q$2:$Q434,$Q434))</f>
        <v/>
      </c>
    </row>
    <row r="435" spans="16:25" x14ac:dyDescent="0.3">
      <c r="P435" t="str">
        <f>IF($A435="","",IF(COUNTIF(Actividad!$B$2:$B$500,$A435)=0,"",LOOKUP(2,1/(Actividad!$B$2:$B$500=$A435),Actividad!$A$2:$A$500)))</f>
        <v/>
      </c>
      <c r="Q435" t="str">
        <f>IF($A435="","",IF(COUNTIFS(Actividad!$B$2:$B$500,$A435,Actividad!$G$2:$G$500,"&lt;&gt;")=0,"",LOOKUP(2,1/((Actividad!$B$2:$B$500=$A435)*(Actividad!$G$2:$G$500&lt;&gt;"")),Actividad!$G$2:$G$500)))</f>
        <v/>
      </c>
      <c r="R435" t="str">
        <f t="shared" ca="1" si="30"/>
        <v/>
      </c>
      <c r="S435" t="str">
        <f t="shared" ca="1" si="31"/>
        <v/>
      </c>
      <c r="U435" t="str">
        <f t="shared" si="32"/>
        <v/>
      </c>
      <c r="V435" t="str">
        <f t="shared" si="33"/>
        <v/>
      </c>
      <c r="W435" t="str">
        <f t="shared" si="34"/>
        <v/>
      </c>
      <c r="Y435" t="str">
        <f ca="1">IF(OR($A435="",$Q435="",$Q435&lt;TODAY(),$S435="Vencido"),"",COUNTIFS($Q$2:$Q$500,"&gt;="&amp;TODAY(),$Q$2:$Q$500,"&lt;"&amp;$Q435)+COUNTIF($Q$2:$Q435,$Q435))</f>
        <v/>
      </c>
    </row>
    <row r="436" spans="16:25" x14ac:dyDescent="0.3">
      <c r="P436" t="str">
        <f>IF($A436="","",IF(COUNTIF(Actividad!$B$2:$B$500,$A436)=0,"",LOOKUP(2,1/(Actividad!$B$2:$B$500=$A436),Actividad!$A$2:$A$500)))</f>
        <v/>
      </c>
      <c r="Q436" t="str">
        <f>IF($A436="","",IF(COUNTIFS(Actividad!$B$2:$B$500,$A436,Actividad!$G$2:$G$500,"&lt;&gt;")=0,"",LOOKUP(2,1/((Actividad!$B$2:$B$500=$A436)*(Actividad!$G$2:$G$500&lt;&gt;"")),Actividad!$G$2:$G$500)))</f>
        <v/>
      </c>
      <c r="R436" t="str">
        <f t="shared" ca="1" si="30"/>
        <v/>
      </c>
      <c r="S436" t="str">
        <f t="shared" ca="1" si="31"/>
        <v/>
      </c>
      <c r="U436" t="str">
        <f t="shared" si="32"/>
        <v/>
      </c>
      <c r="V436" t="str">
        <f t="shared" si="33"/>
        <v/>
      </c>
      <c r="W436" t="str">
        <f t="shared" si="34"/>
        <v/>
      </c>
      <c r="Y436" t="str">
        <f ca="1">IF(OR($A436="",$Q436="",$Q436&lt;TODAY(),$S436="Vencido"),"",COUNTIFS($Q$2:$Q$500,"&gt;="&amp;TODAY(),$Q$2:$Q$500,"&lt;"&amp;$Q436)+COUNTIF($Q$2:$Q436,$Q436))</f>
        <v/>
      </c>
    </row>
    <row r="437" spans="16:25" x14ac:dyDescent="0.3">
      <c r="P437" t="str">
        <f>IF($A437="","",IF(COUNTIF(Actividad!$B$2:$B$500,$A437)=0,"",LOOKUP(2,1/(Actividad!$B$2:$B$500=$A437),Actividad!$A$2:$A$500)))</f>
        <v/>
      </c>
      <c r="Q437" t="str">
        <f>IF($A437="","",IF(COUNTIFS(Actividad!$B$2:$B$500,$A437,Actividad!$G$2:$G$500,"&lt;&gt;")=0,"",LOOKUP(2,1/((Actividad!$B$2:$B$500=$A437)*(Actividad!$G$2:$G$500&lt;&gt;"")),Actividad!$G$2:$G$500)))</f>
        <v/>
      </c>
      <c r="R437" t="str">
        <f t="shared" ca="1" si="30"/>
        <v/>
      </c>
      <c r="S437" t="str">
        <f t="shared" ca="1" si="31"/>
        <v/>
      </c>
      <c r="U437" t="str">
        <f t="shared" si="32"/>
        <v/>
      </c>
      <c r="V437" t="str">
        <f t="shared" si="33"/>
        <v/>
      </c>
      <c r="W437" t="str">
        <f t="shared" si="34"/>
        <v/>
      </c>
      <c r="Y437" t="str">
        <f ca="1">IF(OR($A437="",$Q437="",$Q437&lt;TODAY(),$S437="Vencido"),"",COUNTIFS($Q$2:$Q$500,"&gt;="&amp;TODAY(),$Q$2:$Q$500,"&lt;"&amp;$Q437)+COUNTIF($Q$2:$Q437,$Q437))</f>
        <v/>
      </c>
    </row>
    <row r="438" spans="16:25" x14ac:dyDescent="0.3">
      <c r="P438" t="str">
        <f>IF($A438="","",IF(COUNTIF(Actividad!$B$2:$B$500,$A438)=0,"",LOOKUP(2,1/(Actividad!$B$2:$B$500=$A438),Actividad!$A$2:$A$500)))</f>
        <v/>
      </c>
      <c r="Q438" t="str">
        <f>IF($A438="","",IF(COUNTIFS(Actividad!$B$2:$B$500,$A438,Actividad!$G$2:$G$500,"&lt;&gt;")=0,"",LOOKUP(2,1/((Actividad!$B$2:$B$500=$A438)*(Actividad!$G$2:$G$500&lt;&gt;"")),Actividad!$G$2:$G$500)))</f>
        <v/>
      </c>
      <c r="R438" t="str">
        <f t="shared" ca="1" si="30"/>
        <v/>
      </c>
      <c r="S438" t="str">
        <f t="shared" ca="1" si="31"/>
        <v/>
      </c>
      <c r="U438" t="str">
        <f t="shared" si="32"/>
        <v/>
      </c>
      <c r="V438" t="str">
        <f t="shared" si="33"/>
        <v/>
      </c>
      <c r="W438" t="str">
        <f t="shared" si="34"/>
        <v/>
      </c>
      <c r="Y438" t="str">
        <f ca="1">IF(OR($A438="",$Q438="",$Q438&lt;TODAY(),$S438="Vencido"),"",COUNTIFS($Q$2:$Q$500,"&gt;="&amp;TODAY(),$Q$2:$Q$500,"&lt;"&amp;$Q438)+COUNTIF($Q$2:$Q438,$Q438))</f>
        <v/>
      </c>
    </row>
    <row r="439" spans="16:25" x14ac:dyDescent="0.3">
      <c r="P439" t="str">
        <f>IF($A439="","",IF(COUNTIF(Actividad!$B$2:$B$500,$A439)=0,"",LOOKUP(2,1/(Actividad!$B$2:$B$500=$A439),Actividad!$A$2:$A$500)))</f>
        <v/>
      </c>
      <c r="Q439" t="str">
        <f>IF($A439="","",IF(COUNTIFS(Actividad!$B$2:$B$500,$A439,Actividad!$G$2:$G$500,"&lt;&gt;")=0,"",LOOKUP(2,1/((Actividad!$B$2:$B$500=$A439)*(Actividad!$G$2:$G$500&lt;&gt;"")),Actividad!$G$2:$G$500)))</f>
        <v/>
      </c>
      <c r="R439" t="str">
        <f t="shared" ca="1" si="30"/>
        <v/>
      </c>
      <c r="S439" t="str">
        <f t="shared" ca="1" si="31"/>
        <v/>
      </c>
      <c r="U439" t="str">
        <f t="shared" si="32"/>
        <v/>
      </c>
      <c r="V439" t="str">
        <f t="shared" si="33"/>
        <v/>
      </c>
      <c r="W439" t="str">
        <f t="shared" si="34"/>
        <v/>
      </c>
      <c r="Y439" t="str">
        <f ca="1">IF(OR($A439="",$Q439="",$Q439&lt;TODAY(),$S439="Vencido"),"",COUNTIFS($Q$2:$Q$500,"&gt;="&amp;TODAY(),$Q$2:$Q$500,"&lt;"&amp;$Q439)+COUNTIF($Q$2:$Q439,$Q439))</f>
        <v/>
      </c>
    </row>
    <row r="440" spans="16:25" x14ac:dyDescent="0.3">
      <c r="P440" t="str">
        <f>IF($A440="","",IF(COUNTIF(Actividad!$B$2:$B$500,$A440)=0,"",LOOKUP(2,1/(Actividad!$B$2:$B$500=$A440),Actividad!$A$2:$A$500)))</f>
        <v/>
      </c>
      <c r="Q440" t="str">
        <f>IF($A440="","",IF(COUNTIFS(Actividad!$B$2:$B$500,$A440,Actividad!$G$2:$G$500,"&lt;&gt;")=0,"",LOOKUP(2,1/((Actividad!$B$2:$B$500=$A440)*(Actividad!$G$2:$G$500&lt;&gt;"")),Actividad!$G$2:$G$500)))</f>
        <v/>
      </c>
      <c r="R440" t="str">
        <f t="shared" ca="1" si="30"/>
        <v/>
      </c>
      <c r="S440" t="str">
        <f t="shared" ca="1" si="31"/>
        <v/>
      </c>
      <c r="U440" t="str">
        <f t="shared" si="32"/>
        <v/>
      </c>
      <c r="V440" t="str">
        <f t="shared" si="33"/>
        <v/>
      </c>
      <c r="W440" t="str">
        <f t="shared" si="34"/>
        <v/>
      </c>
      <c r="Y440" t="str">
        <f ca="1">IF(OR($A440="",$Q440="",$Q440&lt;TODAY(),$S440="Vencido"),"",COUNTIFS($Q$2:$Q$500,"&gt;="&amp;TODAY(),$Q$2:$Q$500,"&lt;"&amp;$Q440)+COUNTIF($Q$2:$Q440,$Q440))</f>
        <v/>
      </c>
    </row>
    <row r="441" spans="16:25" x14ac:dyDescent="0.3">
      <c r="P441" t="str">
        <f>IF($A441="","",IF(COUNTIF(Actividad!$B$2:$B$500,$A441)=0,"",LOOKUP(2,1/(Actividad!$B$2:$B$500=$A441),Actividad!$A$2:$A$500)))</f>
        <v/>
      </c>
      <c r="Q441" t="str">
        <f>IF($A441="","",IF(COUNTIFS(Actividad!$B$2:$B$500,$A441,Actividad!$G$2:$G$500,"&lt;&gt;")=0,"",LOOKUP(2,1/((Actividad!$B$2:$B$500=$A441)*(Actividad!$G$2:$G$500&lt;&gt;"")),Actividad!$G$2:$G$500)))</f>
        <v/>
      </c>
      <c r="R441" t="str">
        <f t="shared" ca="1" si="30"/>
        <v/>
      </c>
      <c r="S441" t="str">
        <f t="shared" ca="1" si="31"/>
        <v/>
      </c>
      <c r="U441" t="str">
        <f t="shared" si="32"/>
        <v/>
      </c>
      <c r="V441" t="str">
        <f t="shared" si="33"/>
        <v/>
      </c>
      <c r="W441" t="str">
        <f t="shared" si="34"/>
        <v/>
      </c>
      <c r="Y441" t="str">
        <f ca="1">IF(OR($A441="",$Q441="",$Q441&lt;TODAY(),$S441="Vencido"),"",COUNTIFS($Q$2:$Q$500,"&gt;="&amp;TODAY(),$Q$2:$Q$500,"&lt;"&amp;$Q441)+COUNTIF($Q$2:$Q441,$Q441))</f>
        <v/>
      </c>
    </row>
    <row r="442" spans="16:25" x14ac:dyDescent="0.3">
      <c r="P442" t="str">
        <f>IF($A442="","",IF(COUNTIF(Actividad!$B$2:$B$500,$A442)=0,"",LOOKUP(2,1/(Actividad!$B$2:$B$500=$A442),Actividad!$A$2:$A$500)))</f>
        <v/>
      </c>
      <c r="Q442" t="str">
        <f>IF($A442="","",IF(COUNTIFS(Actividad!$B$2:$B$500,$A442,Actividad!$G$2:$G$500,"&lt;&gt;")=0,"",LOOKUP(2,1/((Actividad!$B$2:$B$500=$A442)*(Actividad!$G$2:$G$500&lt;&gt;"")),Actividad!$G$2:$G$500)))</f>
        <v/>
      </c>
      <c r="R442" t="str">
        <f t="shared" ca="1" si="30"/>
        <v/>
      </c>
      <c r="S442" t="str">
        <f t="shared" ca="1" si="31"/>
        <v/>
      </c>
      <c r="U442" t="str">
        <f t="shared" si="32"/>
        <v/>
      </c>
      <c r="V442" t="str">
        <f t="shared" si="33"/>
        <v/>
      </c>
      <c r="W442" t="str">
        <f t="shared" si="34"/>
        <v/>
      </c>
      <c r="Y442" t="str">
        <f ca="1">IF(OR($A442="",$Q442="",$Q442&lt;TODAY(),$S442="Vencido"),"",COUNTIFS($Q$2:$Q$500,"&gt;="&amp;TODAY(),$Q$2:$Q$500,"&lt;"&amp;$Q442)+COUNTIF($Q$2:$Q442,$Q442))</f>
        <v/>
      </c>
    </row>
    <row r="443" spans="16:25" x14ac:dyDescent="0.3">
      <c r="P443" t="str">
        <f>IF($A443="","",IF(COUNTIF(Actividad!$B$2:$B$500,$A443)=0,"",LOOKUP(2,1/(Actividad!$B$2:$B$500=$A443),Actividad!$A$2:$A$500)))</f>
        <v/>
      </c>
      <c r="Q443" t="str">
        <f>IF($A443="","",IF(COUNTIFS(Actividad!$B$2:$B$500,$A443,Actividad!$G$2:$G$500,"&lt;&gt;")=0,"",LOOKUP(2,1/((Actividad!$B$2:$B$500=$A443)*(Actividad!$G$2:$G$500&lt;&gt;"")),Actividad!$G$2:$G$500)))</f>
        <v/>
      </c>
      <c r="R443" t="str">
        <f t="shared" ca="1" si="30"/>
        <v/>
      </c>
      <c r="S443" t="str">
        <f t="shared" ca="1" si="31"/>
        <v/>
      </c>
      <c r="U443" t="str">
        <f t="shared" si="32"/>
        <v/>
      </c>
      <c r="V443" t="str">
        <f t="shared" si="33"/>
        <v/>
      </c>
      <c r="W443" t="str">
        <f t="shared" si="34"/>
        <v/>
      </c>
      <c r="Y443" t="str">
        <f ca="1">IF(OR($A443="",$Q443="",$Q443&lt;TODAY(),$S443="Vencido"),"",COUNTIFS($Q$2:$Q$500,"&gt;="&amp;TODAY(),$Q$2:$Q$500,"&lt;"&amp;$Q443)+COUNTIF($Q$2:$Q443,$Q443))</f>
        <v/>
      </c>
    </row>
    <row r="444" spans="16:25" x14ac:dyDescent="0.3">
      <c r="P444" t="str">
        <f>IF($A444="","",IF(COUNTIF(Actividad!$B$2:$B$500,$A444)=0,"",LOOKUP(2,1/(Actividad!$B$2:$B$500=$A444),Actividad!$A$2:$A$500)))</f>
        <v/>
      </c>
      <c r="Q444" t="str">
        <f>IF($A444="","",IF(COUNTIFS(Actividad!$B$2:$B$500,$A444,Actividad!$G$2:$G$500,"&lt;&gt;")=0,"",LOOKUP(2,1/((Actividad!$B$2:$B$500=$A444)*(Actividad!$G$2:$G$500&lt;&gt;"")),Actividad!$G$2:$G$500)))</f>
        <v/>
      </c>
      <c r="R444" t="str">
        <f t="shared" ca="1" si="30"/>
        <v/>
      </c>
      <c r="S444" t="str">
        <f t="shared" ca="1" si="31"/>
        <v/>
      </c>
      <c r="U444" t="str">
        <f t="shared" si="32"/>
        <v/>
      </c>
      <c r="V444" t="str">
        <f t="shared" si="33"/>
        <v/>
      </c>
      <c r="W444" t="str">
        <f t="shared" si="34"/>
        <v/>
      </c>
      <c r="Y444" t="str">
        <f ca="1">IF(OR($A444="",$Q444="",$Q444&lt;TODAY(),$S444="Vencido"),"",COUNTIFS($Q$2:$Q$500,"&gt;="&amp;TODAY(),$Q$2:$Q$500,"&lt;"&amp;$Q444)+COUNTIF($Q$2:$Q444,$Q444))</f>
        <v/>
      </c>
    </row>
    <row r="445" spans="16:25" x14ac:dyDescent="0.3">
      <c r="P445" t="str">
        <f>IF($A445="","",IF(COUNTIF(Actividad!$B$2:$B$500,$A445)=0,"",LOOKUP(2,1/(Actividad!$B$2:$B$500=$A445),Actividad!$A$2:$A$500)))</f>
        <v/>
      </c>
      <c r="Q445" t="str">
        <f>IF($A445="","",IF(COUNTIFS(Actividad!$B$2:$B$500,$A445,Actividad!$G$2:$G$500,"&lt;&gt;")=0,"",LOOKUP(2,1/((Actividad!$B$2:$B$500=$A445)*(Actividad!$G$2:$G$500&lt;&gt;"")),Actividad!$G$2:$G$500)))</f>
        <v/>
      </c>
      <c r="R445" t="str">
        <f t="shared" ca="1" si="30"/>
        <v/>
      </c>
      <c r="S445" t="str">
        <f t="shared" ca="1" si="31"/>
        <v/>
      </c>
      <c r="U445" t="str">
        <f t="shared" si="32"/>
        <v/>
      </c>
      <c r="V445" t="str">
        <f t="shared" si="33"/>
        <v/>
      </c>
      <c r="W445" t="str">
        <f t="shared" si="34"/>
        <v/>
      </c>
      <c r="Y445" t="str">
        <f ca="1">IF(OR($A445="",$Q445="",$Q445&lt;TODAY(),$S445="Vencido"),"",COUNTIFS($Q$2:$Q$500,"&gt;="&amp;TODAY(),$Q$2:$Q$500,"&lt;"&amp;$Q445)+COUNTIF($Q$2:$Q445,$Q445))</f>
        <v/>
      </c>
    </row>
    <row r="446" spans="16:25" x14ac:dyDescent="0.3">
      <c r="P446" t="str">
        <f>IF($A446="","",IF(COUNTIF(Actividad!$B$2:$B$500,$A446)=0,"",LOOKUP(2,1/(Actividad!$B$2:$B$500=$A446),Actividad!$A$2:$A$500)))</f>
        <v/>
      </c>
      <c r="Q446" t="str">
        <f>IF($A446="","",IF(COUNTIFS(Actividad!$B$2:$B$500,$A446,Actividad!$G$2:$G$500,"&lt;&gt;")=0,"",LOOKUP(2,1/((Actividad!$B$2:$B$500=$A446)*(Actividad!$G$2:$G$500&lt;&gt;"")),Actividad!$G$2:$G$500)))</f>
        <v/>
      </c>
      <c r="R446" t="str">
        <f t="shared" ca="1" si="30"/>
        <v/>
      </c>
      <c r="S446" t="str">
        <f t="shared" ca="1" si="31"/>
        <v/>
      </c>
      <c r="U446" t="str">
        <f t="shared" si="32"/>
        <v/>
      </c>
      <c r="V446" t="str">
        <f t="shared" si="33"/>
        <v/>
      </c>
      <c r="W446" t="str">
        <f t="shared" si="34"/>
        <v/>
      </c>
      <c r="Y446" t="str">
        <f ca="1">IF(OR($A446="",$Q446="",$Q446&lt;TODAY(),$S446="Vencido"),"",COUNTIFS($Q$2:$Q$500,"&gt;="&amp;TODAY(),$Q$2:$Q$500,"&lt;"&amp;$Q446)+COUNTIF($Q$2:$Q446,$Q446))</f>
        <v/>
      </c>
    </row>
    <row r="447" spans="16:25" x14ac:dyDescent="0.3">
      <c r="P447" t="str">
        <f>IF($A447="","",IF(COUNTIF(Actividad!$B$2:$B$500,$A447)=0,"",LOOKUP(2,1/(Actividad!$B$2:$B$500=$A447),Actividad!$A$2:$A$500)))</f>
        <v/>
      </c>
      <c r="Q447" t="str">
        <f>IF($A447="","",IF(COUNTIFS(Actividad!$B$2:$B$500,$A447,Actividad!$G$2:$G$500,"&lt;&gt;")=0,"",LOOKUP(2,1/((Actividad!$B$2:$B$500=$A447)*(Actividad!$G$2:$G$500&lt;&gt;"")),Actividad!$G$2:$G$500)))</f>
        <v/>
      </c>
      <c r="R447" t="str">
        <f t="shared" ca="1" si="30"/>
        <v/>
      </c>
      <c r="S447" t="str">
        <f t="shared" ca="1" si="31"/>
        <v/>
      </c>
      <c r="U447" t="str">
        <f t="shared" si="32"/>
        <v/>
      </c>
      <c r="V447" t="str">
        <f t="shared" si="33"/>
        <v/>
      </c>
      <c r="W447" t="str">
        <f t="shared" si="34"/>
        <v/>
      </c>
      <c r="Y447" t="str">
        <f ca="1">IF(OR($A447="",$Q447="",$Q447&lt;TODAY(),$S447="Vencido"),"",COUNTIFS($Q$2:$Q$500,"&gt;="&amp;TODAY(),$Q$2:$Q$500,"&lt;"&amp;$Q447)+COUNTIF($Q$2:$Q447,$Q447))</f>
        <v/>
      </c>
    </row>
    <row r="448" spans="16:25" x14ac:dyDescent="0.3">
      <c r="P448" t="str">
        <f>IF($A448="","",IF(COUNTIF(Actividad!$B$2:$B$500,$A448)=0,"",LOOKUP(2,1/(Actividad!$B$2:$B$500=$A448),Actividad!$A$2:$A$500)))</f>
        <v/>
      </c>
      <c r="Q448" t="str">
        <f>IF($A448="","",IF(COUNTIFS(Actividad!$B$2:$B$500,$A448,Actividad!$G$2:$G$500,"&lt;&gt;")=0,"",LOOKUP(2,1/((Actividad!$B$2:$B$500=$A448)*(Actividad!$G$2:$G$500&lt;&gt;"")),Actividad!$G$2:$G$500)))</f>
        <v/>
      </c>
      <c r="R448" t="str">
        <f t="shared" ca="1" si="30"/>
        <v/>
      </c>
      <c r="S448" t="str">
        <f t="shared" ca="1" si="31"/>
        <v/>
      </c>
      <c r="U448" t="str">
        <f t="shared" si="32"/>
        <v/>
      </c>
      <c r="V448" t="str">
        <f t="shared" si="33"/>
        <v/>
      </c>
      <c r="W448" t="str">
        <f t="shared" si="34"/>
        <v/>
      </c>
      <c r="Y448" t="str">
        <f ca="1">IF(OR($A448="",$Q448="",$Q448&lt;TODAY(),$S448="Vencido"),"",COUNTIFS($Q$2:$Q$500,"&gt;="&amp;TODAY(),$Q$2:$Q$500,"&lt;"&amp;$Q448)+COUNTIF($Q$2:$Q448,$Q448))</f>
        <v/>
      </c>
    </row>
    <row r="449" spans="16:25" x14ac:dyDescent="0.3">
      <c r="P449" t="str">
        <f>IF($A449="","",IF(COUNTIF(Actividad!$B$2:$B$500,$A449)=0,"",LOOKUP(2,1/(Actividad!$B$2:$B$500=$A449),Actividad!$A$2:$A$500)))</f>
        <v/>
      </c>
      <c r="Q449" t="str">
        <f>IF($A449="","",IF(COUNTIFS(Actividad!$B$2:$B$500,$A449,Actividad!$G$2:$G$500,"&lt;&gt;")=0,"",LOOKUP(2,1/((Actividad!$B$2:$B$500=$A449)*(Actividad!$G$2:$G$500&lt;&gt;"")),Actividad!$G$2:$G$500)))</f>
        <v/>
      </c>
      <c r="R449" t="str">
        <f t="shared" ca="1" si="30"/>
        <v/>
      </c>
      <c r="S449" t="str">
        <f t="shared" ca="1" si="31"/>
        <v/>
      </c>
      <c r="U449" t="str">
        <f t="shared" si="32"/>
        <v/>
      </c>
      <c r="V449" t="str">
        <f t="shared" si="33"/>
        <v/>
      </c>
      <c r="W449" t="str">
        <f t="shared" si="34"/>
        <v/>
      </c>
      <c r="Y449" t="str">
        <f ca="1">IF(OR($A449="",$Q449="",$Q449&lt;TODAY(),$S449="Vencido"),"",COUNTIFS($Q$2:$Q$500,"&gt;="&amp;TODAY(),$Q$2:$Q$500,"&lt;"&amp;$Q449)+COUNTIF($Q$2:$Q449,$Q449))</f>
        <v/>
      </c>
    </row>
    <row r="450" spans="16:25" x14ac:dyDescent="0.3">
      <c r="P450" t="str">
        <f>IF($A450="","",IF(COUNTIF(Actividad!$B$2:$B$500,$A450)=0,"",LOOKUP(2,1/(Actividad!$B$2:$B$500=$A450),Actividad!$A$2:$A$500)))</f>
        <v/>
      </c>
      <c r="Q450" t="str">
        <f>IF($A450="","",IF(COUNTIFS(Actividad!$B$2:$B$500,$A450,Actividad!$G$2:$G$500,"&lt;&gt;")=0,"",LOOKUP(2,1/((Actividad!$B$2:$B$500=$A450)*(Actividad!$G$2:$G$500&lt;&gt;"")),Actividad!$G$2:$G$500)))</f>
        <v/>
      </c>
      <c r="R450" t="str">
        <f t="shared" ref="R450:R500" ca="1" si="35">IF(OR($A450="",$P450=""),"",TODAY()-$P450)</f>
        <v/>
      </c>
      <c r="S450" t="str">
        <f t="shared" ref="S450:S500" ca="1" si="36">IF($A450="","",IF(OR($M450="Perdido",$M450="Pausado",$C450="Excliente"),"Sin fecha",IF($Q450="","Sin fecha",IF($Q450&lt;TODAY(),"Vencido",IF($Q450=TODAY(),"Hoy",IF($Q450&lt;=TODAY()+7,"Próx. 7 días","Planificado"))))))</f>
        <v/>
      </c>
      <c r="U450" t="str">
        <f t="shared" ref="U450:U500" si="37">IF($A450="","",ROUND($N450*$O450,0))</f>
        <v/>
      </c>
      <c r="V450" t="str">
        <f t="shared" ref="V450:V500" si="38">IF($A450="","",MIN(100,ROUND(($O450*45)+IF($S450="Vencido",30,IF($S450="Hoy",25,IF($S450="Próx. 7 días",15,0)))+IF($N450&gt;=15000,20,IF($N450&gt;=8000,15,IF($N450&gt;=3000,10,5))),0)))</f>
        <v/>
      </c>
      <c r="W450" t="str">
        <f t="shared" ref="W450:W500" si="39">IF($A450="","",IF($C450="Excliente","Bajo",IF($V450&gt;=75,"Alto",IF($V450&gt;=50,"Medio","Bajo"))))</f>
        <v/>
      </c>
      <c r="Y450" t="str">
        <f ca="1">IF(OR($A450="",$Q450="",$Q450&lt;TODAY(),$S450="Vencido"),"",COUNTIFS($Q$2:$Q$500,"&gt;="&amp;TODAY(),$Q$2:$Q$500,"&lt;"&amp;$Q450)+COUNTIF($Q$2:$Q450,$Q450))</f>
        <v/>
      </c>
    </row>
    <row r="451" spans="16:25" x14ac:dyDescent="0.3">
      <c r="P451" t="str">
        <f>IF($A451="","",IF(COUNTIF(Actividad!$B$2:$B$500,$A451)=0,"",LOOKUP(2,1/(Actividad!$B$2:$B$500=$A451),Actividad!$A$2:$A$500)))</f>
        <v/>
      </c>
      <c r="Q451" t="str">
        <f>IF($A451="","",IF(COUNTIFS(Actividad!$B$2:$B$500,$A451,Actividad!$G$2:$G$500,"&lt;&gt;")=0,"",LOOKUP(2,1/((Actividad!$B$2:$B$500=$A451)*(Actividad!$G$2:$G$500&lt;&gt;"")),Actividad!$G$2:$G$500)))</f>
        <v/>
      </c>
      <c r="R451" t="str">
        <f t="shared" ca="1" si="35"/>
        <v/>
      </c>
      <c r="S451" t="str">
        <f t="shared" ca="1" si="36"/>
        <v/>
      </c>
      <c r="U451" t="str">
        <f t="shared" si="37"/>
        <v/>
      </c>
      <c r="V451" t="str">
        <f t="shared" si="38"/>
        <v/>
      </c>
      <c r="W451" t="str">
        <f t="shared" si="39"/>
        <v/>
      </c>
      <c r="Y451" t="str">
        <f ca="1">IF(OR($A451="",$Q451="",$Q451&lt;TODAY(),$S451="Vencido"),"",COUNTIFS($Q$2:$Q$500,"&gt;="&amp;TODAY(),$Q$2:$Q$500,"&lt;"&amp;$Q451)+COUNTIF($Q$2:$Q451,$Q451))</f>
        <v/>
      </c>
    </row>
    <row r="452" spans="16:25" x14ac:dyDescent="0.3">
      <c r="P452" t="str">
        <f>IF($A452="","",IF(COUNTIF(Actividad!$B$2:$B$500,$A452)=0,"",LOOKUP(2,1/(Actividad!$B$2:$B$500=$A452),Actividad!$A$2:$A$500)))</f>
        <v/>
      </c>
      <c r="Q452" t="str">
        <f>IF($A452="","",IF(COUNTIFS(Actividad!$B$2:$B$500,$A452,Actividad!$G$2:$G$500,"&lt;&gt;")=0,"",LOOKUP(2,1/((Actividad!$B$2:$B$500=$A452)*(Actividad!$G$2:$G$500&lt;&gt;"")),Actividad!$G$2:$G$500)))</f>
        <v/>
      </c>
      <c r="R452" t="str">
        <f t="shared" ca="1" si="35"/>
        <v/>
      </c>
      <c r="S452" t="str">
        <f t="shared" ca="1" si="36"/>
        <v/>
      </c>
      <c r="U452" t="str">
        <f t="shared" si="37"/>
        <v/>
      </c>
      <c r="V452" t="str">
        <f t="shared" si="38"/>
        <v/>
      </c>
      <c r="W452" t="str">
        <f t="shared" si="39"/>
        <v/>
      </c>
      <c r="Y452" t="str">
        <f ca="1">IF(OR($A452="",$Q452="",$Q452&lt;TODAY(),$S452="Vencido"),"",COUNTIFS($Q$2:$Q$500,"&gt;="&amp;TODAY(),$Q$2:$Q$500,"&lt;"&amp;$Q452)+COUNTIF($Q$2:$Q452,$Q452))</f>
        <v/>
      </c>
    </row>
    <row r="453" spans="16:25" x14ac:dyDescent="0.3">
      <c r="P453" t="str">
        <f>IF($A453="","",IF(COUNTIF(Actividad!$B$2:$B$500,$A453)=0,"",LOOKUP(2,1/(Actividad!$B$2:$B$500=$A453),Actividad!$A$2:$A$500)))</f>
        <v/>
      </c>
      <c r="Q453" t="str">
        <f>IF($A453="","",IF(COUNTIFS(Actividad!$B$2:$B$500,$A453,Actividad!$G$2:$G$500,"&lt;&gt;")=0,"",LOOKUP(2,1/((Actividad!$B$2:$B$500=$A453)*(Actividad!$G$2:$G$500&lt;&gt;"")),Actividad!$G$2:$G$500)))</f>
        <v/>
      </c>
      <c r="R453" t="str">
        <f t="shared" ca="1" si="35"/>
        <v/>
      </c>
      <c r="S453" t="str">
        <f t="shared" ca="1" si="36"/>
        <v/>
      </c>
      <c r="U453" t="str">
        <f t="shared" si="37"/>
        <v/>
      </c>
      <c r="V453" t="str">
        <f t="shared" si="38"/>
        <v/>
      </c>
      <c r="W453" t="str">
        <f t="shared" si="39"/>
        <v/>
      </c>
      <c r="Y453" t="str">
        <f ca="1">IF(OR($A453="",$Q453="",$Q453&lt;TODAY(),$S453="Vencido"),"",COUNTIFS($Q$2:$Q$500,"&gt;="&amp;TODAY(),$Q$2:$Q$500,"&lt;"&amp;$Q453)+COUNTIF($Q$2:$Q453,$Q453))</f>
        <v/>
      </c>
    </row>
    <row r="454" spans="16:25" x14ac:dyDescent="0.3">
      <c r="P454" t="str">
        <f>IF($A454="","",IF(COUNTIF(Actividad!$B$2:$B$500,$A454)=0,"",LOOKUP(2,1/(Actividad!$B$2:$B$500=$A454),Actividad!$A$2:$A$500)))</f>
        <v/>
      </c>
      <c r="Q454" t="str">
        <f>IF($A454="","",IF(COUNTIFS(Actividad!$B$2:$B$500,$A454,Actividad!$G$2:$G$500,"&lt;&gt;")=0,"",LOOKUP(2,1/((Actividad!$B$2:$B$500=$A454)*(Actividad!$G$2:$G$500&lt;&gt;"")),Actividad!$G$2:$G$500)))</f>
        <v/>
      </c>
      <c r="R454" t="str">
        <f t="shared" ca="1" si="35"/>
        <v/>
      </c>
      <c r="S454" t="str">
        <f t="shared" ca="1" si="36"/>
        <v/>
      </c>
      <c r="U454" t="str">
        <f t="shared" si="37"/>
        <v/>
      </c>
      <c r="V454" t="str">
        <f t="shared" si="38"/>
        <v/>
      </c>
      <c r="W454" t="str">
        <f t="shared" si="39"/>
        <v/>
      </c>
      <c r="Y454" t="str">
        <f ca="1">IF(OR($A454="",$Q454="",$Q454&lt;TODAY(),$S454="Vencido"),"",COUNTIFS($Q$2:$Q$500,"&gt;="&amp;TODAY(),$Q$2:$Q$500,"&lt;"&amp;$Q454)+COUNTIF($Q$2:$Q454,$Q454))</f>
        <v/>
      </c>
    </row>
    <row r="455" spans="16:25" x14ac:dyDescent="0.3">
      <c r="P455" t="str">
        <f>IF($A455="","",IF(COUNTIF(Actividad!$B$2:$B$500,$A455)=0,"",LOOKUP(2,1/(Actividad!$B$2:$B$500=$A455),Actividad!$A$2:$A$500)))</f>
        <v/>
      </c>
      <c r="Q455" t="str">
        <f>IF($A455="","",IF(COUNTIFS(Actividad!$B$2:$B$500,$A455,Actividad!$G$2:$G$500,"&lt;&gt;")=0,"",LOOKUP(2,1/((Actividad!$B$2:$B$500=$A455)*(Actividad!$G$2:$G$500&lt;&gt;"")),Actividad!$G$2:$G$500)))</f>
        <v/>
      </c>
      <c r="R455" t="str">
        <f t="shared" ca="1" si="35"/>
        <v/>
      </c>
      <c r="S455" t="str">
        <f t="shared" ca="1" si="36"/>
        <v/>
      </c>
      <c r="U455" t="str">
        <f t="shared" si="37"/>
        <v/>
      </c>
      <c r="V455" t="str">
        <f t="shared" si="38"/>
        <v/>
      </c>
      <c r="W455" t="str">
        <f t="shared" si="39"/>
        <v/>
      </c>
      <c r="Y455" t="str">
        <f ca="1">IF(OR($A455="",$Q455="",$Q455&lt;TODAY(),$S455="Vencido"),"",COUNTIFS($Q$2:$Q$500,"&gt;="&amp;TODAY(),$Q$2:$Q$500,"&lt;"&amp;$Q455)+COUNTIF($Q$2:$Q455,$Q455))</f>
        <v/>
      </c>
    </row>
    <row r="456" spans="16:25" x14ac:dyDescent="0.3">
      <c r="P456" t="str">
        <f>IF($A456="","",IF(COUNTIF(Actividad!$B$2:$B$500,$A456)=0,"",LOOKUP(2,1/(Actividad!$B$2:$B$500=$A456),Actividad!$A$2:$A$500)))</f>
        <v/>
      </c>
      <c r="Q456" t="str">
        <f>IF($A456="","",IF(COUNTIFS(Actividad!$B$2:$B$500,$A456,Actividad!$G$2:$G$500,"&lt;&gt;")=0,"",LOOKUP(2,1/((Actividad!$B$2:$B$500=$A456)*(Actividad!$G$2:$G$500&lt;&gt;"")),Actividad!$G$2:$G$500)))</f>
        <v/>
      </c>
      <c r="R456" t="str">
        <f t="shared" ca="1" si="35"/>
        <v/>
      </c>
      <c r="S456" t="str">
        <f t="shared" ca="1" si="36"/>
        <v/>
      </c>
      <c r="U456" t="str">
        <f t="shared" si="37"/>
        <v/>
      </c>
      <c r="V456" t="str">
        <f t="shared" si="38"/>
        <v/>
      </c>
      <c r="W456" t="str">
        <f t="shared" si="39"/>
        <v/>
      </c>
      <c r="Y456" t="str">
        <f ca="1">IF(OR($A456="",$Q456="",$Q456&lt;TODAY(),$S456="Vencido"),"",COUNTIFS($Q$2:$Q$500,"&gt;="&amp;TODAY(),$Q$2:$Q$500,"&lt;"&amp;$Q456)+COUNTIF($Q$2:$Q456,$Q456))</f>
        <v/>
      </c>
    </row>
    <row r="457" spans="16:25" x14ac:dyDescent="0.3">
      <c r="P457" t="str">
        <f>IF($A457="","",IF(COUNTIF(Actividad!$B$2:$B$500,$A457)=0,"",LOOKUP(2,1/(Actividad!$B$2:$B$500=$A457),Actividad!$A$2:$A$500)))</f>
        <v/>
      </c>
      <c r="Q457" t="str">
        <f>IF($A457="","",IF(COUNTIFS(Actividad!$B$2:$B$500,$A457,Actividad!$G$2:$G$500,"&lt;&gt;")=0,"",LOOKUP(2,1/((Actividad!$B$2:$B$500=$A457)*(Actividad!$G$2:$G$500&lt;&gt;"")),Actividad!$G$2:$G$500)))</f>
        <v/>
      </c>
      <c r="R457" t="str">
        <f t="shared" ca="1" si="35"/>
        <v/>
      </c>
      <c r="S457" t="str">
        <f t="shared" ca="1" si="36"/>
        <v/>
      </c>
      <c r="U457" t="str">
        <f t="shared" si="37"/>
        <v/>
      </c>
      <c r="V457" t="str">
        <f t="shared" si="38"/>
        <v/>
      </c>
      <c r="W457" t="str">
        <f t="shared" si="39"/>
        <v/>
      </c>
      <c r="Y457" t="str">
        <f ca="1">IF(OR($A457="",$Q457="",$Q457&lt;TODAY(),$S457="Vencido"),"",COUNTIFS($Q$2:$Q$500,"&gt;="&amp;TODAY(),$Q$2:$Q$500,"&lt;"&amp;$Q457)+COUNTIF($Q$2:$Q457,$Q457))</f>
        <v/>
      </c>
    </row>
    <row r="458" spans="16:25" x14ac:dyDescent="0.3">
      <c r="P458" t="str">
        <f>IF($A458="","",IF(COUNTIF(Actividad!$B$2:$B$500,$A458)=0,"",LOOKUP(2,1/(Actividad!$B$2:$B$500=$A458),Actividad!$A$2:$A$500)))</f>
        <v/>
      </c>
      <c r="Q458" t="str">
        <f>IF($A458="","",IF(COUNTIFS(Actividad!$B$2:$B$500,$A458,Actividad!$G$2:$G$500,"&lt;&gt;")=0,"",LOOKUP(2,1/((Actividad!$B$2:$B$500=$A458)*(Actividad!$G$2:$G$500&lt;&gt;"")),Actividad!$G$2:$G$500)))</f>
        <v/>
      </c>
      <c r="R458" t="str">
        <f t="shared" ca="1" si="35"/>
        <v/>
      </c>
      <c r="S458" t="str">
        <f t="shared" ca="1" si="36"/>
        <v/>
      </c>
      <c r="U458" t="str">
        <f t="shared" si="37"/>
        <v/>
      </c>
      <c r="V458" t="str">
        <f t="shared" si="38"/>
        <v/>
      </c>
      <c r="W458" t="str">
        <f t="shared" si="39"/>
        <v/>
      </c>
      <c r="Y458" t="str">
        <f ca="1">IF(OR($A458="",$Q458="",$Q458&lt;TODAY(),$S458="Vencido"),"",COUNTIFS($Q$2:$Q$500,"&gt;="&amp;TODAY(),$Q$2:$Q$500,"&lt;"&amp;$Q458)+COUNTIF($Q$2:$Q458,$Q458))</f>
        <v/>
      </c>
    </row>
    <row r="459" spans="16:25" x14ac:dyDescent="0.3">
      <c r="P459" t="str">
        <f>IF($A459="","",IF(COUNTIF(Actividad!$B$2:$B$500,$A459)=0,"",LOOKUP(2,1/(Actividad!$B$2:$B$500=$A459),Actividad!$A$2:$A$500)))</f>
        <v/>
      </c>
      <c r="Q459" t="str">
        <f>IF($A459="","",IF(COUNTIFS(Actividad!$B$2:$B$500,$A459,Actividad!$G$2:$G$500,"&lt;&gt;")=0,"",LOOKUP(2,1/((Actividad!$B$2:$B$500=$A459)*(Actividad!$G$2:$G$500&lt;&gt;"")),Actividad!$G$2:$G$500)))</f>
        <v/>
      </c>
      <c r="R459" t="str">
        <f t="shared" ca="1" si="35"/>
        <v/>
      </c>
      <c r="S459" t="str">
        <f t="shared" ca="1" si="36"/>
        <v/>
      </c>
      <c r="U459" t="str">
        <f t="shared" si="37"/>
        <v/>
      </c>
      <c r="V459" t="str">
        <f t="shared" si="38"/>
        <v/>
      </c>
      <c r="W459" t="str">
        <f t="shared" si="39"/>
        <v/>
      </c>
      <c r="Y459" t="str">
        <f ca="1">IF(OR($A459="",$Q459="",$Q459&lt;TODAY(),$S459="Vencido"),"",COUNTIFS($Q$2:$Q$500,"&gt;="&amp;TODAY(),$Q$2:$Q$500,"&lt;"&amp;$Q459)+COUNTIF($Q$2:$Q459,$Q459))</f>
        <v/>
      </c>
    </row>
    <row r="460" spans="16:25" x14ac:dyDescent="0.3">
      <c r="P460" t="str">
        <f>IF($A460="","",IF(COUNTIF(Actividad!$B$2:$B$500,$A460)=0,"",LOOKUP(2,1/(Actividad!$B$2:$B$500=$A460),Actividad!$A$2:$A$500)))</f>
        <v/>
      </c>
      <c r="Q460" t="str">
        <f>IF($A460="","",IF(COUNTIFS(Actividad!$B$2:$B$500,$A460,Actividad!$G$2:$G$500,"&lt;&gt;")=0,"",LOOKUP(2,1/((Actividad!$B$2:$B$500=$A460)*(Actividad!$G$2:$G$500&lt;&gt;"")),Actividad!$G$2:$G$500)))</f>
        <v/>
      </c>
      <c r="R460" t="str">
        <f t="shared" ca="1" si="35"/>
        <v/>
      </c>
      <c r="S460" t="str">
        <f t="shared" ca="1" si="36"/>
        <v/>
      </c>
      <c r="U460" t="str">
        <f t="shared" si="37"/>
        <v/>
      </c>
      <c r="V460" t="str">
        <f t="shared" si="38"/>
        <v/>
      </c>
      <c r="W460" t="str">
        <f t="shared" si="39"/>
        <v/>
      </c>
      <c r="Y460" t="str">
        <f ca="1">IF(OR($A460="",$Q460="",$Q460&lt;TODAY(),$S460="Vencido"),"",COUNTIFS($Q$2:$Q$500,"&gt;="&amp;TODAY(),$Q$2:$Q$500,"&lt;"&amp;$Q460)+COUNTIF($Q$2:$Q460,$Q460))</f>
        <v/>
      </c>
    </row>
    <row r="461" spans="16:25" x14ac:dyDescent="0.3">
      <c r="P461" t="str">
        <f>IF($A461="","",IF(COUNTIF(Actividad!$B$2:$B$500,$A461)=0,"",LOOKUP(2,1/(Actividad!$B$2:$B$500=$A461),Actividad!$A$2:$A$500)))</f>
        <v/>
      </c>
      <c r="Q461" t="str">
        <f>IF($A461="","",IF(COUNTIFS(Actividad!$B$2:$B$500,$A461,Actividad!$G$2:$G$500,"&lt;&gt;")=0,"",LOOKUP(2,1/((Actividad!$B$2:$B$500=$A461)*(Actividad!$G$2:$G$500&lt;&gt;"")),Actividad!$G$2:$G$500)))</f>
        <v/>
      </c>
      <c r="R461" t="str">
        <f t="shared" ca="1" si="35"/>
        <v/>
      </c>
      <c r="S461" t="str">
        <f t="shared" ca="1" si="36"/>
        <v/>
      </c>
      <c r="U461" t="str">
        <f t="shared" si="37"/>
        <v/>
      </c>
      <c r="V461" t="str">
        <f t="shared" si="38"/>
        <v/>
      </c>
      <c r="W461" t="str">
        <f t="shared" si="39"/>
        <v/>
      </c>
      <c r="Y461" t="str">
        <f ca="1">IF(OR($A461="",$Q461="",$Q461&lt;TODAY(),$S461="Vencido"),"",COUNTIFS($Q$2:$Q$500,"&gt;="&amp;TODAY(),$Q$2:$Q$500,"&lt;"&amp;$Q461)+COUNTIF($Q$2:$Q461,$Q461))</f>
        <v/>
      </c>
    </row>
    <row r="462" spans="16:25" x14ac:dyDescent="0.3">
      <c r="P462" t="str">
        <f>IF($A462="","",IF(COUNTIF(Actividad!$B$2:$B$500,$A462)=0,"",LOOKUP(2,1/(Actividad!$B$2:$B$500=$A462),Actividad!$A$2:$A$500)))</f>
        <v/>
      </c>
      <c r="Q462" t="str">
        <f>IF($A462="","",IF(COUNTIFS(Actividad!$B$2:$B$500,$A462,Actividad!$G$2:$G$500,"&lt;&gt;")=0,"",LOOKUP(2,1/((Actividad!$B$2:$B$500=$A462)*(Actividad!$G$2:$G$500&lt;&gt;"")),Actividad!$G$2:$G$500)))</f>
        <v/>
      </c>
      <c r="R462" t="str">
        <f t="shared" ca="1" si="35"/>
        <v/>
      </c>
      <c r="S462" t="str">
        <f t="shared" ca="1" si="36"/>
        <v/>
      </c>
      <c r="U462" t="str">
        <f t="shared" si="37"/>
        <v/>
      </c>
      <c r="V462" t="str">
        <f t="shared" si="38"/>
        <v/>
      </c>
      <c r="W462" t="str">
        <f t="shared" si="39"/>
        <v/>
      </c>
      <c r="Y462" t="str">
        <f ca="1">IF(OR($A462="",$Q462="",$Q462&lt;TODAY(),$S462="Vencido"),"",COUNTIFS($Q$2:$Q$500,"&gt;="&amp;TODAY(),$Q$2:$Q$500,"&lt;"&amp;$Q462)+COUNTIF($Q$2:$Q462,$Q462))</f>
        <v/>
      </c>
    </row>
    <row r="463" spans="16:25" x14ac:dyDescent="0.3">
      <c r="P463" t="str">
        <f>IF($A463="","",IF(COUNTIF(Actividad!$B$2:$B$500,$A463)=0,"",LOOKUP(2,1/(Actividad!$B$2:$B$500=$A463),Actividad!$A$2:$A$500)))</f>
        <v/>
      </c>
      <c r="Q463" t="str">
        <f>IF($A463="","",IF(COUNTIFS(Actividad!$B$2:$B$500,$A463,Actividad!$G$2:$G$500,"&lt;&gt;")=0,"",LOOKUP(2,1/((Actividad!$B$2:$B$500=$A463)*(Actividad!$G$2:$G$500&lt;&gt;"")),Actividad!$G$2:$G$500)))</f>
        <v/>
      </c>
      <c r="R463" t="str">
        <f t="shared" ca="1" si="35"/>
        <v/>
      </c>
      <c r="S463" t="str">
        <f t="shared" ca="1" si="36"/>
        <v/>
      </c>
      <c r="U463" t="str">
        <f t="shared" si="37"/>
        <v/>
      </c>
      <c r="V463" t="str">
        <f t="shared" si="38"/>
        <v/>
      </c>
      <c r="W463" t="str">
        <f t="shared" si="39"/>
        <v/>
      </c>
      <c r="Y463" t="str">
        <f ca="1">IF(OR($A463="",$Q463="",$Q463&lt;TODAY(),$S463="Vencido"),"",COUNTIFS($Q$2:$Q$500,"&gt;="&amp;TODAY(),$Q$2:$Q$500,"&lt;"&amp;$Q463)+COUNTIF($Q$2:$Q463,$Q463))</f>
        <v/>
      </c>
    </row>
    <row r="464" spans="16:25" x14ac:dyDescent="0.3">
      <c r="P464" t="str">
        <f>IF($A464="","",IF(COUNTIF(Actividad!$B$2:$B$500,$A464)=0,"",LOOKUP(2,1/(Actividad!$B$2:$B$500=$A464),Actividad!$A$2:$A$500)))</f>
        <v/>
      </c>
      <c r="Q464" t="str">
        <f>IF($A464="","",IF(COUNTIFS(Actividad!$B$2:$B$500,$A464,Actividad!$G$2:$G$500,"&lt;&gt;")=0,"",LOOKUP(2,1/((Actividad!$B$2:$B$500=$A464)*(Actividad!$G$2:$G$500&lt;&gt;"")),Actividad!$G$2:$G$500)))</f>
        <v/>
      </c>
      <c r="R464" t="str">
        <f t="shared" ca="1" si="35"/>
        <v/>
      </c>
      <c r="S464" t="str">
        <f t="shared" ca="1" si="36"/>
        <v/>
      </c>
      <c r="U464" t="str">
        <f t="shared" si="37"/>
        <v/>
      </c>
      <c r="V464" t="str">
        <f t="shared" si="38"/>
        <v/>
      </c>
      <c r="W464" t="str">
        <f t="shared" si="39"/>
        <v/>
      </c>
      <c r="Y464" t="str">
        <f ca="1">IF(OR($A464="",$Q464="",$Q464&lt;TODAY(),$S464="Vencido"),"",COUNTIFS($Q$2:$Q$500,"&gt;="&amp;TODAY(),$Q$2:$Q$500,"&lt;"&amp;$Q464)+COUNTIF($Q$2:$Q464,$Q464))</f>
        <v/>
      </c>
    </row>
    <row r="465" spans="16:25" x14ac:dyDescent="0.3">
      <c r="P465" t="str">
        <f>IF($A465="","",IF(COUNTIF(Actividad!$B$2:$B$500,$A465)=0,"",LOOKUP(2,1/(Actividad!$B$2:$B$500=$A465),Actividad!$A$2:$A$500)))</f>
        <v/>
      </c>
      <c r="Q465" t="str">
        <f>IF($A465="","",IF(COUNTIFS(Actividad!$B$2:$B$500,$A465,Actividad!$G$2:$G$500,"&lt;&gt;")=0,"",LOOKUP(2,1/((Actividad!$B$2:$B$500=$A465)*(Actividad!$G$2:$G$500&lt;&gt;"")),Actividad!$G$2:$G$500)))</f>
        <v/>
      </c>
      <c r="R465" t="str">
        <f t="shared" ca="1" si="35"/>
        <v/>
      </c>
      <c r="S465" t="str">
        <f t="shared" ca="1" si="36"/>
        <v/>
      </c>
      <c r="U465" t="str">
        <f t="shared" si="37"/>
        <v/>
      </c>
      <c r="V465" t="str">
        <f t="shared" si="38"/>
        <v/>
      </c>
      <c r="W465" t="str">
        <f t="shared" si="39"/>
        <v/>
      </c>
      <c r="Y465" t="str">
        <f ca="1">IF(OR($A465="",$Q465="",$Q465&lt;TODAY(),$S465="Vencido"),"",COUNTIFS($Q$2:$Q$500,"&gt;="&amp;TODAY(),$Q$2:$Q$500,"&lt;"&amp;$Q465)+COUNTIF($Q$2:$Q465,$Q465))</f>
        <v/>
      </c>
    </row>
    <row r="466" spans="16:25" x14ac:dyDescent="0.3">
      <c r="P466" t="str">
        <f>IF($A466="","",IF(COUNTIF(Actividad!$B$2:$B$500,$A466)=0,"",LOOKUP(2,1/(Actividad!$B$2:$B$500=$A466),Actividad!$A$2:$A$500)))</f>
        <v/>
      </c>
      <c r="Q466" t="str">
        <f>IF($A466="","",IF(COUNTIFS(Actividad!$B$2:$B$500,$A466,Actividad!$G$2:$G$500,"&lt;&gt;")=0,"",LOOKUP(2,1/((Actividad!$B$2:$B$500=$A466)*(Actividad!$G$2:$G$500&lt;&gt;"")),Actividad!$G$2:$G$500)))</f>
        <v/>
      </c>
      <c r="R466" t="str">
        <f t="shared" ca="1" si="35"/>
        <v/>
      </c>
      <c r="S466" t="str">
        <f t="shared" ca="1" si="36"/>
        <v/>
      </c>
      <c r="U466" t="str">
        <f t="shared" si="37"/>
        <v/>
      </c>
      <c r="V466" t="str">
        <f t="shared" si="38"/>
        <v/>
      </c>
      <c r="W466" t="str">
        <f t="shared" si="39"/>
        <v/>
      </c>
      <c r="Y466" t="str">
        <f ca="1">IF(OR($A466="",$Q466="",$Q466&lt;TODAY(),$S466="Vencido"),"",COUNTIFS($Q$2:$Q$500,"&gt;="&amp;TODAY(),$Q$2:$Q$500,"&lt;"&amp;$Q466)+COUNTIF($Q$2:$Q466,$Q466))</f>
        <v/>
      </c>
    </row>
    <row r="467" spans="16:25" x14ac:dyDescent="0.3">
      <c r="P467" t="str">
        <f>IF($A467="","",IF(COUNTIF(Actividad!$B$2:$B$500,$A467)=0,"",LOOKUP(2,1/(Actividad!$B$2:$B$500=$A467),Actividad!$A$2:$A$500)))</f>
        <v/>
      </c>
      <c r="Q467" t="str">
        <f>IF($A467="","",IF(COUNTIFS(Actividad!$B$2:$B$500,$A467,Actividad!$G$2:$G$500,"&lt;&gt;")=0,"",LOOKUP(2,1/((Actividad!$B$2:$B$500=$A467)*(Actividad!$G$2:$G$500&lt;&gt;"")),Actividad!$G$2:$G$500)))</f>
        <v/>
      </c>
      <c r="R467" t="str">
        <f t="shared" ca="1" si="35"/>
        <v/>
      </c>
      <c r="S467" t="str">
        <f t="shared" ca="1" si="36"/>
        <v/>
      </c>
      <c r="U467" t="str">
        <f t="shared" si="37"/>
        <v/>
      </c>
      <c r="V467" t="str">
        <f t="shared" si="38"/>
        <v/>
      </c>
      <c r="W467" t="str">
        <f t="shared" si="39"/>
        <v/>
      </c>
      <c r="Y467" t="str">
        <f ca="1">IF(OR($A467="",$Q467="",$Q467&lt;TODAY(),$S467="Vencido"),"",COUNTIFS($Q$2:$Q$500,"&gt;="&amp;TODAY(),$Q$2:$Q$500,"&lt;"&amp;$Q467)+COUNTIF($Q$2:$Q467,$Q467))</f>
        <v/>
      </c>
    </row>
    <row r="468" spans="16:25" x14ac:dyDescent="0.3">
      <c r="P468" t="str">
        <f>IF($A468="","",IF(COUNTIF(Actividad!$B$2:$B$500,$A468)=0,"",LOOKUP(2,1/(Actividad!$B$2:$B$500=$A468),Actividad!$A$2:$A$500)))</f>
        <v/>
      </c>
      <c r="Q468" t="str">
        <f>IF($A468="","",IF(COUNTIFS(Actividad!$B$2:$B$500,$A468,Actividad!$G$2:$G$500,"&lt;&gt;")=0,"",LOOKUP(2,1/((Actividad!$B$2:$B$500=$A468)*(Actividad!$G$2:$G$500&lt;&gt;"")),Actividad!$G$2:$G$500)))</f>
        <v/>
      </c>
      <c r="R468" t="str">
        <f t="shared" ca="1" si="35"/>
        <v/>
      </c>
      <c r="S468" t="str">
        <f t="shared" ca="1" si="36"/>
        <v/>
      </c>
      <c r="U468" t="str">
        <f t="shared" si="37"/>
        <v/>
      </c>
      <c r="V468" t="str">
        <f t="shared" si="38"/>
        <v/>
      </c>
      <c r="W468" t="str">
        <f t="shared" si="39"/>
        <v/>
      </c>
      <c r="Y468" t="str">
        <f ca="1">IF(OR($A468="",$Q468="",$Q468&lt;TODAY(),$S468="Vencido"),"",COUNTIFS($Q$2:$Q$500,"&gt;="&amp;TODAY(),$Q$2:$Q$500,"&lt;"&amp;$Q468)+COUNTIF($Q$2:$Q468,$Q468))</f>
        <v/>
      </c>
    </row>
    <row r="469" spans="16:25" x14ac:dyDescent="0.3">
      <c r="P469" t="str">
        <f>IF($A469="","",IF(COUNTIF(Actividad!$B$2:$B$500,$A469)=0,"",LOOKUP(2,1/(Actividad!$B$2:$B$500=$A469),Actividad!$A$2:$A$500)))</f>
        <v/>
      </c>
      <c r="Q469" t="str">
        <f>IF($A469="","",IF(COUNTIFS(Actividad!$B$2:$B$500,$A469,Actividad!$G$2:$G$500,"&lt;&gt;")=0,"",LOOKUP(2,1/((Actividad!$B$2:$B$500=$A469)*(Actividad!$G$2:$G$500&lt;&gt;"")),Actividad!$G$2:$G$500)))</f>
        <v/>
      </c>
      <c r="R469" t="str">
        <f t="shared" ca="1" si="35"/>
        <v/>
      </c>
      <c r="S469" t="str">
        <f t="shared" ca="1" si="36"/>
        <v/>
      </c>
      <c r="U469" t="str">
        <f t="shared" si="37"/>
        <v/>
      </c>
      <c r="V469" t="str">
        <f t="shared" si="38"/>
        <v/>
      </c>
      <c r="W469" t="str">
        <f t="shared" si="39"/>
        <v/>
      </c>
      <c r="Y469" t="str">
        <f ca="1">IF(OR($A469="",$Q469="",$Q469&lt;TODAY(),$S469="Vencido"),"",COUNTIFS($Q$2:$Q$500,"&gt;="&amp;TODAY(),$Q$2:$Q$500,"&lt;"&amp;$Q469)+COUNTIF($Q$2:$Q469,$Q469))</f>
        <v/>
      </c>
    </row>
    <row r="470" spans="16:25" x14ac:dyDescent="0.3">
      <c r="P470" t="str">
        <f>IF($A470="","",IF(COUNTIF(Actividad!$B$2:$B$500,$A470)=0,"",LOOKUP(2,1/(Actividad!$B$2:$B$500=$A470),Actividad!$A$2:$A$500)))</f>
        <v/>
      </c>
      <c r="Q470" t="str">
        <f>IF($A470="","",IF(COUNTIFS(Actividad!$B$2:$B$500,$A470,Actividad!$G$2:$G$500,"&lt;&gt;")=0,"",LOOKUP(2,1/((Actividad!$B$2:$B$500=$A470)*(Actividad!$G$2:$G$500&lt;&gt;"")),Actividad!$G$2:$G$500)))</f>
        <v/>
      </c>
      <c r="R470" t="str">
        <f t="shared" ca="1" si="35"/>
        <v/>
      </c>
      <c r="S470" t="str">
        <f t="shared" ca="1" si="36"/>
        <v/>
      </c>
      <c r="U470" t="str">
        <f t="shared" si="37"/>
        <v/>
      </c>
      <c r="V470" t="str">
        <f t="shared" si="38"/>
        <v/>
      </c>
      <c r="W470" t="str">
        <f t="shared" si="39"/>
        <v/>
      </c>
      <c r="Y470" t="str">
        <f ca="1">IF(OR($A470="",$Q470="",$Q470&lt;TODAY(),$S470="Vencido"),"",COUNTIFS($Q$2:$Q$500,"&gt;="&amp;TODAY(),$Q$2:$Q$500,"&lt;"&amp;$Q470)+COUNTIF($Q$2:$Q470,$Q470))</f>
        <v/>
      </c>
    </row>
    <row r="471" spans="16:25" x14ac:dyDescent="0.3">
      <c r="P471" t="str">
        <f>IF($A471="","",IF(COUNTIF(Actividad!$B$2:$B$500,$A471)=0,"",LOOKUP(2,1/(Actividad!$B$2:$B$500=$A471),Actividad!$A$2:$A$500)))</f>
        <v/>
      </c>
      <c r="Q471" t="str">
        <f>IF($A471="","",IF(COUNTIFS(Actividad!$B$2:$B$500,$A471,Actividad!$G$2:$G$500,"&lt;&gt;")=0,"",LOOKUP(2,1/((Actividad!$B$2:$B$500=$A471)*(Actividad!$G$2:$G$500&lt;&gt;"")),Actividad!$G$2:$G$500)))</f>
        <v/>
      </c>
      <c r="R471" t="str">
        <f t="shared" ca="1" si="35"/>
        <v/>
      </c>
      <c r="S471" t="str">
        <f t="shared" ca="1" si="36"/>
        <v/>
      </c>
      <c r="U471" t="str">
        <f t="shared" si="37"/>
        <v/>
      </c>
      <c r="V471" t="str">
        <f t="shared" si="38"/>
        <v/>
      </c>
      <c r="W471" t="str">
        <f t="shared" si="39"/>
        <v/>
      </c>
      <c r="Y471" t="str">
        <f ca="1">IF(OR($A471="",$Q471="",$Q471&lt;TODAY(),$S471="Vencido"),"",COUNTIFS($Q$2:$Q$500,"&gt;="&amp;TODAY(),$Q$2:$Q$500,"&lt;"&amp;$Q471)+COUNTIF($Q$2:$Q471,$Q471))</f>
        <v/>
      </c>
    </row>
    <row r="472" spans="16:25" x14ac:dyDescent="0.3">
      <c r="P472" t="str">
        <f>IF($A472="","",IF(COUNTIF(Actividad!$B$2:$B$500,$A472)=0,"",LOOKUP(2,1/(Actividad!$B$2:$B$500=$A472),Actividad!$A$2:$A$500)))</f>
        <v/>
      </c>
      <c r="Q472" t="str">
        <f>IF($A472="","",IF(COUNTIFS(Actividad!$B$2:$B$500,$A472,Actividad!$G$2:$G$500,"&lt;&gt;")=0,"",LOOKUP(2,1/((Actividad!$B$2:$B$500=$A472)*(Actividad!$G$2:$G$500&lt;&gt;"")),Actividad!$G$2:$G$500)))</f>
        <v/>
      </c>
      <c r="R472" t="str">
        <f t="shared" ca="1" si="35"/>
        <v/>
      </c>
      <c r="S472" t="str">
        <f t="shared" ca="1" si="36"/>
        <v/>
      </c>
      <c r="U472" t="str">
        <f t="shared" si="37"/>
        <v/>
      </c>
      <c r="V472" t="str">
        <f t="shared" si="38"/>
        <v/>
      </c>
      <c r="W472" t="str">
        <f t="shared" si="39"/>
        <v/>
      </c>
      <c r="Y472" t="str">
        <f ca="1">IF(OR($A472="",$Q472="",$Q472&lt;TODAY(),$S472="Vencido"),"",COUNTIFS($Q$2:$Q$500,"&gt;="&amp;TODAY(),$Q$2:$Q$500,"&lt;"&amp;$Q472)+COUNTIF($Q$2:$Q472,$Q472))</f>
        <v/>
      </c>
    </row>
    <row r="473" spans="16:25" x14ac:dyDescent="0.3">
      <c r="P473" t="str">
        <f>IF($A473="","",IF(COUNTIF(Actividad!$B$2:$B$500,$A473)=0,"",LOOKUP(2,1/(Actividad!$B$2:$B$500=$A473),Actividad!$A$2:$A$500)))</f>
        <v/>
      </c>
      <c r="Q473" t="str">
        <f>IF($A473="","",IF(COUNTIFS(Actividad!$B$2:$B$500,$A473,Actividad!$G$2:$G$500,"&lt;&gt;")=0,"",LOOKUP(2,1/((Actividad!$B$2:$B$500=$A473)*(Actividad!$G$2:$G$500&lt;&gt;"")),Actividad!$G$2:$G$500)))</f>
        <v/>
      </c>
      <c r="R473" t="str">
        <f t="shared" ca="1" si="35"/>
        <v/>
      </c>
      <c r="S473" t="str">
        <f t="shared" ca="1" si="36"/>
        <v/>
      </c>
      <c r="U473" t="str">
        <f t="shared" si="37"/>
        <v/>
      </c>
      <c r="V473" t="str">
        <f t="shared" si="38"/>
        <v/>
      </c>
      <c r="W473" t="str">
        <f t="shared" si="39"/>
        <v/>
      </c>
      <c r="Y473" t="str">
        <f ca="1">IF(OR($A473="",$Q473="",$Q473&lt;TODAY(),$S473="Vencido"),"",COUNTIFS($Q$2:$Q$500,"&gt;="&amp;TODAY(),$Q$2:$Q$500,"&lt;"&amp;$Q473)+COUNTIF($Q$2:$Q473,$Q473))</f>
        <v/>
      </c>
    </row>
    <row r="474" spans="16:25" x14ac:dyDescent="0.3">
      <c r="P474" t="str">
        <f>IF($A474="","",IF(COUNTIF(Actividad!$B$2:$B$500,$A474)=0,"",LOOKUP(2,1/(Actividad!$B$2:$B$500=$A474),Actividad!$A$2:$A$500)))</f>
        <v/>
      </c>
      <c r="Q474" t="str">
        <f>IF($A474="","",IF(COUNTIFS(Actividad!$B$2:$B$500,$A474,Actividad!$G$2:$G$500,"&lt;&gt;")=0,"",LOOKUP(2,1/((Actividad!$B$2:$B$500=$A474)*(Actividad!$G$2:$G$500&lt;&gt;"")),Actividad!$G$2:$G$500)))</f>
        <v/>
      </c>
      <c r="R474" t="str">
        <f t="shared" ca="1" si="35"/>
        <v/>
      </c>
      <c r="S474" t="str">
        <f t="shared" ca="1" si="36"/>
        <v/>
      </c>
      <c r="U474" t="str">
        <f t="shared" si="37"/>
        <v/>
      </c>
      <c r="V474" t="str">
        <f t="shared" si="38"/>
        <v/>
      </c>
      <c r="W474" t="str">
        <f t="shared" si="39"/>
        <v/>
      </c>
      <c r="Y474" t="str">
        <f ca="1">IF(OR($A474="",$Q474="",$Q474&lt;TODAY(),$S474="Vencido"),"",COUNTIFS($Q$2:$Q$500,"&gt;="&amp;TODAY(),$Q$2:$Q$500,"&lt;"&amp;$Q474)+COUNTIF($Q$2:$Q474,$Q474))</f>
        <v/>
      </c>
    </row>
    <row r="475" spans="16:25" x14ac:dyDescent="0.3">
      <c r="P475" t="str">
        <f>IF($A475="","",IF(COUNTIF(Actividad!$B$2:$B$500,$A475)=0,"",LOOKUP(2,1/(Actividad!$B$2:$B$500=$A475),Actividad!$A$2:$A$500)))</f>
        <v/>
      </c>
      <c r="Q475" t="str">
        <f>IF($A475="","",IF(COUNTIFS(Actividad!$B$2:$B$500,$A475,Actividad!$G$2:$G$500,"&lt;&gt;")=0,"",LOOKUP(2,1/((Actividad!$B$2:$B$500=$A475)*(Actividad!$G$2:$G$500&lt;&gt;"")),Actividad!$G$2:$G$500)))</f>
        <v/>
      </c>
      <c r="R475" t="str">
        <f t="shared" ca="1" si="35"/>
        <v/>
      </c>
      <c r="S475" t="str">
        <f t="shared" ca="1" si="36"/>
        <v/>
      </c>
      <c r="U475" t="str">
        <f t="shared" si="37"/>
        <v/>
      </c>
      <c r="V475" t="str">
        <f t="shared" si="38"/>
        <v/>
      </c>
      <c r="W475" t="str">
        <f t="shared" si="39"/>
        <v/>
      </c>
      <c r="Y475" t="str">
        <f ca="1">IF(OR($A475="",$Q475="",$Q475&lt;TODAY(),$S475="Vencido"),"",COUNTIFS($Q$2:$Q$500,"&gt;="&amp;TODAY(),$Q$2:$Q$500,"&lt;"&amp;$Q475)+COUNTIF($Q$2:$Q475,$Q475))</f>
        <v/>
      </c>
    </row>
    <row r="476" spans="16:25" x14ac:dyDescent="0.3">
      <c r="P476" t="str">
        <f>IF($A476="","",IF(COUNTIF(Actividad!$B$2:$B$500,$A476)=0,"",LOOKUP(2,1/(Actividad!$B$2:$B$500=$A476),Actividad!$A$2:$A$500)))</f>
        <v/>
      </c>
      <c r="Q476" t="str">
        <f>IF($A476="","",IF(COUNTIFS(Actividad!$B$2:$B$500,$A476,Actividad!$G$2:$G$500,"&lt;&gt;")=0,"",LOOKUP(2,1/((Actividad!$B$2:$B$500=$A476)*(Actividad!$G$2:$G$500&lt;&gt;"")),Actividad!$G$2:$G$500)))</f>
        <v/>
      </c>
      <c r="R476" t="str">
        <f t="shared" ca="1" si="35"/>
        <v/>
      </c>
      <c r="S476" t="str">
        <f t="shared" ca="1" si="36"/>
        <v/>
      </c>
      <c r="U476" t="str">
        <f t="shared" si="37"/>
        <v/>
      </c>
      <c r="V476" t="str">
        <f t="shared" si="38"/>
        <v/>
      </c>
      <c r="W476" t="str">
        <f t="shared" si="39"/>
        <v/>
      </c>
      <c r="Y476" t="str">
        <f ca="1">IF(OR($A476="",$Q476="",$Q476&lt;TODAY(),$S476="Vencido"),"",COUNTIFS($Q$2:$Q$500,"&gt;="&amp;TODAY(),$Q$2:$Q$500,"&lt;"&amp;$Q476)+COUNTIF($Q$2:$Q476,$Q476))</f>
        <v/>
      </c>
    </row>
    <row r="477" spans="16:25" x14ac:dyDescent="0.3">
      <c r="P477" t="str">
        <f>IF($A477="","",IF(COUNTIF(Actividad!$B$2:$B$500,$A477)=0,"",LOOKUP(2,1/(Actividad!$B$2:$B$500=$A477),Actividad!$A$2:$A$500)))</f>
        <v/>
      </c>
      <c r="Q477" t="str">
        <f>IF($A477="","",IF(COUNTIFS(Actividad!$B$2:$B$500,$A477,Actividad!$G$2:$G$500,"&lt;&gt;")=0,"",LOOKUP(2,1/((Actividad!$B$2:$B$500=$A477)*(Actividad!$G$2:$G$500&lt;&gt;"")),Actividad!$G$2:$G$500)))</f>
        <v/>
      </c>
      <c r="R477" t="str">
        <f t="shared" ca="1" si="35"/>
        <v/>
      </c>
      <c r="S477" t="str">
        <f t="shared" ca="1" si="36"/>
        <v/>
      </c>
      <c r="U477" t="str">
        <f t="shared" si="37"/>
        <v/>
      </c>
      <c r="V477" t="str">
        <f t="shared" si="38"/>
        <v/>
      </c>
      <c r="W477" t="str">
        <f t="shared" si="39"/>
        <v/>
      </c>
      <c r="Y477" t="str">
        <f ca="1">IF(OR($A477="",$Q477="",$Q477&lt;TODAY(),$S477="Vencido"),"",COUNTIFS($Q$2:$Q$500,"&gt;="&amp;TODAY(),$Q$2:$Q$500,"&lt;"&amp;$Q477)+COUNTIF($Q$2:$Q477,$Q477))</f>
        <v/>
      </c>
    </row>
    <row r="478" spans="16:25" x14ac:dyDescent="0.3">
      <c r="P478" t="str">
        <f>IF($A478="","",IF(COUNTIF(Actividad!$B$2:$B$500,$A478)=0,"",LOOKUP(2,1/(Actividad!$B$2:$B$500=$A478),Actividad!$A$2:$A$500)))</f>
        <v/>
      </c>
      <c r="Q478" t="str">
        <f>IF($A478="","",IF(COUNTIFS(Actividad!$B$2:$B$500,$A478,Actividad!$G$2:$G$500,"&lt;&gt;")=0,"",LOOKUP(2,1/((Actividad!$B$2:$B$500=$A478)*(Actividad!$G$2:$G$500&lt;&gt;"")),Actividad!$G$2:$G$500)))</f>
        <v/>
      </c>
      <c r="R478" t="str">
        <f t="shared" ca="1" si="35"/>
        <v/>
      </c>
      <c r="S478" t="str">
        <f t="shared" ca="1" si="36"/>
        <v/>
      </c>
      <c r="U478" t="str">
        <f t="shared" si="37"/>
        <v/>
      </c>
      <c r="V478" t="str">
        <f t="shared" si="38"/>
        <v/>
      </c>
      <c r="W478" t="str">
        <f t="shared" si="39"/>
        <v/>
      </c>
      <c r="Y478" t="str">
        <f ca="1">IF(OR($A478="",$Q478="",$Q478&lt;TODAY(),$S478="Vencido"),"",COUNTIFS($Q$2:$Q$500,"&gt;="&amp;TODAY(),$Q$2:$Q$500,"&lt;"&amp;$Q478)+COUNTIF($Q$2:$Q478,$Q478))</f>
        <v/>
      </c>
    </row>
    <row r="479" spans="16:25" x14ac:dyDescent="0.3">
      <c r="P479" t="str">
        <f>IF($A479="","",IF(COUNTIF(Actividad!$B$2:$B$500,$A479)=0,"",LOOKUP(2,1/(Actividad!$B$2:$B$500=$A479),Actividad!$A$2:$A$500)))</f>
        <v/>
      </c>
      <c r="Q479" t="str">
        <f>IF($A479="","",IF(COUNTIFS(Actividad!$B$2:$B$500,$A479,Actividad!$G$2:$G$500,"&lt;&gt;")=0,"",LOOKUP(2,1/((Actividad!$B$2:$B$500=$A479)*(Actividad!$G$2:$G$500&lt;&gt;"")),Actividad!$G$2:$G$500)))</f>
        <v/>
      </c>
      <c r="R479" t="str">
        <f t="shared" ca="1" si="35"/>
        <v/>
      </c>
      <c r="S479" t="str">
        <f t="shared" ca="1" si="36"/>
        <v/>
      </c>
      <c r="U479" t="str">
        <f t="shared" si="37"/>
        <v/>
      </c>
      <c r="V479" t="str">
        <f t="shared" si="38"/>
        <v/>
      </c>
      <c r="W479" t="str">
        <f t="shared" si="39"/>
        <v/>
      </c>
      <c r="Y479" t="str">
        <f ca="1">IF(OR($A479="",$Q479="",$Q479&lt;TODAY(),$S479="Vencido"),"",COUNTIFS($Q$2:$Q$500,"&gt;="&amp;TODAY(),$Q$2:$Q$500,"&lt;"&amp;$Q479)+COUNTIF($Q$2:$Q479,$Q479))</f>
        <v/>
      </c>
    </row>
    <row r="480" spans="16:25" x14ac:dyDescent="0.3">
      <c r="P480" t="str">
        <f>IF($A480="","",IF(COUNTIF(Actividad!$B$2:$B$500,$A480)=0,"",LOOKUP(2,1/(Actividad!$B$2:$B$500=$A480),Actividad!$A$2:$A$500)))</f>
        <v/>
      </c>
      <c r="Q480" t="str">
        <f>IF($A480="","",IF(COUNTIFS(Actividad!$B$2:$B$500,$A480,Actividad!$G$2:$G$500,"&lt;&gt;")=0,"",LOOKUP(2,1/((Actividad!$B$2:$B$500=$A480)*(Actividad!$G$2:$G$500&lt;&gt;"")),Actividad!$G$2:$G$500)))</f>
        <v/>
      </c>
      <c r="R480" t="str">
        <f t="shared" ca="1" si="35"/>
        <v/>
      </c>
      <c r="S480" t="str">
        <f t="shared" ca="1" si="36"/>
        <v/>
      </c>
      <c r="U480" t="str">
        <f t="shared" si="37"/>
        <v/>
      </c>
      <c r="V480" t="str">
        <f t="shared" si="38"/>
        <v/>
      </c>
      <c r="W480" t="str">
        <f t="shared" si="39"/>
        <v/>
      </c>
      <c r="Y480" t="str">
        <f ca="1">IF(OR($A480="",$Q480="",$Q480&lt;TODAY(),$S480="Vencido"),"",COUNTIFS($Q$2:$Q$500,"&gt;="&amp;TODAY(),$Q$2:$Q$500,"&lt;"&amp;$Q480)+COUNTIF($Q$2:$Q480,$Q480))</f>
        <v/>
      </c>
    </row>
    <row r="481" spans="16:25" x14ac:dyDescent="0.3">
      <c r="P481" t="str">
        <f>IF($A481="","",IF(COUNTIF(Actividad!$B$2:$B$500,$A481)=0,"",LOOKUP(2,1/(Actividad!$B$2:$B$500=$A481),Actividad!$A$2:$A$500)))</f>
        <v/>
      </c>
      <c r="Q481" t="str">
        <f>IF($A481="","",IF(COUNTIFS(Actividad!$B$2:$B$500,$A481,Actividad!$G$2:$G$500,"&lt;&gt;")=0,"",LOOKUP(2,1/((Actividad!$B$2:$B$500=$A481)*(Actividad!$G$2:$G$500&lt;&gt;"")),Actividad!$G$2:$G$500)))</f>
        <v/>
      </c>
      <c r="R481" t="str">
        <f t="shared" ca="1" si="35"/>
        <v/>
      </c>
      <c r="S481" t="str">
        <f t="shared" ca="1" si="36"/>
        <v/>
      </c>
      <c r="U481" t="str">
        <f t="shared" si="37"/>
        <v/>
      </c>
      <c r="V481" t="str">
        <f t="shared" si="38"/>
        <v/>
      </c>
      <c r="W481" t="str">
        <f t="shared" si="39"/>
        <v/>
      </c>
      <c r="Y481" t="str">
        <f ca="1">IF(OR($A481="",$Q481="",$Q481&lt;TODAY(),$S481="Vencido"),"",COUNTIFS($Q$2:$Q$500,"&gt;="&amp;TODAY(),$Q$2:$Q$500,"&lt;"&amp;$Q481)+COUNTIF($Q$2:$Q481,$Q481))</f>
        <v/>
      </c>
    </row>
    <row r="482" spans="16:25" x14ac:dyDescent="0.3">
      <c r="P482" t="str">
        <f>IF($A482="","",IF(COUNTIF(Actividad!$B$2:$B$500,$A482)=0,"",LOOKUP(2,1/(Actividad!$B$2:$B$500=$A482),Actividad!$A$2:$A$500)))</f>
        <v/>
      </c>
      <c r="Q482" t="str">
        <f>IF($A482="","",IF(COUNTIFS(Actividad!$B$2:$B$500,$A482,Actividad!$G$2:$G$500,"&lt;&gt;")=0,"",LOOKUP(2,1/((Actividad!$B$2:$B$500=$A482)*(Actividad!$G$2:$G$500&lt;&gt;"")),Actividad!$G$2:$G$500)))</f>
        <v/>
      </c>
      <c r="R482" t="str">
        <f t="shared" ca="1" si="35"/>
        <v/>
      </c>
      <c r="S482" t="str">
        <f t="shared" ca="1" si="36"/>
        <v/>
      </c>
      <c r="U482" t="str">
        <f t="shared" si="37"/>
        <v/>
      </c>
      <c r="V482" t="str">
        <f t="shared" si="38"/>
        <v/>
      </c>
      <c r="W482" t="str">
        <f t="shared" si="39"/>
        <v/>
      </c>
      <c r="Y482" t="str">
        <f ca="1">IF(OR($A482="",$Q482="",$Q482&lt;TODAY(),$S482="Vencido"),"",COUNTIFS($Q$2:$Q$500,"&gt;="&amp;TODAY(),$Q$2:$Q$500,"&lt;"&amp;$Q482)+COUNTIF($Q$2:$Q482,$Q482))</f>
        <v/>
      </c>
    </row>
    <row r="483" spans="16:25" x14ac:dyDescent="0.3">
      <c r="P483" t="str">
        <f>IF($A483="","",IF(COUNTIF(Actividad!$B$2:$B$500,$A483)=0,"",LOOKUP(2,1/(Actividad!$B$2:$B$500=$A483),Actividad!$A$2:$A$500)))</f>
        <v/>
      </c>
      <c r="Q483" t="str">
        <f>IF($A483="","",IF(COUNTIFS(Actividad!$B$2:$B$500,$A483,Actividad!$G$2:$G$500,"&lt;&gt;")=0,"",LOOKUP(2,1/((Actividad!$B$2:$B$500=$A483)*(Actividad!$G$2:$G$500&lt;&gt;"")),Actividad!$G$2:$G$500)))</f>
        <v/>
      </c>
      <c r="R483" t="str">
        <f t="shared" ca="1" si="35"/>
        <v/>
      </c>
      <c r="S483" t="str">
        <f t="shared" ca="1" si="36"/>
        <v/>
      </c>
      <c r="U483" t="str">
        <f t="shared" si="37"/>
        <v/>
      </c>
      <c r="V483" t="str">
        <f t="shared" si="38"/>
        <v/>
      </c>
      <c r="W483" t="str">
        <f t="shared" si="39"/>
        <v/>
      </c>
      <c r="Y483" t="str">
        <f ca="1">IF(OR($A483="",$Q483="",$Q483&lt;TODAY(),$S483="Vencido"),"",COUNTIFS($Q$2:$Q$500,"&gt;="&amp;TODAY(),$Q$2:$Q$500,"&lt;"&amp;$Q483)+COUNTIF($Q$2:$Q483,$Q483))</f>
        <v/>
      </c>
    </row>
    <row r="484" spans="16:25" x14ac:dyDescent="0.3">
      <c r="P484" t="str">
        <f>IF($A484="","",IF(COUNTIF(Actividad!$B$2:$B$500,$A484)=0,"",LOOKUP(2,1/(Actividad!$B$2:$B$500=$A484),Actividad!$A$2:$A$500)))</f>
        <v/>
      </c>
      <c r="Q484" t="str">
        <f>IF($A484="","",IF(COUNTIFS(Actividad!$B$2:$B$500,$A484,Actividad!$G$2:$G$500,"&lt;&gt;")=0,"",LOOKUP(2,1/((Actividad!$B$2:$B$500=$A484)*(Actividad!$G$2:$G$500&lt;&gt;"")),Actividad!$G$2:$G$500)))</f>
        <v/>
      </c>
      <c r="R484" t="str">
        <f t="shared" ca="1" si="35"/>
        <v/>
      </c>
      <c r="S484" t="str">
        <f t="shared" ca="1" si="36"/>
        <v/>
      </c>
      <c r="U484" t="str">
        <f t="shared" si="37"/>
        <v/>
      </c>
      <c r="V484" t="str">
        <f t="shared" si="38"/>
        <v/>
      </c>
      <c r="W484" t="str">
        <f t="shared" si="39"/>
        <v/>
      </c>
      <c r="Y484" t="str">
        <f ca="1">IF(OR($A484="",$Q484="",$Q484&lt;TODAY(),$S484="Vencido"),"",COUNTIFS($Q$2:$Q$500,"&gt;="&amp;TODAY(),$Q$2:$Q$500,"&lt;"&amp;$Q484)+COUNTIF($Q$2:$Q484,$Q484))</f>
        <v/>
      </c>
    </row>
    <row r="485" spans="16:25" x14ac:dyDescent="0.3">
      <c r="P485" t="str">
        <f>IF($A485="","",IF(COUNTIF(Actividad!$B$2:$B$500,$A485)=0,"",LOOKUP(2,1/(Actividad!$B$2:$B$500=$A485),Actividad!$A$2:$A$500)))</f>
        <v/>
      </c>
      <c r="Q485" t="str">
        <f>IF($A485="","",IF(COUNTIFS(Actividad!$B$2:$B$500,$A485,Actividad!$G$2:$G$500,"&lt;&gt;")=0,"",LOOKUP(2,1/((Actividad!$B$2:$B$500=$A485)*(Actividad!$G$2:$G$500&lt;&gt;"")),Actividad!$G$2:$G$500)))</f>
        <v/>
      </c>
      <c r="R485" t="str">
        <f t="shared" ca="1" si="35"/>
        <v/>
      </c>
      <c r="S485" t="str">
        <f t="shared" ca="1" si="36"/>
        <v/>
      </c>
      <c r="U485" t="str">
        <f t="shared" si="37"/>
        <v/>
      </c>
      <c r="V485" t="str">
        <f t="shared" si="38"/>
        <v/>
      </c>
      <c r="W485" t="str">
        <f t="shared" si="39"/>
        <v/>
      </c>
      <c r="Y485" t="str">
        <f ca="1">IF(OR($A485="",$Q485="",$Q485&lt;TODAY(),$S485="Vencido"),"",COUNTIFS($Q$2:$Q$500,"&gt;="&amp;TODAY(),$Q$2:$Q$500,"&lt;"&amp;$Q485)+COUNTIF($Q$2:$Q485,$Q485))</f>
        <v/>
      </c>
    </row>
    <row r="486" spans="16:25" x14ac:dyDescent="0.3">
      <c r="P486" t="str">
        <f>IF($A486="","",IF(COUNTIF(Actividad!$B$2:$B$500,$A486)=0,"",LOOKUP(2,1/(Actividad!$B$2:$B$500=$A486),Actividad!$A$2:$A$500)))</f>
        <v/>
      </c>
      <c r="Q486" t="str">
        <f>IF($A486="","",IF(COUNTIFS(Actividad!$B$2:$B$500,$A486,Actividad!$G$2:$G$500,"&lt;&gt;")=0,"",LOOKUP(2,1/((Actividad!$B$2:$B$500=$A486)*(Actividad!$G$2:$G$500&lt;&gt;"")),Actividad!$G$2:$G$500)))</f>
        <v/>
      </c>
      <c r="R486" t="str">
        <f t="shared" ca="1" si="35"/>
        <v/>
      </c>
      <c r="S486" t="str">
        <f t="shared" ca="1" si="36"/>
        <v/>
      </c>
      <c r="U486" t="str">
        <f t="shared" si="37"/>
        <v/>
      </c>
      <c r="V486" t="str">
        <f t="shared" si="38"/>
        <v/>
      </c>
      <c r="W486" t="str">
        <f t="shared" si="39"/>
        <v/>
      </c>
      <c r="Y486" t="str">
        <f ca="1">IF(OR($A486="",$Q486="",$Q486&lt;TODAY(),$S486="Vencido"),"",COUNTIFS($Q$2:$Q$500,"&gt;="&amp;TODAY(),$Q$2:$Q$500,"&lt;"&amp;$Q486)+COUNTIF($Q$2:$Q486,$Q486))</f>
        <v/>
      </c>
    </row>
    <row r="487" spans="16:25" x14ac:dyDescent="0.3">
      <c r="P487" t="str">
        <f>IF($A487="","",IF(COUNTIF(Actividad!$B$2:$B$500,$A487)=0,"",LOOKUP(2,1/(Actividad!$B$2:$B$500=$A487),Actividad!$A$2:$A$500)))</f>
        <v/>
      </c>
      <c r="Q487" t="str">
        <f>IF($A487="","",IF(COUNTIFS(Actividad!$B$2:$B$500,$A487,Actividad!$G$2:$G$500,"&lt;&gt;")=0,"",LOOKUP(2,1/((Actividad!$B$2:$B$500=$A487)*(Actividad!$G$2:$G$500&lt;&gt;"")),Actividad!$G$2:$G$500)))</f>
        <v/>
      </c>
      <c r="R487" t="str">
        <f t="shared" ca="1" si="35"/>
        <v/>
      </c>
      <c r="S487" t="str">
        <f t="shared" ca="1" si="36"/>
        <v/>
      </c>
      <c r="U487" t="str">
        <f t="shared" si="37"/>
        <v/>
      </c>
      <c r="V487" t="str">
        <f t="shared" si="38"/>
        <v/>
      </c>
      <c r="W487" t="str">
        <f t="shared" si="39"/>
        <v/>
      </c>
      <c r="Y487" t="str">
        <f ca="1">IF(OR($A487="",$Q487="",$Q487&lt;TODAY(),$S487="Vencido"),"",COUNTIFS($Q$2:$Q$500,"&gt;="&amp;TODAY(),$Q$2:$Q$500,"&lt;"&amp;$Q487)+COUNTIF($Q$2:$Q487,$Q487))</f>
        <v/>
      </c>
    </row>
    <row r="488" spans="16:25" x14ac:dyDescent="0.3">
      <c r="P488" t="str">
        <f>IF($A488="","",IF(COUNTIF(Actividad!$B$2:$B$500,$A488)=0,"",LOOKUP(2,1/(Actividad!$B$2:$B$500=$A488),Actividad!$A$2:$A$500)))</f>
        <v/>
      </c>
      <c r="Q488" t="str">
        <f>IF($A488="","",IF(COUNTIFS(Actividad!$B$2:$B$500,$A488,Actividad!$G$2:$G$500,"&lt;&gt;")=0,"",LOOKUP(2,1/((Actividad!$B$2:$B$500=$A488)*(Actividad!$G$2:$G$500&lt;&gt;"")),Actividad!$G$2:$G$500)))</f>
        <v/>
      </c>
      <c r="R488" t="str">
        <f t="shared" ca="1" si="35"/>
        <v/>
      </c>
      <c r="S488" t="str">
        <f t="shared" ca="1" si="36"/>
        <v/>
      </c>
      <c r="U488" t="str">
        <f t="shared" si="37"/>
        <v/>
      </c>
      <c r="V488" t="str">
        <f t="shared" si="38"/>
        <v/>
      </c>
      <c r="W488" t="str">
        <f t="shared" si="39"/>
        <v/>
      </c>
      <c r="Y488" t="str">
        <f ca="1">IF(OR($A488="",$Q488="",$Q488&lt;TODAY(),$S488="Vencido"),"",COUNTIFS($Q$2:$Q$500,"&gt;="&amp;TODAY(),$Q$2:$Q$500,"&lt;"&amp;$Q488)+COUNTIF($Q$2:$Q488,$Q488))</f>
        <v/>
      </c>
    </row>
    <row r="489" spans="16:25" x14ac:dyDescent="0.3">
      <c r="P489" t="str">
        <f>IF($A489="","",IF(COUNTIF(Actividad!$B$2:$B$500,$A489)=0,"",LOOKUP(2,1/(Actividad!$B$2:$B$500=$A489),Actividad!$A$2:$A$500)))</f>
        <v/>
      </c>
      <c r="Q489" t="str">
        <f>IF($A489="","",IF(COUNTIFS(Actividad!$B$2:$B$500,$A489,Actividad!$G$2:$G$500,"&lt;&gt;")=0,"",LOOKUP(2,1/((Actividad!$B$2:$B$500=$A489)*(Actividad!$G$2:$G$500&lt;&gt;"")),Actividad!$G$2:$G$500)))</f>
        <v/>
      </c>
      <c r="R489" t="str">
        <f t="shared" ca="1" si="35"/>
        <v/>
      </c>
      <c r="S489" t="str">
        <f t="shared" ca="1" si="36"/>
        <v/>
      </c>
      <c r="U489" t="str">
        <f t="shared" si="37"/>
        <v/>
      </c>
      <c r="V489" t="str">
        <f t="shared" si="38"/>
        <v/>
      </c>
      <c r="W489" t="str">
        <f t="shared" si="39"/>
        <v/>
      </c>
      <c r="Y489" t="str">
        <f ca="1">IF(OR($A489="",$Q489="",$Q489&lt;TODAY(),$S489="Vencido"),"",COUNTIFS($Q$2:$Q$500,"&gt;="&amp;TODAY(),$Q$2:$Q$500,"&lt;"&amp;$Q489)+COUNTIF($Q$2:$Q489,$Q489))</f>
        <v/>
      </c>
    </row>
    <row r="490" spans="16:25" x14ac:dyDescent="0.3">
      <c r="P490" t="str">
        <f>IF($A490="","",IF(COUNTIF(Actividad!$B$2:$B$500,$A490)=0,"",LOOKUP(2,1/(Actividad!$B$2:$B$500=$A490),Actividad!$A$2:$A$500)))</f>
        <v/>
      </c>
      <c r="Q490" t="str">
        <f>IF($A490="","",IF(COUNTIFS(Actividad!$B$2:$B$500,$A490,Actividad!$G$2:$G$500,"&lt;&gt;")=0,"",LOOKUP(2,1/((Actividad!$B$2:$B$500=$A490)*(Actividad!$G$2:$G$500&lt;&gt;"")),Actividad!$G$2:$G$500)))</f>
        <v/>
      </c>
      <c r="R490" t="str">
        <f t="shared" ca="1" si="35"/>
        <v/>
      </c>
      <c r="S490" t="str">
        <f t="shared" ca="1" si="36"/>
        <v/>
      </c>
      <c r="U490" t="str">
        <f t="shared" si="37"/>
        <v/>
      </c>
      <c r="V490" t="str">
        <f t="shared" si="38"/>
        <v/>
      </c>
      <c r="W490" t="str">
        <f t="shared" si="39"/>
        <v/>
      </c>
      <c r="Y490" t="str">
        <f ca="1">IF(OR($A490="",$Q490="",$Q490&lt;TODAY(),$S490="Vencido"),"",COUNTIFS($Q$2:$Q$500,"&gt;="&amp;TODAY(),$Q$2:$Q$500,"&lt;"&amp;$Q490)+COUNTIF($Q$2:$Q490,$Q490))</f>
        <v/>
      </c>
    </row>
    <row r="491" spans="16:25" x14ac:dyDescent="0.3">
      <c r="P491" t="str">
        <f>IF($A491="","",IF(COUNTIF(Actividad!$B$2:$B$500,$A491)=0,"",LOOKUP(2,1/(Actividad!$B$2:$B$500=$A491),Actividad!$A$2:$A$500)))</f>
        <v/>
      </c>
      <c r="Q491" t="str">
        <f>IF($A491="","",IF(COUNTIFS(Actividad!$B$2:$B$500,$A491,Actividad!$G$2:$G$500,"&lt;&gt;")=0,"",LOOKUP(2,1/((Actividad!$B$2:$B$500=$A491)*(Actividad!$G$2:$G$500&lt;&gt;"")),Actividad!$G$2:$G$500)))</f>
        <v/>
      </c>
      <c r="R491" t="str">
        <f t="shared" ca="1" si="35"/>
        <v/>
      </c>
      <c r="S491" t="str">
        <f t="shared" ca="1" si="36"/>
        <v/>
      </c>
      <c r="U491" t="str">
        <f t="shared" si="37"/>
        <v/>
      </c>
      <c r="V491" t="str">
        <f t="shared" si="38"/>
        <v/>
      </c>
      <c r="W491" t="str">
        <f t="shared" si="39"/>
        <v/>
      </c>
      <c r="Y491" t="str">
        <f ca="1">IF(OR($A491="",$Q491="",$Q491&lt;TODAY(),$S491="Vencido"),"",COUNTIFS($Q$2:$Q$500,"&gt;="&amp;TODAY(),$Q$2:$Q$500,"&lt;"&amp;$Q491)+COUNTIF($Q$2:$Q491,$Q491))</f>
        <v/>
      </c>
    </row>
    <row r="492" spans="16:25" x14ac:dyDescent="0.3">
      <c r="P492" t="str">
        <f>IF($A492="","",IF(COUNTIF(Actividad!$B$2:$B$500,$A492)=0,"",LOOKUP(2,1/(Actividad!$B$2:$B$500=$A492),Actividad!$A$2:$A$500)))</f>
        <v/>
      </c>
      <c r="Q492" t="str">
        <f>IF($A492="","",IF(COUNTIFS(Actividad!$B$2:$B$500,$A492,Actividad!$G$2:$G$500,"&lt;&gt;")=0,"",LOOKUP(2,1/((Actividad!$B$2:$B$500=$A492)*(Actividad!$G$2:$G$500&lt;&gt;"")),Actividad!$G$2:$G$500)))</f>
        <v/>
      </c>
      <c r="R492" t="str">
        <f t="shared" ca="1" si="35"/>
        <v/>
      </c>
      <c r="S492" t="str">
        <f t="shared" ca="1" si="36"/>
        <v/>
      </c>
      <c r="U492" t="str">
        <f t="shared" si="37"/>
        <v/>
      </c>
      <c r="V492" t="str">
        <f t="shared" si="38"/>
        <v/>
      </c>
      <c r="W492" t="str">
        <f t="shared" si="39"/>
        <v/>
      </c>
      <c r="Y492" t="str">
        <f ca="1">IF(OR($A492="",$Q492="",$Q492&lt;TODAY(),$S492="Vencido"),"",COUNTIFS($Q$2:$Q$500,"&gt;="&amp;TODAY(),$Q$2:$Q$500,"&lt;"&amp;$Q492)+COUNTIF($Q$2:$Q492,$Q492))</f>
        <v/>
      </c>
    </row>
    <row r="493" spans="16:25" x14ac:dyDescent="0.3">
      <c r="P493" t="str">
        <f>IF($A493="","",IF(COUNTIF(Actividad!$B$2:$B$500,$A493)=0,"",LOOKUP(2,1/(Actividad!$B$2:$B$500=$A493),Actividad!$A$2:$A$500)))</f>
        <v/>
      </c>
      <c r="Q493" t="str">
        <f>IF($A493="","",IF(COUNTIFS(Actividad!$B$2:$B$500,$A493,Actividad!$G$2:$G$500,"&lt;&gt;")=0,"",LOOKUP(2,1/((Actividad!$B$2:$B$500=$A493)*(Actividad!$G$2:$G$500&lt;&gt;"")),Actividad!$G$2:$G$500)))</f>
        <v/>
      </c>
      <c r="R493" t="str">
        <f t="shared" ca="1" si="35"/>
        <v/>
      </c>
      <c r="S493" t="str">
        <f t="shared" ca="1" si="36"/>
        <v/>
      </c>
      <c r="U493" t="str">
        <f t="shared" si="37"/>
        <v/>
      </c>
      <c r="V493" t="str">
        <f t="shared" si="38"/>
        <v/>
      </c>
      <c r="W493" t="str">
        <f t="shared" si="39"/>
        <v/>
      </c>
      <c r="Y493" t="str">
        <f ca="1">IF(OR($A493="",$Q493="",$Q493&lt;TODAY(),$S493="Vencido"),"",COUNTIFS($Q$2:$Q$500,"&gt;="&amp;TODAY(),$Q$2:$Q$500,"&lt;"&amp;$Q493)+COUNTIF($Q$2:$Q493,$Q493))</f>
        <v/>
      </c>
    </row>
    <row r="494" spans="16:25" x14ac:dyDescent="0.3">
      <c r="P494" t="str">
        <f>IF($A494="","",IF(COUNTIF(Actividad!$B$2:$B$500,$A494)=0,"",LOOKUP(2,1/(Actividad!$B$2:$B$500=$A494),Actividad!$A$2:$A$500)))</f>
        <v/>
      </c>
      <c r="Q494" t="str">
        <f>IF($A494="","",IF(COUNTIFS(Actividad!$B$2:$B$500,$A494,Actividad!$G$2:$G$500,"&lt;&gt;")=0,"",LOOKUP(2,1/((Actividad!$B$2:$B$500=$A494)*(Actividad!$G$2:$G$500&lt;&gt;"")),Actividad!$G$2:$G$500)))</f>
        <v/>
      </c>
      <c r="R494" t="str">
        <f t="shared" ca="1" si="35"/>
        <v/>
      </c>
      <c r="S494" t="str">
        <f t="shared" ca="1" si="36"/>
        <v/>
      </c>
      <c r="U494" t="str">
        <f t="shared" si="37"/>
        <v/>
      </c>
      <c r="V494" t="str">
        <f t="shared" si="38"/>
        <v/>
      </c>
      <c r="W494" t="str">
        <f t="shared" si="39"/>
        <v/>
      </c>
      <c r="Y494" t="str">
        <f ca="1">IF(OR($A494="",$Q494="",$Q494&lt;TODAY(),$S494="Vencido"),"",COUNTIFS($Q$2:$Q$500,"&gt;="&amp;TODAY(),$Q$2:$Q$500,"&lt;"&amp;$Q494)+COUNTIF($Q$2:$Q494,$Q494))</f>
        <v/>
      </c>
    </row>
    <row r="495" spans="16:25" x14ac:dyDescent="0.3">
      <c r="P495" t="str">
        <f>IF($A495="","",IF(COUNTIF(Actividad!$B$2:$B$500,$A495)=0,"",LOOKUP(2,1/(Actividad!$B$2:$B$500=$A495),Actividad!$A$2:$A$500)))</f>
        <v/>
      </c>
      <c r="Q495" t="str">
        <f>IF($A495="","",IF(COUNTIFS(Actividad!$B$2:$B$500,$A495,Actividad!$G$2:$G$500,"&lt;&gt;")=0,"",LOOKUP(2,1/((Actividad!$B$2:$B$500=$A495)*(Actividad!$G$2:$G$500&lt;&gt;"")),Actividad!$G$2:$G$500)))</f>
        <v/>
      </c>
      <c r="R495" t="str">
        <f t="shared" ca="1" si="35"/>
        <v/>
      </c>
      <c r="S495" t="str">
        <f t="shared" ca="1" si="36"/>
        <v/>
      </c>
      <c r="U495" t="str">
        <f t="shared" si="37"/>
        <v/>
      </c>
      <c r="V495" t="str">
        <f t="shared" si="38"/>
        <v/>
      </c>
      <c r="W495" t="str">
        <f t="shared" si="39"/>
        <v/>
      </c>
      <c r="Y495" t="str">
        <f ca="1">IF(OR($A495="",$Q495="",$Q495&lt;TODAY(),$S495="Vencido"),"",COUNTIFS($Q$2:$Q$500,"&gt;="&amp;TODAY(),$Q$2:$Q$500,"&lt;"&amp;$Q495)+COUNTIF($Q$2:$Q495,$Q495))</f>
        <v/>
      </c>
    </row>
    <row r="496" spans="16:25" x14ac:dyDescent="0.3">
      <c r="P496" t="str">
        <f>IF($A496="","",IF(COUNTIF(Actividad!$B$2:$B$500,$A496)=0,"",LOOKUP(2,1/(Actividad!$B$2:$B$500=$A496),Actividad!$A$2:$A$500)))</f>
        <v/>
      </c>
      <c r="Q496" t="str">
        <f>IF($A496="","",IF(COUNTIFS(Actividad!$B$2:$B$500,$A496,Actividad!$G$2:$G$500,"&lt;&gt;")=0,"",LOOKUP(2,1/((Actividad!$B$2:$B$500=$A496)*(Actividad!$G$2:$G$500&lt;&gt;"")),Actividad!$G$2:$G$500)))</f>
        <v/>
      </c>
      <c r="R496" t="str">
        <f t="shared" ca="1" si="35"/>
        <v/>
      </c>
      <c r="S496" t="str">
        <f t="shared" ca="1" si="36"/>
        <v/>
      </c>
      <c r="U496" t="str">
        <f t="shared" si="37"/>
        <v/>
      </c>
      <c r="V496" t="str">
        <f t="shared" si="38"/>
        <v/>
      </c>
      <c r="W496" t="str">
        <f t="shared" si="39"/>
        <v/>
      </c>
      <c r="Y496" t="str">
        <f ca="1">IF(OR($A496="",$Q496="",$Q496&lt;TODAY(),$S496="Vencido"),"",COUNTIFS($Q$2:$Q$500,"&gt;="&amp;TODAY(),$Q$2:$Q$500,"&lt;"&amp;$Q496)+COUNTIF($Q$2:$Q496,$Q496))</f>
        <v/>
      </c>
    </row>
    <row r="497" spans="16:25" x14ac:dyDescent="0.3">
      <c r="P497" t="str">
        <f>IF($A497="","",IF(COUNTIF(Actividad!$B$2:$B$500,$A497)=0,"",LOOKUP(2,1/(Actividad!$B$2:$B$500=$A497),Actividad!$A$2:$A$500)))</f>
        <v/>
      </c>
      <c r="Q497" t="str">
        <f>IF($A497="","",IF(COUNTIFS(Actividad!$B$2:$B$500,$A497,Actividad!$G$2:$G$500,"&lt;&gt;")=0,"",LOOKUP(2,1/((Actividad!$B$2:$B$500=$A497)*(Actividad!$G$2:$G$500&lt;&gt;"")),Actividad!$G$2:$G$500)))</f>
        <v/>
      </c>
      <c r="R497" t="str">
        <f t="shared" ca="1" si="35"/>
        <v/>
      </c>
      <c r="S497" t="str">
        <f t="shared" ca="1" si="36"/>
        <v/>
      </c>
      <c r="U497" t="str">
        <f t="shared" si="37"/>
        <v/>
      </c>
      <c r="V497" t="str">
        <f t="shared" si="38"/>
        <v/>
      </c>
      <c r="W497" t="str">
        <f t="shared" si="39"/>
        <v/>
      </c>
      <c r="Y497" t="str">
        <f ca="1">IF(OR($A497="",$Q497="",$Q497&lt;TODAY(),$S497="Vencido"),"",COUNTIFS($Q$2:$Q$500,"&gt;="&amp;TODAY(),$Q$2:$Q$500,"&lt;"&amp;$Q497)+COUNTIF($Q$2:$Q497,$Q497))</f>
        <v/>
      </c>
    </row>
    <row r="498" spans="16:25" x14ac:dyDescent="0.3">
      <c r="P498" t="str">
        <f>IF($A498="","",IF(COUNTIF(Actividad!$B$2:$B$500,$A498)=0,"",LOOKUP(2,1/(Actividad!$B$2:$B$500=$A498),Actividad!$A$2:$A$500)))</f>
        <v/>
      </c>
      <c r="Q498" t="str">
        <f>IF($A498="","",IF(COUNTIFS(Actividad!$B$2:$B$500,$A498,Actividad!$G$2:$G$500,"&lt;&gt;")=0,"",LOOKUP(2,1/((Actividad!$B$2:$B$500=$A498)*(Actividad!$G$2:$G$500&lt;&gt;"")),Actividad!$G$2:$G$500)))</f>
        <v/>
      </c>
      <c r="R498" t="str">
        <f t="shared" ca="1" si="35"/>
        <v/>
      </c>
      <c r="S498" t="str">
        <f t="shared" ca="1" si="36"/>
        <v/>
      </c>
      <c r="U498" t="str">
        <f t="shared" si="37"/>
        <v/>
      </c>
      <c r="V498" t="str">
        <f t="shared" si="38"/>
        <v/>
      </c>
      <c r="W498" t="str">
        <f t="shared" si="39"/>
        <v/>
      </c>
      <c r="Y498" t="str">
        <f ca="1">IF(OR($A498="",$Q498="",$Q498&lt;TODAY(),$S498="Vencido"),"",COUNTIFS($Q$2:$Q$500,"&gt;="&amp;TODAY(),$Q$2:$Q$500,"&lt;"&amp;$Q498)+COUNTIF($Q$2:$Q498,$Q498))</f>
        <v/>
      </c>
    </row>
    <row r="499" spans="16:25" x14ac:dyDescent="0.3">
      <c r="P499" t="str">
        <f>IF($A499="","",IF(COUNTIF(Actividad!$B$2:$B$500,$A499)=0,"",LOOKUP(2,1/(Actividad!$B$2:$B$500=$A499),Actividad!$A$2:$A$500)))</f>
        <v/>
      </c>
      <c r="Q499" t="str">
        <f>IF($A499="","",IF(COUNTIFS(Actividad!$B$2:$B$500,$A499,Actividad!$G$2:$G$500,"&lt;&gt;")=0,"",LOOKUP(2,1/((Actividad!$B$2:$B$500=$A499)*(Actividad!$G$2:$G$500&lt;&gt;"")),Actividad!$G$2:$G$500)))</f>
        <v/>
      </c>
      <c r="R499" t="str">
        <f t="shared" ca="1" si="35"/>
        <v/>
      </c>
      <c r="S499" t="str">
        <f t="shared" ca="1" si="36"/>
        <v/>
      </c>
      <c r="U499" t="str">
        <f t="shared" si="37"/>
        <v/>
      </c>
      <c r="V499" t="str">
        <f t="shared" si="38"/>
        <v/>
      </c>
      <c r="W499" t="str">
        <f t="shared" si="39"/>
        <v/>
      </c>
      <c r="Y499" t="str">
        <f ca="1">IF(OR($A499="",$Q499="",$Q499&lt;TODAY(),$S499="Vencido"),"",COUNTIFS($Q$2:$Q$500,"&gt;="&amp;TODAY(),$Q$2:$Q$500,"&lt;"&amp;$Q499)+COUNTIF($Q$2:$Q499,$Q499))</f>
        <v/>
      </c>
    </row>
    <row r="500" spans="16:25" x14ac:dyDescent="0.3">
      <c r="P500" t="str">
        <f>IF($A500="","",IF(COUNTIF(Actividad!$B$2:$B$500,$A500)=0,"",LOOKUP(2,1/(Actividad!$B$2:$B$500=$A500),Actividad!$A$2:$A$500)))</f>
        <v/>
      </c>
      <c r="Q500" t="str">
        <f>IF($A500="","",IF(COUNTIFS(Actividad!$B$2:$B$500,$A500,Actividad!$G$2:$G$500,"&lt;&gt;")=0,"",LOOKUP(2,1/((Actividad!$B$2:$B$500=$A500)*(Actividad!$G$2:$G$500&lt;&gt;"")),Actividad!$G$2:$G$500)))</f>
        <v/>
      </c>
      <c r="R500" t="str">
        <f t="shared" ca="1" si="35"/>
        <v/>
      </c>
      <c r="S500" t="str">
        <f t="shared" ca="1" si="36"/>
        <v/>
      </c>
      <c r="U500" t="str">
        <f t="shared" si="37"/>
        <v/>
      </c>
      <c r="V500" t="str">
        <f t="shared" si="38"/>
        <v/>
      </c>
      <c r="W500" t="str">
        <f t="shared" si="39"/>
        <v/>
      </c>
      <c r="Y500" t="str">
        <f ca="1">IF(OR($A500="",$Q500="",$Q500&lt;TODAY(),$S500="Vencido"),"",COUNTIFS($Q$2:$Q$500,"&gt;="&amp;TODAY(),$Q$2:$Q$500,"&lt;"&amp;$Q500)+COUNTIF($Q$2:$Q500,$Q500))</f>
        <v/>
      </c>
    </row>
  </sheetData>
  <conditionalFormatting sqref="S2:S17">
    <cfRule type="expression" dxfId="9" priority="1">
      <formula>$S2="Vencido"</formula>
    </cfRule>
    <cfRule type="expression" dxfId="8" priority="2">
      <formula>$S2="Hoy"</formula>
    </cfRule>
    <cfRule type="expression" dxfId="7" priority="3">
      <formula>$S2="Próx. 7 días"</formula>
    </cfRule>
    <cfRule type="expression" dxfId="6" priority="4">
      <formula>$S2="Planificado"</formula>
    </cfRule>
  </conditionalFormatting>
  <conditionalFormatting sqref="W2:W17">
    <cfRule type="expression" dxfId="5" priority="5">
      <formula>$W2="Alto"</formula>
    </cfRule>
    <cfRule type="expression" dxfId="4" priority="6">
      <formula>$W2="Medio"</formula>
    </cfRule>
    <cfRule type="expression" dxfId="3" priority="7">
      <formula>$W2="Bajo"</formula>
    </cfRule>
  </conditionalFormatting>
  <dataValidations count="5">
    <dataValidation type="list" allowBlank="1" error="Valor no permitido" prompt="Elige un valor de la lista" sqref="C2:C500" xr:uid="{00000000-0002-0000-0100-000000000000}">
      <formula1>tipos_registro</formula1>
    </dataValidation>
    <dataValidation type="list" allowBlank="1" error="Valor no permitido" prompt="Elige un valor de la lista" sqref="K2:K500" xr:uid="{00000000-0002-0000-0100-000001000000}">
      <formula1>origenes</formula1>
    </dataValidation>
    <dataValidation type="list" allowBlank="1" error="Valor no permitido" prompt="Elige un valor de la lista" sqref="L2:L500" xr:uid="{00000000-0002-0000-0100-000002000000}">
      <formula1>responsables</formula1>
    </dataValidation>
    <dataValidation type="list" allowBlank="1" error="Valor no permitido" prompt="Elige un valor de la lista" sqref="M2:M500" xr:uid="{00000000-0002-0000-0100-000003000000}">
      <formula1>estados_comerciales</formula1>
    </dataValidation>
    <dataValidation type="list" allowBlank="1" error="Valor no permitido" prompt="Elige un valor de la lista" sqref="T2:T500" xr:uid="{00000000-0002-0000-0100-000004000000}">
      <formula1>satisfaccion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1F8A8A"/>
  </sheetPr>
  <dimension ref="A1:I30"/>
  <sheetViews>
    <sheetView showGridLines="0" workbookViewId="0"/>
  </sheetViews>
  <sheetFormatPr baseColWidth="10" defaultColWidth="8.88671875" defaultRowHeight="14.4" x14ac:dyDescent="0.3"/>
  <cols>
    <col min="1" max="1" width="13" customWidth="1"/>
    <col min="2" max="2" width="12" customWidth="1"/>
    <col min="3" max="3" width="16" customWidth="1"/>
    <col min="4" max="4" width="12" customWidth="1"/>
    <col min="5" max="5" width="18" customWidth="1"/>
    <col min="6" max="6" width="12" customWidth="1"/>
    <col min="7" max="7" width="16" customWidth="1"/>
    <col min="8" max="8" width="13" customWidth="1"/>
    <col min="9" max="9" width="48" customWidth="1"/>
  </cols>
  <sheetData>
    <row r="1" spans="1:9" ht="24" customHeight="1" x14ac:dyDescent="0.3">
      <c r="A1" s="18" t="s">
        <v>212</v>
      </c>
      <c r="B1" s="18" t="s">
        <v>49</v>
      </c>
      <c r="C1" s="18" t="s">
        <v>213</v>
      </c>
      <c r="D1" s="18" t="s">
        <v>214</v>
      </c>
      <c r="E1" s="18" t="s">
        <v>215</v>
      </c>
      <c r="F1" s="18" t="s">
        <v>19</v>
      </c>
      <c r="G1" s="18" t="s">
        <v>21</v>
      </c>
      <c r="H1" s="18" t="s">
        <v>216</v>
      </c>
      <c r="I1" s="18" t="s">
        <v>66</v>
      </c>
    </row>
    <row r="2" spans="1:9" x14ac:dyDescent="0.3">
      <c r="A2" s="11">
        <v>46073</v>
      </c>
      <c r="B2" s="12" t="s">
        <v>12</v>
      </c>
      <c r="C2" s="12" t="s">
        <v>217</v>
      </c>
      <c r="D2" s="12" t="s">
        <v>218</v>
      </c>
      <c r="E2" s="12" t="s">
        <v>219</v>
      </c>
      <c r="F2" s="12" t="s">
        <v>30</v>
      </c>
      <c r="G2" s="11">
        <v>46080</v>
      </c>
      <c r="H2" s="16" t="str">
        <f t="shared" ref="H2:H30" ca="1" si="0">IF(OR($E2="Ganado",$E2="Perdido"),"Cerrada",IF($G2="","Cerrada",IF($G2&lt;TODAY(),"Vencida",IF($G2=TODAY(),"Hoy","Programada"))))</f>
        <v>Vencida</v>
      </c>
      <c r="I2" s="12" t="s">
        <v>220</v>
      </c>
    </row>
    <row r="3" spans="1:9" x14ac:dyDescent="0.3">
      <c r="A3" s="11">
        <v>46101</v>
      </c>
      <c r="B3" s="12" t="s">
        <v>12</v>
      </c>
      <c r="C3" s="12" t="s">
        <v>221</v>
      </c>
      <c r="D3" s="12" t="s">
        <v>222</v>
      </c>
      <c r="E3" s="12" t="s">
        <v>43</v>
      </c>
      <c r="F3" s="12" t="s">
        <v>30</v>
      </c>
      <c r="G3" s="11">
        <v>46150</v>
      </c>
      <c r="H3" s="16" t="str">
        <f t="shared" ca="1" si="0"/>
        <v>Cerrada</v>
      </c>
      <c r="I3" s="12" t="s">
        <v>223</v>
      </c>
    </row>
    <row r="4" spans="1:9" x14ac:dyDescent="0.3">
      <c r="A4" s="11">
        <v>46120</v>
      </c>
      <c r="B4" s="12" t="s">
        <v>12</v>
      </c>
      <c r="C4" s="12" t="s">
        <v>224</v>
      </c>
      <c r="D4" s="12" t="s">
        <v>56</v>
      </c>
      <c r="E4" s="12" t="s">
        <v>225</v>
      </c>
      <c r="F4" s="12" t="s">
        <v>30</v>
      </c>
      <c r="G4" s="11">
        <v>46150</v>
      </c>
      <c r="H4" s="16" t="str">
        <f t="shared" ca="1" si="0"/>
        <v>Programada</v>
      </c>
      <c r="I4" s="12" t="s">
        <v>226</v>
      </c>
    </row>
    <row r="5" spans="1:9" x14ac:dyDescent="0.3">
      <c r="A5" s="11">
        <v>46109</v>
      </c>
      <c r="B5" s="12" t="s">
        <v>77</v>
      </c>
      <c r="C5" s="12" t="s">
        <v>55</v>
      </c>
      <c r="D5" s="12" t="s">
        <v>222</v>
      </c>
      <c r="E5" s="12" t="s">
        <v>219</v>
      </c>
      <c r="F5" s="12" t="s">
        <v>34</v>
      </c>
      <c r="G5" s="11">
        <v>46115</v>
      </c>
      <c r="H5" s="16" t="str">
        <f t="shared" ca="1" si="0"/>
        <v>Vencida</v>
      </c>
      <c r="I5" s="12" t="s">
        <v>227</v>
      </c>
    </row>
    <row r="6" spans="1:9" x14ac:dyDescent="0.3">
      <c r="A6" s="11">
        <v>46117</v>
      </c>
      <c r="B6" s="12" t="s">
        <v>77</v>
      </c>
      <c r="C6" s="12" t="s">
        <v>224</v>
      </c>
      <c r="D6" s="12" t="s">
        <v>56</v>
      </c>
      <c r="E6" s="12" t="s">
        <v>228</v>
      </c>
      <c r="F6" s="12" t="s">
        <v>34</v>
      </c>
      <c r="G6" s="11">
        <v>46128</v>
      </c>
      <c r="H6" s="16" t="str">
        <f t="shared" ca="1" si="0"/>
        <v>Programada</v>
      </c>
      <c r="I6" s="12" t="s">
        <v>229</v>
      </c>
    </row>
    <row r="7" spans="1:9" x14ac:dyDescent="0.3">
      <c r="A7" s="11">
        <v>46091</v>
      </c>
      <c r="B7" s="12" t="s">
        <v>87</v>
      </c>
      <c r="C7" s="12" t="s">
        <v>217</v>
      </c>
      <c r="D7" s="12" t="s">
        <v>230</v>
      </c>
      <c r="E7" s="12" t="s">
        <v>219</v>
      </c>
      <c r="F7" s="12" t="s">
        <v>38</v>
      </c>
      <c r="G7" s="11">
        <v>46098</v>
      </c>
      <c r="H7" s="16" t="str">
        <f t="shared" ca="1" si="0"/>
        <v>Vencida</v>
      </c>
      <c r="I7" s="12" t="s">
        <v>231</v>
      </c>
    </row>
    <row r="8" spans="1:9" x14ac:dyDescent="0.3">
      <c r="A8" s="11">
        <v>46106</v>
      </c>
      <c r="B8" s="12" t="s">
        <v>87</v>
      </c>
      <c r="C8" s="12" t="s">
        <v>221</v>
      </c>
      <c r="D8" s="12" t="s">
        <v>222</v>
      </c>
      <c r="E8" s="12" t="s">
        <v>39</v>
      </c>
      <c r="F8" s="12" t="s">
        <v>38</v>
      </c>
      <c r="G8" s="11">
        <v>46124</v>
      </c>
      <c r="H8" s="16" t="str">
        <f t="shared" ca="1" si="0"/>
        <v>Vencida</v>
      </c>
      <c r="I8" s="12" t="s">
        <v>232</v>
      </c>
    </row>
    <row r="9" spans="1:9" x14ac:dyDescent="0.3">
      <c r="A9" s="11">
        <v>46124</v>
      </c>
      <c r="B9" s="12" t="s">
        <v>87</v>
      </c>
      <c r="C9" s="12" t="s">
        <v>55</v>
      </c>
      <c r="D9" s="12" t="s">
        <v>222</v>
      </c>
      <c r="E9" s="12" t="s">
        <v>233</v>
      </c>
      <c r="F9" s="12" t="s">
        <v>38</v>
      </c>
      <c r="G9" s="11">
        <v>46130</v>
      </c>
      <c r="H9" s="16" t="str">
        <f t="shared" ca="1" si="0"/>
        <v>Programada</v>
      </c>
      <c r="I9" s="12" t="s">
        <v>234</v>
      </c>
    </row>
    <row r="10" spans="1:9" x14ac:dyDescent="0.3">
      <c r="A10" s="11">
        <v>46101</v>
      </c>
      <c r="B10" s="12" t="s">
        <v>97</v>
      </c>
      <c r="C10" s="12" t="s">
        <v>224</v>
      </c>
      <c r="D10" s="12" t="s">
        <v>56</v>
      </c>
      <c r="E10" s="12" t="s">
        <v>233</v>
      </c>
      <c r="F10" s="12" t="s">
        <v>30</v>
      </c>
      <c r="G10" s="11">
        <v>46117</v>
      </c>
      <c r="H10" s="16" t="str">
        <f t="shared" ca="1" si="0"/>
        <v>Vencida</v>
      </c>
      <c r="I10" s="12" t="s">
        <v>235</v>
      </c>
    </row>
    <row r="11" spans="1:9" x14ac:dyDescent="0.3">
      <c r="A11" s="11">
        <v>46080</v>
      </c>
      <c r="B11" s="12" t="s">
        <v>106</v>
      </c>
      <c r="C11" s="12" t="s">
        <v>217</v>
      </c>
      <c r="D11" s="12" t="s">
        <v>218</v>
      </c>
      <c r="E11" s="12" t="s">
        <v>219</v>
      </c>
      <c r="F11" s="12" t="s">
        <v>34</v>
      </c>
      <c r="G11" s="11">
        <v>46086</v>
      </c>
      <c r="H11" s="16" t="str">
        <f t="shared" ca="1" si="0"/>
        <v>Vencida</v>
      </c>
      <c r="I11" s="12" t="s">
        <v>236</v>
      </c>
    </row>
    <row r="12" spans="1:9" x14ac:dyDescent="0.3">
      <c r="A12" s="11">
        <v>46102</v>
      </c>
      <c r="B12" s="12" t="s">
        <v>106</v>
      </c>
      <c r="C12" s="12" t="s">
        <v>221</v>
      </c>
      <c r="D12" s="12" t="s">
        <v>222</v>
      </c>
      <c r="E12" s="12" t="s">
        <v>39</v>
      </c>
      <c r="F12" s="12" t="s">
        <v>34</v>
      </c>
      <c r="G12" s="11">
        <v>46122</v>
      </c>
      <c r="H12" s="16" t="str">
        <f t="shared" ca="1" si="0"/>
        <v>Vencida</v>
      </c>
      <c r="I12" s="12" t="s">
        <v>237</v>
      </c>
    </row>
    <row r="13" spans="1:9" x14ac:dyDescent="0.3">
      <c r="A13" s="11">
        <v>46037</v>
      </c>
      <c r="B13" s="12" t="s">
        <v>115</v>
      </c>
      <c r="C13" s="12" t="s">
        <v>217</v>
      </c>
      <c r="D13" s="12" t="s">
        <v>230</v>
      </c>
      <c r="E13" s="12" t="s">
        <v>43</v>
      </c>
      <c r="F13" s="12" t="s">
        <v>38</v>
      </c>
      <c r="G13" s="11">
        <v>46111</v>
      </c>
      <c r="H13" s="16" t="str">
        <f t="shared" ca="1" si="0"/>
        <v>Cerrada</v>
      </c>
      <c r="I13" s="12" t="s">
        <v>238</v>
      </c>
    </row>
    <row r="14" spans="1:9" x14ac:dyDescent="0.3">
      <c r="A14" s="11">
        <v>46111</v>
      </c>
      <c r="B14" s="12" t="s">
        <v>115</v>
      </c>
      <c r="C14" s="12" t="s">
        <v>239</v>
      </c>
      <c r="D14" s="12" t="s">
        <v>222</v>
      </c>
      <c r="E14" s="12" t="s">
        <v>239</v>
      </c>
      <c r="F14" s="12" t="s">
        <v>38</v>
      </c>
      <c r="G14" s="11">
        <v>46172</v>
      </c>
      <c r="H14" s="16" t="str">
        <f t="shared" ca="1" si="0"/>
        <v>Programada</v>
      </c>
      <c r="I14" s="12" t="s">
        <v>240</v>
      </c>
    </row>
    <row r="15" spans="1:9" x14ac:dyDescent="0.3">
      <c r="A15" s="11">
        <v>46121</v>
      </c>
      <c r="B15" s="12" t="s">
        <v>124</v>
      </c>
      <c r="C15" s="12" t="s">
        <v>55</v>
      </c>
      <c r="D15" s="12" t="s">
        <v>222</v>
      </c>
      <c r="E15" s="12" t="s">
        <v>241</v>
      </c>
      <c r="F15" s="12" t="s">
        <v>30</v>
      </c>
      <c r="G15" s="11">
        <v>46129</v>
      </c>
      <c r="H15" s="16" t="str">
        <f t="shared" ca="1" si="0"/>
        <v>Programada</v>
      </c>
      <c r="I15" s="12" t="s">
        <v>242</v>
      </c>
    </row>
    <row r="16" spans="1:9" x14ac:dyDescent="0.3">
      <c r="A16" s="11">
        <v>46068</v>
      </c>
      <c r="B16" s="12" t="s">
        <v>133</v>
      </c>
      <c r="C16" s="12" t="s">
        <v>55</v>
      </c>
      <c r="D16" s="12" t="s">
        <v>222</v>
      </c>
      <c r="E16" s="12" t="s">
        <v>219</v>
      </c>
      <c r="F16" s="12" t="s">
        <v>38</v>
      </c>
      <c r="G16" s="11">
        <v>46075</v>
      </c>
      <c r="H16" s="16" t="str">
        <f t="shared" ca="1" si="0"/>
        <v>Vencida</v>
      </c>
      <c r="I16" s="12" t="s">
        <v>243</v>
      </c>
    </row>
    <row r="17" spans="1:9" x14ac:dyDescent="0.3">
      <c r="A17" s="11">
        <v>46077</v>
      </c>
      <c r="B17" s="12" t="s">
        <v>133</v>
      </c>
      <c r="C17" s="12" t="s">
        <v>224</v>
      </c>
      <c r="D17" s="12" t="s">
        <v>56</v>
      </c>
      <c r="E17" s="12" t="s">
        <v>233</v>
      </c>
      <c r="F17" s="12" t="s">
        <v>38</v>
      </c>
      <c r="G17" s="11"/>
      <c r="H17" s="16" t="str">
        <f t="shared" ca="1" si="0"/>
        <v>Cerrada</v>
      </c>
      <c r="I17" s="12" t="s">
        <v>244</v>
      </c>
    </row>
    <row r="18" spans="1:9" x14ac:dyDescent="0.3">
      <c r="A18" s="11">
        <v>46044</v>
      </c>
      <c r="B18" s="12" t="s">
        <v>141</v>
      </c>
      <c r="C18" s="12" t="s">
        <v>239</v>
      </c>
      <c r="D18" s="12" t="s">
        <v>222</v>
      </c>
      <c r="E18" s="12" t="s">
        <v>239</v>
      </c>
      <c r="F18" s="12" t="s">
        <v>34</v>
      </c>
      <c r="G18" s="11">
        <v>46113</v>
      </c>
      <c r="H18" s="16" t="str">
        <f t="shared" ca="1" si="0"/>
        <v>Vencida</v>
      </c>
      <c r="I18" s="12" t="s">
        <v>245</v>
      </c>
    </row>
    <row r="19" spans="1:9" x14ac:dyDescent="0.3">
      <c r="A19" s="11">
        <v>46113</v>
      </c>
      <c r="B19" s="12" t="s">
        <v>141</v>
      </c>
      <c r="C19" s="12" t="s">
        <v>217</v>
      </c>
      <c r="D19" s="12" t="s">
        <v>218</v>
      </c>
      <c r="E19" s="12" t="s">
        <v>225</v>
      </c>
      <c r="F19" s="12" t="s">
        <v>34</v>
      </c>
      <c r="G19" s="11">
        <v>46141</v>
      </c>
      <c r="H19" s="16" t="str">
        <f t="shared" ca="1" si="0"/>
        <v>Programada</v>
      </c>
      <c r="I19" s="12" t="s">
        <v>246</v>
      </c>
    </row>
    <row r="20" spans="1:9" x14ac:dyDescent="0.3">
      <c r="A20" s="11">
        <v>46108</v>
      </c>
      <c r="B20" s="12" t="s">
        <v>152</v>
      </c>
      <c r="C20" s="12" t="s">
        <v>221</v>
      </c>
      <c r="D20" s="12" t="s">
        <v>222</v>
      </c>
      <c r="E20" s="12" t="s">
        <v>39</v>
      </c>
      <c r="F20" s="12" t="s">
        <v>30</v>
      </c>
      <c r="G20" s="11">
        <v>46127</v>
      </c>
      <c r="H20" s="16" t="str">
        <f t="shared" ca="1" si="0"/>
        <v>Programada</v>
      </c>
      <c r="I20" s="12" t="s">
        <v>247</v>
      </c>
    </row>
    <row r="21" spans="1:9" x14ac:dyDescent="0.3">
      <c r="A21" s="11">
        <v>46040</v>
      </c>
      <c r="B21" s="12" t="s">
        <v>160</v>
      </c>
      <c r="C21" s="12" t="s">
        <v>224</v>
      </c>
      <c r="D21" s="12" t="s">
        <v>56</v>
      </c>
      <c r="E21" s="12" t="s">
        <v>47</v>
      </c>
      <c r="F21" s="12" t="s">
        <v>34</v>
      </c>
      <c r="G21" s="11"/>
      <c r="H21" s="16" t="str">
        <f t="shared" ca="1" si="0"/>
        <v>Cerrada</v>
      </c>
      <c r="I21" s="12" t="s">
        <v>248</v>
      </c>
    </row>
    <row r="22" spans="1:9" x14ac:dyDescent="0.3">
      <c r="A22" s="11">
        <v>46099</v>
      </c>
      <c r="B22" s="12" t="s">
        <v>168</v>
      </c>
      <c r="C22" s="12" t="s">
        <v>217</v>
      </c>
      <c r="D22" s="12" t="s">
        <v>230</v>
      </c>
      <c r="E22" s="12" t="s">
        <v>219</v>
      </c>
      <c r="F22" s="12" t="s">
        <v>38</v>
      </c>
      <c r="G22" s="11">
        <v>46106</v>
      </c>
      <c r="H22" s="16" t="str">
        <f t="shared" ca="1" si="0"/>
        <v>Vencida</v>
      </c>
      <c r="I22" s="12" t="s">
        <v>249</v>
      </c>
    </row>
    <row r="23" spans="1:9" x14ac:dyDescent="0.3">
      <c r="A23" s="11">
        <v>46116</v>
      </c>
      <c r="B23" s="12" t="s">
        <v>168</v>
      </c>
      <c r="C23" s="12" t="s">
        <v>221</v>
      </c>
      <c r="D23" s="12" t="s">
        <v>222</v>
      </c>
      <c r="E23" s="12" t="s">
        <v>233</v>
      </c>
      <c r="F23" s="12" t="s">
        <v>38</v>
      </c>
      <c r="G23" s="11">
        <v>46134</v>
      </c>
      <c r="H23" s="16" t="str">
        <f t="shared" ca="1" si="0"/>
        <v>Programada</v>
      </c>
      <c r="I23" s="12" t="s">
        <v>250</v>
      </c>
    </row>
    <row r="24" spans="1:9" x14ac:dyDescent="0.3">
      <c r="A24" s="11">
        <v>46063</v>
      </c>
      <c r="B24" s="12" t="s">
        <v>176</v>
      </c>
      <c r="C24" s="12" t="s">
        <v>239</v>
      </c>
      <c r="D24" s="12" t="s">
        <v>222</v>
      </c>
      <c r="E24" s="12" t="s">
        <v>239</v>
      </c>
      <c r="F24" s="12" t="s">
        <v>30</v>
      </c>
      <c r="G24" s="11">
        <v>46119</v>
      </c>
      <c r="H24" s="16" t="str">
        <f t="shared" ca="1" si="0"/>
        <v>Vencida</v>
      </c>
      <c r="I24" s="12" t="s">
        <v>251</v>
      </c>
    </row>
    <row r="25" spans="1:9" x14ac:dyDescent="0.3">
      <c r="A25" s="11">
        <v>46119</v>
      </c>
      <c r="B25" s="12" t="s">
        <v>176</v>
      </c>
      <c r="C25" s="12" t="s">
        <v>55</v>
      </c>
      <c r="D25" s="12" t="s">
        <v>222</v>
      </c>
      <c r="E25" s="12" t="s">
        <v>225</v>
      </c>
      <c r="F25" s="12" t="s">
        <v>30</v>
      </c>
      <c r="G25" s="11">
        <v>46149</v>
      </c>
      <c r="H25" s="16" t="str">
        <f t="shared" ca="1" si="0"/>
        <v>Programada</v>
      </c>
      <c r="I25" s="12" t="s">
        <v>252</v>
      </c>
    </row>
    <row r="26" spans="1:9" x14ac:dyDescent="0.3">
      <c r="A26" s="11">
        <v>46113</v>
      </c>
      <c r="B26" s="12" t="s">
        <v>184</v>
      </c>
      <c r="C26" s="12" t="s">
        <v>224</v>
      </c>
      <c r="D26" s="12" t="s">
        <v>56</v>
      </c>
      <c r="E26" s="12" t="s">
        <v>228</v>
      </c>
      <c r="F26" s="12" t="s">
        <v>34</v>
      </c>
      <c r="G26" s="11">
        <v>46126</v>
      </c>
      <c r="H26" s="16" t="str">
        <f t="shared" ca="1" si="0"/>
        <v>Hoy</v>
      </c>
      <c r="I26" s="12" t="s">
        <v>253</v>
      </c>
    </row>
    <row r="27" spans="1:9" x14ac:dyDescent="0.3">
      <c r="A27" s="11">
        <v>46107</v>
      </c>
      <c r="B27" s="12" t="s">
        <v>193</v>
      </c>
      <c r="C27" s="12" t="s">
        <v>46</v>
      </c>
      <c r="D27" s="12" t="s">
        <v>230</v>
      </c>
      <c r="E27" s="12" t="s">
        <v>219</v>
      </c>
      <c r="F27" s="12" t="s">
        <v>38</v>
      </c>
      <c r="G27" s="11">
        <v>46114</v>
      </c>
      <c r="H27" s="16" t="str">
        <f t="shared" ca="1" si="0"/>
        <v>Vencida</v>
      </c>
      <c r="I27" s="12" t="s">
        <v>254</v>
      </c>
    </row>
    <row r="28" spans="1:9" x14ac:dyDescent="0.3">
      <c r="A28" s="11">
        <v>46114</v>
      </c>
      <c r="B28" s="12" t="s">
        <v>193</v>
      </c>
      <c r="C28" s="12" t="s">
        <v>55</v>
      </c>
      <c r="D28" s="12" t="s">
        <v>222</v>
      </c>
      <c r="E28" s="12" t="s">
        <v>233</v>
      </c>
      <c r="F28" s="12" t="s">
        <v>38</v>
      </c>
      <c r="G28" s="11">
        <v>46121</v>
      </c>
      <c r="H28" s="16" t="str">
        <f t="shared" ca="1" si="0"/>
        <v>Vencida</v>
      </c>
      <c r="I28" s="12" t="s">
        <v>255</v>
      </c>
    </row>
    <row r="29" spans="1:9" x14ac:dyDescent="0.3">
      <c r="A29" s="11">
        <v>45981</v>
      </c>
      <c r="B29" s="12" t="s">
        <v>201</v>
      </c>
      <c r="C29" s="12" t="s">
        <v>224</v>
      </c>
      <c r="D29" s="12" t="s">
        <v>56</v>
      </c>
      <c r="E29" s="12" t="s">
        <v>225</v>
      </c>
      <c r="F29" s="12" t="s">
        <v>30</v>
      </c>
      <c r="G29" s="11">
        <v>45996</v>
      </c>
      <c r="H29" s="16" t="str">
        <f t="shared" ca="1" si="0"/>
        <v>Vencida</v>
      </c>
      <c r="I29" s="12" t="s">
        <v>256</v>
      </c>
    </row>
    <row r="30" spans="1:9" x14ac:dyDescent="0.3">
      <c r="A30" s="11">
        <v>46052</v>
      </c>
      <c r="B30" s="12" t="s">
        <v>201</v>
      </c>
      <c r="C30" s="12" t="s">
        <v>55</v>
      </c>
      <c r="D30" s="12" t="s">
        <v>222</v>
      </c>
      <c r="E30" s="12" t="s">
        <v>47</v>
      </c>
      <c r="F30" s="12" t="s">
        <v>30</v>
      </c>
      <c r="G30" s="11"/>
      <c r="H30" s="16" t="str">
        <f t="shared" ca="1" si="0"/>
        <v>Cerrada</v>
      </c>
      <c r="I30" s="12" t="s">
        <v>257</v>
      </c>
    </row>
  </sheetData>
  <conditionalFormatting sqref="H2:H30">
    <cfRule type="expression" dxfId="2" priority="1">
      <formula>$H2="Vencida"</formula>
    </cfRule>
    <cfRule type="expression" dxfId="1" priority="2">
      <formula>$H2="Hoy"</formula>
    </cfRule>
    <cfRule type="expression" dxfId="0" priority="3">
      <formula>$H2="Programada"</formula>
    </cfRule>
  </conditionalFormatting>
  <dataValidations count="5">
    <dataValidation type="list" allowBlank="1" error="Valor no permitido" prompt="Elige un valor de la lista" sqref="B2:B500" xr:uid="{00000000-0002-0000-0200-000000000000}">
      <formula1>ids_clientes</formula1>
    </dataValidation>
    <dataValidation type="list" allowBlank="1" error="Valor no permitido" prompt="Elige un valor de la lista" sqref="C2:C500" xr:uid="{00000000-0002-0000-0200-000001000000}">
      <formula1>tipos_actividad</formula1>
    </dataValidation>
    <dataValidation type="list" allowBlank="1" error="Valor no permitido" prompt="Elige un valor de la lista" sqref="D2:D500" xr:uid="{00000000-0002-0000-0200-000002000000}">
      <formula1>canales</formula1>
    </dataValidation>
    <dataValidation type="list" allowBlank="1" error="Valor no permitido" prompt="Elige un valor de la lista" sqref="E2:E500" xr:uid="{00000000-0002-0000-0200-000003000000}">
      <formula1>resultados</formula1>
    </dataValidation>
    <dataValidation type="list" allowBlank="1" error="Valor no permitido" prompt="Elige un valor de la lista" sqref="F2:F500" xr:uid="{00000000-0002-0000-0200-000004000000}">
      <formula1>responsables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2"/>
  <sheetViews>
    <sheetView workbookViewId="0"/>
  </sheetViews>
  <sheetFormatPr baseColWidth="10" defaultColWidth="8.88671875" defaultRowHeight="14.4" x14ac:dyDescent="0.3"/>
  <cols>
    <col min="1" max="10" width="22" customWidth="1"/>
  </cols>
  <sheetData>
    <row r="1" spans="1:8" x14ac:dyDescent="0.3">
      <c r="A1" s="19" t="s">
        <v>258</v>
      </c>
      <c r="B1" s="19" t="s">
        <v>259</v>
      </c>
      <c r="C1" s="19" t="s">
        <v>260</v>
      </c>
      <c r="D1" s="19" t="s">
        <v>261</v>
      </c>
      <c r="E1" s="19" t="s">
        <v>262</v>
      </c>
      <c r="F1" s="19" t="s">
        <v>263</v>
      </c>
      <c r="G1" s="19" t="s">
        <v>264</v>
      </c>
      <c r="H1" s="19" t="s">
        <v>265</v>
      </c>
    </row>
    <row r="2" spans="1:8" x14ac:dyDescent="0.3">
      <c r="A2" t="s">
        <v>78</v>
      </c>
      <c r="B2" t="s">
        <v>28</v>
      </c>
      <c r="C2" t="s">
        <v>30</v>
      </c>
      <c r="D2" t="s">
        <v>27</v>
      </c>
      <c r="E2">
        <v>1</v>
      </c>
      <c r="F2" t="s">
        <v>224</v>
      </c>
      <c r="G2" t="s">
        <v>56</v>
      </c>
      <c r="H2" t="s">
        <v>241</v>
      </c>
    </row>
    <row r="3" spans="1:8" x14ac:dyDescent="0.3">
      <c r="A3" t="s">
        <v>68</v>
      </c>
      <c r="B3" t="s">
        <v>32</v>
      </c>
      <c r="C3" t="s">
        <v>34</v>
      </c>
      <c r="D3" t="s">
        <v>31</v>
      </c>
      <c r="E3">
        <v>2</v>
      </c>
      <c r="F3" t="s">
        <v>55</v>
      </c>
      <c r="G3" t="s">
        <v>222</v>
      </c>
      <c r="H3" t="s">
        <v>219</v>
      </c>
    </row>
    <row r="4" spans="1:8" x14ac:dyDescent="0.3">
      <c r="A4" t="s">
        <v>142</v>
      </c>
      <c r="B4" t="s">
        <v>36</v>
      </c>
      <c r="C4" t="s">
        <v>38</v>
      </c>
      <c r="D4" t="s">
        <v>35</v>
      </c>
      <c r="E4">
        <v>3</v>
      </c>
      <c r="F4" t="s">
        <v>217</v>
      </c>
      <c r="G4" t="s">
        <v>230</v>
      </c>
      <c r="H4" t="s">
        <v>233</v>
      </c>
    </row>
    <row r="5" spans="1:8" x14ac:dyDescent="0.3">
      <c r="A5" t="s">
        <v>202</v>
      </c>
      <c r="B5" t="s">
        <v>40</v>
      </c>
      <c r="D5" t="s">
        <v>39</v>
      </c>
      <c r="E5">
        <v>4</v>
      </c>
      <c r="F5" t="s">
        <v>266</v>
      </c>
      <c r="G5" t="s">
        <v>218</v>
      </c>
      <c r="H5" t="s">
        <v>228</v>
      </c>
    </row>
    <row r="6" spans="1:8" x14ac:dyDescent="0.3">
      <c r="B6" t="s">
        <v>42</v>
      </c>
      <c r="D6" t="s">
        <v>41</v>
      </c>
      <c r="E6">
        <v>5</v>
      </c>
      <c r="F6" t="s">
        <v>267</v>
      </c>
      <c r="G6" t="s">
        <v>266</v>
      </c>
      <c r="H6" t="s">
        <v>39</v>
      </c>
    </row>
    <row r="7" spans="1:8" x14ac:dyDescent="0.3">
      <c r="B7" t="s">
        <v>44</v>
      </c>
      <c r="D7" t="s">
        <v>43</v>
      </c>
      <c r="F7" t="s">
        <v>221</v>
      </c>
      <c r="H7" t="s">
        <v>225</v>
      </c>
    </row>
    <row r="8" spans="1:8" x14ac:dyDescent="0.3">
      <c r="B8" t="s">
        <v>150</v>
      </c>
      <c r="D8" t="s">
        <v>45</v>
      </c>
      <c r="F8" t="s">
        <v>239</v>
      </c>
      <c r="H8" t="s">
        <v>43</v>
      </c>
    </row>
    <row r="9" spans="1:8" x14ac:dyDescent="0.3">
      <c r="B9" t="s">
        <v>210</v>
      </c>
      <c r="D9" t="s">
        <v>47</v>
      </c>
      <c r="F9" t="s">
        <v>46</v>
      </c>
      <c r="H9" t="s">
        <v>47</v>
      </c>
    </row>
    <row r="10" spans="1:8" x14ac:dyDescent="0.3">
      <c r="B10" t="s">
        <v>46</v>
      </c>
      <c r="H10" t="s">
        <v>239</v>
      </c>
    </row>
    <row r="11" spans="1:8" x14ac:dyDescent="0.3">
      <c r="B11" t="s">
        <v>95</v>
      </c>
    </row>
    <row r="12" spans="1:8" x14ac:dyDescent="0.3">
      <c r="B1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4</vt:i4>
      </vt:variant>
      <vt:variant>
        <vt:lpstr>Benannte Bereiche</vt:lpstr>
      </vt:variant>
      <vt:variant>
        <vt:i4>8</vt:i4>
      </vt:variant>
    </vt:vector>
  </HeadingPairs>
  <TitlesOfParts>
    <vt:vector size="12" baseType="lpstr">
      <vt:lpstr>Panel</vt:lpstr>
      <vt:lpstr>Clientes</vt:lpstr>
      <vt:lpstr>Actividad</vt:lpstr>
      <vt:lpstr>Listas</vt:lpstr>
      <vt:lpstr>canales</vt:lpstr>
      <vt:lpstr>estados_comerciales</vt:lpstr>
      <vt:lpstr>origenes</vt:lpstr>
      <vt:lpstr>responsables</vt:lpstr>
      <vt:lpstr>resultados</vt:lpstr>
      <vt:lpstr>satisfaccion</vt:lpstr>
      <vt:lpstr>tipos_actividad</vt:lpstr>
      <vt:lpstr>tipos_registro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2026-04-14T08:36:26Z</dcterms:modified>
</cp:coreProperties>
</file>