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urnos rotativos de lunes a domingo ejemplos\"/>
    </mc:Choice>
  </mc:AlternateContent>
  <xr:revisionPtr revIDLastSave="0" documentId="13_ncr:1_{5E82FE92-0449-4469-B740-7D42873B6D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semanal" sheetId="1" r:id="rId1"/>
    <sheet name="Configuración" sheetId="2" r:id="rId2"/>
    <sheet name="Vista 4 semanas" sheetId="3" r:id="rId3"/>
  </sheets>
  <definedNames>
    <definedName name="_xlnm.Print_Titles" localSheetId="0">'Plan semanal'!$1:$10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" i="3" l="1"/>
  <c r="L9" i="3"/>
  <c r="M9" i="3" s="1"/>
  <c r="N9" i="3" s="1"/>
  <c r="O9" i="3" s="1"/>
  <c r="P9" i="3" s="1"/>
  <c r="Q9" i="3" s="1"/>
  <c r="R9" i="3" s="1"/>
  <c r="S9" i="3" s="1"/>
  <c r="T9" i="3" s="1"/>
  <c r="U9" i="3" s="1"/>
  <c r="V9" i="3" s="1"/>
  <c r="W9" i="3" s="1"/>
  <c r="X9" i="3" s="1"/>
  <c r="Y9" i="3" s="1"/>
  <c r="Z9" i="3" s="1"/>
  <c r="AA9" i="3" s="1"/>
  <c r="AB9" i="3" s="1"/>
  <c r="AC9" i="3" s="1"/>
  <c r="AD9" i="3" s="1"/>
  <c r="AE9" i="3" s="1"/>
  <c r="AF9" i="3" s="1"/>
  <c r="AG9" i="3" s="1"/>
  <c r="AH9" i="3" s="1"/>
  <c r="AI9" i="3" s="1"/>
  <c r="J9" i="3"/>
  <c r="K9" i="3" s="1"/>
  <c r="I9" i="3"/>
  <c r="H9" i="3"/>
  <c r="B6" i="3"/>
  <c r="B5" i="3"/>
  <c r="B4" i="3"/>
  <c r="N32" i="1"/>
  <c r="M32" i="1"/>
  <c r="L32" i="1"/>
  <c r="K32" i="1"/>
  <c r="J32" i="1"/>
  <c r="I32" i="1"/>
  <c r="H32" i="1"/>
  <c r="N31" i="1"/>
  <c r="M31" i="1"/>
  <c r="L31" i="1"/>
  <c r="K31" i="1"/>
  <c r="J31" i="1"/>
  <c r="I31" i="1"/>
  <c r="H31" i="1"/>
  <c r="N30" i="1"/>
  <c r="M30" i="1"/>
  <c r="L30" i="1"/>
  <c r="K30" i="1"/>
  <c r="J30" i="1"/>
  <c r="I30" i="1"/>
  <c r="H30" i="1"/>
  <c r="N29" i="1"/>
  <c r="M29" i="1"/>
  <c r="L29" i="1"/>
  <c r="K29" i="1"/>
  <c r="J29" i="1"/>
  <c r="I29" i="1"/>
  <c r="H29" i="1"/>
  <c r="N20" i="1"/>
  <c r="M20" i="1"/>
  <c r="L20" i="1"/>
  <c r="K20" i="1"/>
  <c r="J20" i="1"/>
  <c r="I20" i="1"/>
  <c r="H20" i="1"/>
  <c r="A20" i="1"/>
  <c r="E20" i="1" s="1"/>
  <c r="A19" i="1"/>
  <c r="M19" i="1" s="1"/>
  <c r="A18" i="1"/>
  <c r="D18" i="1" s="1"/>
  <c r="G17" i="1"/>
  <c r="F17" i="1"/>
  <c r="E17" i="1"/>
  <c r="E16" i="3" s="1"/>
  <c r="D17" i="1"/>
  <c r="C17" i="1"/>
  <c r="C16" i="3" s="1"/>
  <c r="B17" i="1"/>
  <c r="B16" i="3" s="1"/>
  <c r="A17" i="1"/>
  <c r="A16" i="1"/>
  <c r="F16" i="1" s="1"/>
  <c r="C15" i="1"/>
  <c r="A15" i="1"/>
  <c r="A14" i="1"/>
  <c r="A13" i="1"/>
  <c r="D13" i="1" s="1"/>
  <c r="G12" i="1"/>
  <c r="F12" i="1"/>
  <c r="A12" i="1"/>
  <c r="A11" i="1"/>
  <c r="H10" i="1"/>
  <c r="F4" i="1"/>
  <c r="F13" i="3" l="1"/>
  <c r="D14" i="1"/>
  <c r="E13" i="3"/>
  <c r="D13" i="3"/>
  <c r="B13" i="3"/>
  <c r="H14" i="1"/>
  <c r="C14" i="1"/>
  <c r="C13" i="3" s="1"/>
  <c r="F14" i="1"/>
  <c r="A13" i="3"/>
  <c r="B14" i="1"/>
  <c r="G14" i="1"/>
  <c r="G13" i="3" s="1"/>
  <c r="E14" i="1"/>
  <c r="B11" i="3"/>
  <c r="I17" i="1"/>
  <c r="F19" i="1"/>
  <c r="C13" i="1"/>
  <c r="C12" i="3" s="1"/>
  <c r="E16" i="1"/>
  <c r="I19" i="1"/>
  <c r="J19" i="1"/>
  <c r="G11" i="1"/>
  <c r="D16" i="3"/>
  <c r="Y16" i="3" s="1"/>
  <c r="D11" i="1"/>
  <c r="H11" i="1" s="1"/>
  <c r="F15" i="3"/>
  <c r="G15" i="3"/>
  <c r="E15" i="3"/>
  <c r="A15" i="3"/>
  <c r="B16" i="1"/>
  <c r="D12" i="3"/>
  <c r="C16" i="1"/>
  <c r="B13" i="1"/>
  <c r="B12" i="3" s="1"/>
  <c r="H19" i="1"/>
  <c r="F13" i="1"/>
  <c r="F12" i="3" s="1"/>
  <c r="G14" i="3"/>
  <c r="C18" i="1"/>
  <c r="L19" i="1"/>
  <c r="A11" i="3"/>
  <c r="G13" i="1"/>
  <c r="G12" i="3" s="1"/>
  <c r="B15" i="1"/>
  <c r="B14" i="3" s="1"/>
  <c r="C10" i="3"/>
  <c r="A12" i="3"/>
  <c r="H17" i="1"/>
  <c r="F11" i="1"/>
  <c r="F10" i="3" s="1"/>
  <c r="D16" i="1"/>
  <c r="D15" i="3" s="1"/>
  <c r="D17" i="3"/>
  <c r="C17" i="3"/>
  <c r="B18" i="1"/>
  <c r="B17" i="3" s="1"/>
  <c r="G18" i="3"/>
  <c r="S19" i="1"/>
  <c r="O19" i="1"/>
  <c r="F18" i="3"/>
  <c r="R19" i="1"/>
  <c r="D18" i="3"/>
  <c r="E18" i="3"/>
  <c r="Q19" i="1"/>
  <c r="P19" i="1"/>
  <c r="C18" i="3"/>
  <c r="B18" i="3"/>
  <c r="N19" i="1"/>
  <c r="C19" i="1"/>
  <c r="B19" i="1"/>
  <c r="E11" i="1"/>
  <c r="E19" i="1"/>
  <c r="K19" i="1"/>
  <c r="E11" i="3"/>
  <c r="E18" i="1"/>
  <c r="H18" i="1" s="1"/>
  <c r="B20" i="1"/>
  <c r="D19" i="1"/>
  <c r="G16" i="1"/>
  <c r="A10" i="3"/>
  <c r="B12" i="1"/>
  <c r="E10" i="3"/>
  <c r="A14" i="3"/>
  <c r="C12" i="1"/>
  <c r="E15" i="1"/>
  <c r="E14" i="3" s="1"/>
  <c r="G18" i="1"/>
  <c r="G17" i="3" s="1"/>
  <c r="G10" i="3"/>
  <c r="F11" i="3"/>
  <c r="E12" i="3"/>
  <c r="C14" i="3"/>
  <c r="B15" i="3"/>
  <c r="AA16" i="3"/>
  <c r="X16" i="3"/>
  <c r="T16" i="3"/>
  <c r="AG16" i="3"/>
  <c r="M16" i="3"/>
  <c r="AF16" i="3"/>
  <c r="L16" i="3"/>
  <c r="B11" i="1"/>
  <c r="B10" i="3" s="1"/>
  <c r="G19" i="3"/>
  <c r="F19" i="3"/>
  <c r="A19" i="3"/>
  <c r="E19" i="3"/>
  <c r="S20" i="1"/>
  <c r="C19" i="3"/>
  <c r="B19" i="3"/>
  <c r="D19" i="3"/>
  <c r="R20" i="1"/>
  <c r="Q20" i="1"/>
  <c r="P20" i="1"/>
  <c r="O20" i="1"/>
  <c r="D20" i="1"/>
  <c r="C20" i="1"/>
  <c r="C11" i="3"/>
  <c r="D12" i="1"/>
  <c r="F15" i="1"/>
  <c r="F14" i="3" s="1"/>
  <c r="F20" i="1"/>
  <c r="G11" i="3"/>
  <c r="C15" i="3"/>
  <c r="A17" i="3"/>
  <c r="C11" i="1"/>
  <c r="G19" i="1"/>
  <c r="E13" i="1"/>
  <c r="H13" i="1" s="1"/>
  <c r="H24" i="1"/>
  <c r="I10" i="1"/>
  <c r="D15" i="1"/>
  <c r="F18" i="1"/>
  <c r="F17" i="3" s="1"/>
  <c r="E12" i="1"/>
  <c r="H12" i="1" s="1"/>
  <c r="G15" i="1"/>
  <c r="I18" i="1"/>
  <c r="G20" i="1"/>
  <c r="A18" i="3"/>
  <c r="G16" i="3"/>
  <c r="F16" i="3"/>
  <c r="J15" i="1" l="1"/>
  <c r="I15" i="1"/>
  <c r="H15" i="1"/>
  <c r="H26" i="1" s="1"/>
  <c r="H34" i="1" s="1"/>
  <c r="AF14" i="3"/>
  <c r="H14" i="3"/>
  <c r="AA14" i="3"/>
  <c r="AC14" i="3"/>
  <c r="I14" i="3"/>
  <c r="V14" i="3"/>
  <c r="AI14" i="3"/>
  <c r="O14" i="3"/>
  <c r="AH14" i="3"/>
  <c r="N14" i="3"/>
  <c r="S14" i="3"/>
  <c r="R14" i="3"/>
  <c r="T14" i="3"/>
  <c r="X14" i="3"/>
  <c r="AG14" i="3"/>
  <c r="W14" i="3"/>
  <c r="U14" i="3"/>
  <c r="M14" i="3"/>
  <c r="AI11" i="3"/>
  <c r="O11" i="3"/>
  <c r="AH11" i="3"/>
  <c r="N11" i="3"/>
  <c r="AG11" i="3"/>
  <c r="M11" i="3"/>
  <c r="AE11" i="3"/>
  <c r="AC11" i="3"/>
  <c r="Y11" i="3"/>
  <c r="R11" i="3"/>
  <c r="Q11" i="3"/>
  <c r="H11" i="3"/>
  <c r="T11" i="3"/>
  <c r="U11" i="3"/>
  <c r="S11" i="3"/>
  <c r="W11" i="3"/>
  <c r="AA11" i="3"/>
  <c r="P11" i="3"/>
  <c r="I14" i="1"/>
  <c r="I16" i="1"/>
  <c r="J10" i="1"/>
  <c r="I24" i="1"/>
  <c r="R16" i="3"/>
  <c r="W16" i="3"/>
  <c r="V16" i="3"/>
  <c r="S16" i="3"/>
  <c r="U16" i="3"/>
  <c r="O16" i="3"/>
  <c r="N16" i="3"/>
  <c r="AI16" i="3"/>
  <c r="Q16" i="3"/>
  <c r="P16" i="3"/>
  <c r="AH16" i="3"/>
  <c r="AE16" i="3"/>
  <c r="K16" i="3"/>
  <c r="E17" i="3"/>
  <c r="M17" i="3" s="1"/>
  <c r="H16" i="1"/>
  <c r="I13" i="1"/>
  <c r="J14" i="1"/>
  <c r="AH12" i="3"/>
  <c r="N12" i="3"/>
  <c r="AG12" i="3"/>
  <c r="M12" i="3"/>
  <c r="I12" i="3"/>
  <c r="H12" i="3"/>
  <c r="AO12" i="3" s="1"/>
  <c r="AF12" i="3"/>
  <c r="L12" i="3"/>
  <c r="AD12" i="3"/>
  <c r="J12" i="3"/>
  <c r="AC12" i="3"/>
  <c r="AB12" i="3"/>
  <c r="AE12" i="3"/>
  <c r="K12" i="3"/>
  <c r="X12" i="3"/>
  <c r="Q12" i="3"/>
  <c r="P12" i="3"/>
  <c r="T12" i="3"/>
  <c r="AA12" i="3"/>
  <c r="S12" i="3"/>
  <c r="Y12" i="3"/>
  <c r="Z12" i="3"/>
  <c r="V12" i="3"/>
  <c r="U12" i="3"/>
  <c r="R12" i="3"/>
  <c r="AL12" i="3"/>
  <c r="AI12" i="3"/>
  <c r="W12" i="3"/>
  <c r="O12" i="3"/>
  <c r="I12" i="1"/>
  <c r="Z16" i="3"/>
  <c r="AC17" i="3"/>
  <c r="I17" i="3"/>
  <c r="AB17" i="3"/>
  <c r="H17" i="3"/>
  <c r="AA17" i="3"/>
  <c r="Y17" i="3"/>
  <c r="Z17" i="3"/>
  <c r="X17" i="3"/>
  <c r="W17" i="3"/>
  <c r="AE17" i="3"/>
  <c r="K17" i="3"/>
  <c r="AH17" i="3"/>
  <c r="V17" i="3"/>
  <c r="Q17" i="3"/>
  <c r="O17" i="3"/>
  <c r="U17" i="3"/>
  <c r="P17" i="3"/>
  <c r="AI17" i="3"/>
  <c r="T17" i="3"/>
  <c r="R17" i="3"/>
  <c r="J17" i="3"/>
  <c r="I16" i="3"/>
  <c r="AE15" i="3"/>
  <c r="K15" i="3"/>
  <c r="AD15" i="3"/>
  <c r="J15" i="3"/>
  <c r="AC15" i="3"/>
  <c r="I15" i="3"/>
  <c r="AA15" i="3"/>
  <c r="Z15" i="3"/>
  <c r="AB15" i="3"/>
  <c r="H15" i="3"/>
  <c r="AN15" i="3" s="1"/>
  <c r="Y15" i="3"/>
  <c r="U15" i="3"/>
  <c r="AH15" i="3"/>
  <c r="N15" i="3"/>
  <c r="AG15" i="3"/>
  <c r="M15" i="3"/>
  <c r="T15" i="3"/>
  <c r="V15" i="3"/>
  <c r="R15" i="3"/>
  <c r="P15" i="3"/>
  <c r="O15" i="3"/>
  <c r="S15" i="3"/>
  <c r="X15" i="3"/>
  <c r="AI15" i="3"/>
  <c r="AF15" i="3"/>
  <c r="W15" i="3"/>
  <c r="Q15" i="3"/>
  <c r="AO15" i="3" s="1"/>
  <c r="L15" i="3"/>
  <c r="H16" i="3"/>
  <c r="AB16" i="3"/>
  <c r="D11" i="3"/>
  <c r="J11" i="3" s="1"/>
  <c r="AB18" i="3"/>
  <c r="H18" i="3"/>
  <c r="AA18" i="3"/>
  <c r="Z18" i="3"/>
  <c r="X18" i="3"/>
  <c r="Y18" i="3"/>
  <c r="W18" i="3"/>
  <c r="V18" i="3"/>
  <c r="AL18" i="3"/>
  <c r="R18" i="3"/>
  <c r="AE18" i="3"/>
  <c r="K18" i="3"/>
  <c r="AD18" i="3"/>
  <c r="J18" i="3"/>
  <c r="AO18" i="3"/>
  <c r="S18" i="3"/>
  <c r="AN18" i="3"/>
  <c r="T18" i="3"/>
  <c r="M18" i="3"/>
  <c r="AM18" i="3"/>
  <c r="L18" i="3"/>
  <c r="AK18" i="3"/>
  <c r="U18" i="3"/>
  <c r="N18" i="3"/>
  <c r="AJ18" i="3"/>
  <c r="Q18" i="3"/>
  <c r="AI18" i="3"/>
  <c r="AH18" i="3"/>
  <c r="AG18" i="3"/>
  <c r="P18" i="3"/>
  <c r="AF18" i="3"/>
  <c r="AC18" i="3"/>
  <c r="O18" i="3"/>
  <c r="I18" i="3"/>
  <c r="AC16" i="3"/>
  <c r="J16" i="3"/>
  <c r="I11" i="1"/>
  <c r="D10" i="3"/>
  <c r="AD10" i="3" s="1"/>
  <c r="P10" i="3"/>
  <c r="AI10" i="3"/>
  <c r="O10" i="3"/>
  <c r="K10" i="3"/>
  <c r="AH10" i="3"/>
  <c r="N10" i="3"/>
  <c r="AF10" i="3"/>
  <c r="L10" i="3"/>
  <c r="AG10" i="3"/>
  <c r="M10" i="3"/>
  <c r="AE10" i="3"/>
  <c r="I10" i="3"/>
  <c r="AB10" i="3"/>
  <c r="Y10" i="3"/>
  <c r="V10" i="3"/>
  <c r="U10" i="3"/>
  <c r="T10" i="3"/>
  <c r="AA10" i="3"/>
  <c r="AC10" i="3"/>
  <c r="X10" i="3"/>
  <c r="W10" i="3"/>
  <c r="D14" i="3"/>
  <c r="L14" i="3" s="1"/>
  <c r="AG13" i="3"/>
  <c r="M13" i="3"/>
  <c r="AF13" i="3"/>
  <c r="L13" i="3"/>
  <c r="AB13" i="3"/>
  <c r="AE13" i="3"/>
  <c r="K13" i="3"/>
  <c r="AC13" i="3"/>
  <c r="I13" i="3"/>
  <c r="AD13" i="3"/>
  <c r="J13" i="3"/>
  <c r="H13" i="3"/>
  <c r="AM13" i="3" s="1"/>
  <c r="AA13" i="3"/>
  <c r="W13" i="3"/>
  <c r="P13" i="3"/>
  <c r="AJ13" i="3" s="1"/>
  <c r="AI13" i="3"/>
  <c r="O13" i="3"/>
  <c r="V13" i="3"/>
  <c r="R13" i="3"/>
  <c r="Q13" i="3"/>
  <c r="Y13" i="3"/>
  <c r="U13" i="3"/>
  <c r="S13" i="3"/>
  <c r="T13" i="3"/>
  <c r="AH13" i="3"/>
  <c r="Z13" i="3"/>
  <c r="X13" i="3"/>
  <c r="N13" i="3"/>
  <c r="AA19" i="3"/>
  <c r="Z19" i="3"/>
  <c r="V19" i="3"/>
  <c r="Y19" i="3"/>
  <c r="W19" i="3"/>
  <c r="U19" i="3"/>
  <c r="X19" i="3"/>
  <c r="AO19" i="3"/>
  <c r="AK19" i="3"/>
  <c r="Q19" i="3"/>
  <c r="AD19" i="3"/>
  <c r="J19" i="3"/>
  <c r="I19" i="3"/>
  <c r="AC19" i="3"/>
  <c r="AN19" i="3"/>
  <c r="M19" i="3"/>
  <c r="AM19" i="3"/>
  <c r="AL19" i="3"/>
  <c r="R19" i="3"/>
  <c r="N19" i="3"/>
  <c r="L19" i="3"/>
  <c r="AJ19" i="3"/>
  <c r="O19" i="3"/>
  <c r="AI19" i="3"/>
  <c r="AH19" i="3"/>
  <c r="AG19" i="3"/>
  <c r="AF19" i="3"/>
  <c r="S19" i="3"/>
  <c r="AE19" i="3"/>
  <c r="AB19" i="3"/>
  <c r="T19" i="3"/>
  <c r="P19" i="3"/>
  <c r="K19" i="3"/>
  <c r="H19" i="3"/>
  <c r="AD16" i="3"/>
  <c r="K10" i="1" l="1"/>
  <c r="J24" i="1"/>
  <c r="J18" i="1"/>
  <c r="J11" i="1"/>
  <c r="J13" i="1"/>
  <c r="J17" i="1"/>
  <c r="H25" i="1"/>
  <c r="H33" i="1" s="1"/>
  <c r="AN13" i="3"/>
  <c r="H10" i="3"/>
  <c r="AL11" i="3"/>
  <c r="AJ14" i="3"/>
  <c r="Z14" i="3"/>
  <c r="AN12" i="3"/>
  <c r="AJ12" i="3"/>
  <c r="X11" i="3"/>
  <c r="AD11" i="3"/>
  <c r="AB14" i="3"/>
  <c r="AM12" i="3"/>
  <c r="Z11" i="3"/>
  <c r="K11" i="3"/>
  <c r="J14" i="3"/>
  <c r="AM14" i="3" s="1"/>
  <c r="AO13" i="3"/>
  <c r="N17" i="3"/>
  <c r="L17" i="3"/>
  <c r="AJ17" i="3" s="1"/>
  <c r="AB11" i="3"/>
  <c r="L11" i="3"/>
  <c r="Y14" i="3"/>
  <c r="AD14" i="3"/>
  <c r="AL13" i="3"/>
  <c r="I26" i="1"/>
  <c r="I34" i="1" s="1"/>
  <c r="I25" i="1"/>
  <c r="I33" i="1" s="1"/>
  <c r="I28" i="1"/>
  <c r="I36" i="1" s="1"/>
  <c r="I27" i="1"/>
  <c r="I35" i="1" s="1"/>
  <c r="AM16" i="3"/>
  <c r="AL16" i="3"/>
  <c r="AJ16" i="3"/>
  <c r="AN16" i="3"/>
  <c r="AO16" i="3"/>
  <c r="AK16" i="3"/>
  <c r="Z10" i="3"/>
  <c r="J16" i="1"/>
  <c r="AD17" i="3"/>
  <c r="AF17" i="3"/>
  <c r="AF11" i="3"/>
  <c r="K14" i="3"/>
  <c r="AL15" i="3"/>
  <c r="H27" i="1"/>
  <c r="H35" i="1" s="1"/>
  <c r="R10" i="3"/>
  <c r="AJ15" i="3"/>
  <c r="J12" i="1"/>
  <c r="AK12" i="3"/>
  <c r="AG17" i="3"/>
  <c r="S17" i="3"/>
  <c r="I11" i="3"/>
  <c r="AK11" i="3" s="1"/>
  <c r="P14" i="3"/>
  <c r="AK14" i="3" s="1"/>
  <c r="AE14" i="3"/>
  <c r="AK15" i="3"/>
  <c r="AK13" i="3"/>
  <c r="AM15" i="3"/>
  <c r="H28" i="1"/>
  <c r="H36" i="1" s="1"/>
  <c r="S10" i="3"/>
  <c r="Q10" i="3"/>
  <c r="J10" i="3"/>
  <c r="V11" i="3"/>
  <c r="Q14" i="3"/>
  <c r="L10" i="1" l="1"/>
  <c r="K24" i="1"/>
  <c r="K18" i="1"/>
  <c r="K13" i="1"/>
  <c r="K17" i="1"/>
  <c r="K11" i="1"/>
  <c r="K16" i="1"/>
  <c r="K15" i="1"/>
  <c r="K14" i="1"/>
  <c r="K12" i="1"/>
  <c r="AK10" i="3"/>
  <c r="AK20" i="3" s="1"/>
  <c r="AL10" i="3"/>
  <c r="AL20" i="3" s="1"/>
  <c r="AM10" i="3"/>
  <c r="AM20" i="3" s="1"/>
  <c r="AN10" i="3"/>
  <c r="AN20" i="3" s="1"/>
  <c r="AO10" i="3"/>
  <c r="AO20" i="3" s="1"/>
  <c r="AJ10" i="3"/>
  <c r="AJ20" i="3" s="1"/>
  <c r="AO17" i="3"/>
  <c r="AO11" i="3"/>
  <c r="AN11" i="3"/>
  <c r="AO14" i="3"/>
  <c r="AL17" i="3"/>
  <c r="AN14" i="3"/>
  <c r="AK17" i="3"/>
  <c r="AN17" i="3"/>
  <c r="AL14" i="3"/>
  <c r="AM17" i="3"/>
  <c r="J26" i="1"/>
  <c r="J34" i="1" s="1"/>
  <c r="J28" i="1"/>
  <c r="J36" i="1" s="1"/>
  <c r="J25" i="1"/>
  <c r="J33" i="1" s="1"/>
  <c r="J27" i="1"/>
  <c r="J35" i="1" s="1"/>
  <c r="AJ11" i="3"/>
  <c r="AM11" i="3"/>
  <c r="L24" i="1" l="1"/>
  <c r="M10" i="1"/>
  <c r="L18" i="1"/>
  <c r="L13" i="1"/>
  <c r="L17" i="1"/>
  <c r="L15" i="1"/>
  <c r="L11" i="1"/>
  <c r="L12" i="1"/>
  <c r="L16" i="1"/>
  <c r="L14" i="1"/>
  <c r="K26" i="1"/>
  <c r="K34" i="1" s="1"/>
  <c r="K28" i="1"/>
  <c r="K36" i="1" s="1"/>
  <c r="K25" i="1"/>
  <c r="K33" i="1" s="1"/>
  <c r="K27" i="1"/>
  <c r="K35" i="1" s="1"/>
  <c r="M24" i="1" l="1"/>
  <c r="N10" i="1"/>
  <c r="M13" i="1"/>
  <c r="M11" i="1"/>
  <c r="M17" i="1"/>
  <c r="M18" i="1"/>
  <c r="M16" i="1"/>
  <c r="M14" i="1"/>
  <c r="M12" i="1"/>
  <c r="M15" i="1"/>
  <c r="L25" i="1"/>
  <c r="L33" i="1" s="1"/>
  <c r="L28" i="1"/>
  <c r="L36" i="1" s="1"/>
  <c r="L26" i="1"/>
  <c r="L34" i="1" s="1"/>
  <c r="L27" i="1"/>
  <c r="L35" i="1" s="1"/>
  <c r="M28" i="1" l="1"/>
  <c r="M36" i="1" s="1"/>
  <c r="M25" i="1"/>
  <c r="M33" i="1" s="1"/>
  <c r="M26" i="1"/>
  <c r="M34" i="1" s="1"/>
  <c r="M27" i="1"/>
  <c r="M35" i="1" s="1"/>
  <c r="N24" i="1"/>
  <c r="N17" i="1"/>
  <c r="N15" i="1"/>
  <c r="N11" i="1"/>
  <c r="N18" i="1"/>
  <c r="Q18" i="1" s="1"/>
  <c r="N13" i="1"/>
  <c r="N14" i="1"/>
  <c r="R14" i="1" s="1"/>
  <c r="N16" i="1"/>
  <c r="N12" i="1"/>
  <c r="R15" i="1"/>
  <c r="Q15" i="1"/>
  <c r="O15" i="1"/>
  <c r="Q12" i="1" l="1"/>
  <c r="O12" i="1"/>
  <c r="Q13" i="1"/>
  <c r="O13" i="1"/>
  <c r="O17" i="1"/>
  <c r="Q17" i="1"/>
  <c r="P15" i="1"/>
  <c r="S15" i="1"/>
  <c r="Q16" i="1"/>
  <c r="O16" i="1"/>
  <c r="N25" i="1"/>
  <c r="N33" i="1" s="1"/>
  <c r="N28" i="1"/>
  <c r="N36" i="1" s="1"/>
  <c r="N5" i="1" s="1"/>
  <c r="N27" i="1"/>
  <c r="N35" i="1" s="1"/>
  <c r="N26" i="1"/>
  <c r="N34" i="1" s="1"/>
  <c r="O11" i="1"/>
  <c r="Q11" i="1"/>
  <c r="R11" i="1"/>
  <c r="O18" i="1"/>
  <c r="R16" i="1"/>
  <c r="R18" i="1"/>
  <c r="O14" i="1"/>
  <c r="Q14" i="1"/>
  <c r="R17" i="1"/>
  <c r="R13" i="1"/>
  <c r="R12" i="1"/>
  <c r="R21" i="1" l="1"/>
  <c r="S17" i="1"/>
  <c r="P17" i="1"/>
  <c r="S13" i="1"/>
  <c r="P13" i="1"/>
  <c r="O21" i="1"/>
  <c r="H5" i="1"/>
  <c r="S11" i="1"/>
  <c r="P11" i="1"/>
  <c r="S18" i="1"/>
  <c r="P18" i="1"/>
  <c r="S16" i="1"/>
  <c r="P16" i="1"/>
  <c r="S12" i="1"/>
  <c r="P12" i="1"/>
  <c r="Q21" i="1"/>
  <c r="L5" i="1"/>
  <c r="P14" i="1"/>
  <c r="S14" i="1"/>
  <c r="J5" i="1" l="1"/>
  <c r="P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Celda editable.</t>
        </r>
      </text>
    </comment>
    <comment ref="B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Celda editable.</t>
        </r>
      </text>
    </comment>
    <comment ref="B6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Celda editable.</t>
        </r>
      </text>
    </comment>
    <comment ref="B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Celda editable.</t>
        </r>
      </text>
    </comment>
  </commentList>
</comments>
</file>

<file path=xl/sharedStrings.xml><?xml version="1.0" encoding="utf-8"?>
<sst xmlns="http://schemas.openxmlformats.org/spreadsheetml/2006/main" count="359" uniqueCount="158">
  <si>
    <t>Turnos rotativos de lunes a domingo · Plan semanal</t>
  </si>
  <si>
    <t>Controles</t>
  </si>
  <si>
    <t>Indicadores rápidos</t>
  </si>
  <si>
    <t>Centro / operación</t>
  </si>
  <si>
    <t>Centro de control de movilidad urbana</t>
  </si>
  <si>
    <t>Edita solo las celdas azules.
El patrón y el desfase determinan toda la semana.</t>
  </si>
  <si>
    <t>Horas planificadas</t>
  </si>
  <si>
    <t>Coste estimado</t>
  </si>
  <si>
    <t>Turnos nocturnos</t>
  </si>
  <si>
    <t>Huecos</t>
  </si>
  <si>
    <t>Lunes de la semana</t>
  </si>
  <si>
    <t>Fecha ancla del ciclo</t>
  </si>
  <si>
    <t>La cobertura y el equipo se editan en la hoja Configuración.</t>
  </si>
  <si>
    <t>Horas objetivo / persona</t>
  </si>
  <si>
    <t>Asignación automática de la semana</t>
  </si>
  <si>
    <t>ID</t>
  </si>
  <si>
    <t>Nombre</t>
  </si>
  <si>
    <t>Área</t>
  </si>
  <si>
    <t>Patrón</t>
  </si>
  <si>
    <t>Desfase</t>
  </si>
  <si>
    <t>Contrato</t>
  </si>
  <si>
    <t>€/h</t>
  </si>
  <si>
    <t>Horas</t>
  </si>
  <si>
    <t>Coste</t>
  </si>
  <si>
    <t>Noches</t>
  </si>
  <si>
    <t>Fin sem.</t>
  </si>
  <si>
    <t>Estado</t>
  </si>
  <si>
    <t>Totales</t>
  </si>
  <si>
    <t>Cobertura de la semana</t>
  </si>
  <si>
    <t>Código</t>
  </si>
  <si>
    <t>Lectura</t>
  </si>
  <si>
    <t>M</t>
  </si>
  <si>
    <t>Asignado</t>
  </si>
  <si>
    <t>T</t>
  </si>
  <si>
    <t>N</t>
  </si>
  <si>
    <t>A</t>
  </si>
  <si>
    <t>Mínimo</t>
  </si>
  <si>
    <t>Diferencia</t>
  </si>
  <si>
    <t>Leyenda</t>
  </si>
  <si>
    <t>Notas útiles</t>
  </si>
  <si>
    <t>Mañana · 06:00-14:00</t>
  </si>
  <si>
    <t>La semana se genera automáticamente a partir del patrón y del desfase.</t>
  </si>
  <si>
    <t>Tarde · 14:00-22:00</t>
  </si>
  <si>
    <t>Cambia el lunes en B5 y la rotación continuará sin romperse.</t>
  </si>
  <si>
    <t>Noche · 22:00-06:00</t>
  </si>
  <si>
    <t>La cobertura compara lo asignado contra el mínimo definido en Configuración.</t>
  </si>
  <si>
    <t>Apoyo · 10:00-18:00</t>
  </si>
  <si>
    <t>El estado avisa si faltan descansos o si se superan las horas contratadas.</t>
  </si>
  <si>
    <t>L</t>
  </si>
  <si>
    <t>Libre</t>
  </si>
  <si>
    <t>V</t>
  </si>
  <si>
    <t>Vacaciones</t>
  </si>
  <si>
    <t>Configuración del plan rotativo</t>
  </si>
  <si>
    <t>Catálogo de turnos</t>
  </si>
  <si>
    <t>Turno</t>
  </si>
  <si>
    <t>Entrada</t>
  </si>
  <si>
    <t>Salida</t>
  </si>
  <si>
    <t>Horas netas</t>
  </si>
  <si>
    <t>Cuenta noche</t>
  </si>
  <si>
    <t>Color visual</t>
  </si>
  <si>
    <t>Mañana</t>
  </si>
  <si>
    <t>Azul</t>
  </si>
  <si>
    <t>Tarde</t>
  </si>
  <si>
    <t>Naranja</t>
  </si>
  <si>
    <t>Noche</t>
  </si>
  <si>
    <t>Morado</t>
  </si>
  <si>
    <t>Apoyo</t>
  </si>
  <si>
    <t>Verde</t>
  </si>
  <si>
    <t>Gris</t>
  </si>
  <si>
    <t>Amarillo</t>
  </si>
  <si>
    <t>F</t>
  </si>
  <si>
    <t>Formación</t>
  </si>
  <si>
    <t>Cobertura mínima de ejemplo (editable)</t>
  </si>
  <si>
    <t>Lun</t>
  </si>
  <si>
    <t>Mar</t>
  </si>
  <si>
    <t>Mié</t>
  </si>
  <si>
    <t>Jue</t>
  </si>
  <si>
    <t>Vie</t>
  </si>
  <si>
    <t>Sáb</t>
  </si>
  <si>
    <t>Dom</t>
  </si>
  <si>
    <t>Patrones de rotación (28 días)</t>
  </si>
  <si>
    <t>Descripción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</si>
  <si>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</si>
  <si>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</si>
  <si>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</si>
  <si>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</si>
  <si>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</si>
  <si>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</si>
  <si>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</si>
  <si>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</si>
  <si>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</si>
  <si>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</si>
  <si>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</si>
  <si>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</si>
  <si>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</si>
  <si>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</si>
  <si>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</si>
  <si>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</si>
  <si>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</si>
  <si>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</si>
  <si>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</si>
  <si>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</si>
  <si>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</si>
  <si>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</si>
  <si>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</si>
  <si>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</si>
  <si>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</si>
  <si>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</si>
  <si>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</si>
  <si>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</si>
  <si>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ALFA</t>
  </si>
  <si>
    <t>5 mañanas, 2 libres; luego tarde, noche y apoyo.</t>
  </si>
  <si>
    <t>BETA</t>
  </si>
  <si>
    <t>Mismo ciclo, empezando en tarde.</t>
  </si>
  <si>
    <t>GAMMA</t>
  </si>
  <si>
    <t>Mismo ciclo, empezando en noche.</t>
  </si>
  <si>
    <t>DELTA</t>
  </si>
  <si>
    <t>Mismo ciclo, empezando en apoyo.</t>
  </si>
  <si>
    <t>Equipo de ejemplo (editable)</t>
  </si>
  <si>
    <t>Desfase ciclo</t>
  </si>
  <si>
    <t>Horas contrato</t>
  </si>
  <si>
    <t>Tarifa €/h</t>
  </si>
  <si>
    <t>Activo</t>
  </si>
  <si>
    <t>Observaciones</t>
  </si>
  <si>
    <t>MOV-01</t>
  </si>
  <si>
    <t>Alba Cifuentes</t>
  </si>
  <si>
    <t>Monitoreo</t>
  </si>
  <si>
    <t>Sí</t>
  </si>
  <si>
    <t/>
  </si>
  <si>
    <t>MOV-02</t>
  </si>
  <si>
    <t>Bruno Requena</t>
  </si>
  <si>
    <t>Incidencias</t>
  </si>
  <si>
    <t>MOV-03</t>
  </si>
  <si>
    <t>Carla Mena</t>
  </si>
  <si>
    <t>Rutas</t>
  </si>
  <si>
    <t>MOV-04</t>
  </si>
  <si>
    <t>Diego Salas</t>
  </si>
  <si>
    <t>MOV-05</t>
  </si>
  <si>
    <t>Eva Pardo</t>
  </si>
  <si>
    <t>MOV-06</t>
  </si>
  <si>
    <t>Fabio Llorente</t>
  </si>
  <si>
    <t>MOV-07</t>
  </si>
  <si>
    <t>Gina Varela</t>
  </si>
  <si>
    <t>MOV-08</t>
  </si>
  <si>
    <t>Hugo Serra</t>
  </si>
  <si>
    <t>MOV-09</t>
  </si>
  <si>
    <t>No</t>
  </si>
  <si>
    <t>MOV-10</t>
  </si>
  <si>
    <t>Consejo</t>
  </si>
  <si>
    <t>Ajusta aquí el equipo, la cobertura y los desfases. La hoja principal se recalcula sola.</t>
  </si>
  <si>
    <t>Vista de 4 semanas · continuidad del ciclo</t>
  </si>
  <si>
    <t>Controles heredados</t>
  </si>
  <si>
    <t>Centro</t>
  </si>
  <si>
    <t>Semana inicial</t>
  </si>
  <si>
    <t>Fecha ancla</t>
  </si>
  <si>
    <t>Rotación extendida</t>
  </si>
  <si>
    <t>Horas 4 sem.</t>
  </si>
  <si>
    <t>Libres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</si>
</sst>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\ dd/mm"/>
    <numFmt numFmtId="165" formatCode="hh:mm"/>
    <numFmt numFmtId="166" formatCode="dd/mm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12355B"/>
      <name val="Calibri"/>
    </font>
    <font>
      <b/>
      <sz val="10"/>
      <color rgb="FFFFFFFF"/>
      <name val="Calibri"/>
    </font>
    <font>
      <sz val="10"/>
      <color rgb="FF000000"/>
      <name val="Calibri"/>
    </font>
    <font>
      <b/>
      <sz val="10"/>
      <color rgb="FF1F4E78"/>
      <name val="Calibri"/>
    </font>
    <font>
      <b/>
      <sz val="10"/>
      <name val="Calibri"/>
    </font>
    <font>
      <sz val="9"/>
      <color rgb="FF666666"/>
      <name val="Calibri"/>
    </font>
    <font>
      <b/>
      <sz val="10"/>
      <color rgb="FF12355B"/>
      <name val="Calibri"/>
    </font>
    <font>
      <b/>
      <sz val="14"/>
      <color rgb="FF12355B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12355B"/>
      </patternFill>
    </fill>
    <fill>
      <patternFill patternType="solid">
        <fgColor rgb="FFD9EAF7"/>
      </patternFill>
    </fill>
    <fill>
      <patternFill patternType="solid">
        <fgColor rgb="FFDCEBFF"/>
      </patternFill>
    </fill>
    <fill>
      <patternFill patternType="solid">
        <fgColor rgb="FFFCE4D6"/>
      </patternFill>
    </fill>
    <fill>
      <patternFill patternType="solid">
        <fgColor rgb="FFEDE7F6"/>
      </patternFill>
    </fill>
    <fill>
      <patternFill patternType="solid">
        <fgColor rgb="FFE2F0D9"/>
      </patternFill>
    </fill>
    <fill>
      <patternFill patternType="solid">
        <fgColor rgb="FFE7E6E6"/>
      </patternFill>
    </fill>
    <fill>
      <patternFill patternType="solid">
        <fgColor rgb="FFFFF2CC"/>
      </patternFill>
    </fill>
    <fill>
      <patternFill patternType="solid">
        <fgColor rgb="FFD8F3F0"/>
      </patternFill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/>
      <right/>
      <top style="medium">
        <color rgb="FF12355B"/>
      </top>
      <bottom/>
      <diagonal/>
    </border>
    <border>
      <left/>
      <right style="thin">
        <color rgb="FFD0D0D0"/>
      </right>
      <top style="thin">
        <color rgb="FFD0D0D0"/>
      </top>
      <bottom/>
      <diagonal/>
    </border>
    <border>
      <left/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rgb="FFD0D0D0"/>
      </left>
      <right/>
      <top/>
      <bottom/>
      <diagonal/>
    </border>
    <border>
      <left/>
      <right style="thin">
        <color rgb="FFD0D0D0"/>
      </right>
      <top/>
      <bottom/>
      <diagonal/>
    </border>
    <border>
      <left style="thin">
        <color rgb="FFD0D0D0"/>
      </left>
      <right/>
      <top/>
      <bottom style="thin">
        <color rgb="FFD0D0D0"/>
      </bottom>
      <diagonal/>
    </border>
    <border>
      <left/>
      <right style="thin">
        <color rgb="FFD0D0D0"/>
      </right>
      <top/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14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11" borderId="2" xfId="0" applyFont="1" applyFill="1" applyBorder="1"/>
    <xf numFmtId="0" fontId="0" fillId="11" borderId="2" xfId="0" applyFill="1" applyBorder="1"/>
    <xf numFmtId="0" fontId="2" fillId="11" borderId="2" xfId="0" applyFont="1" applyFill="1" applyBorder="1" applyAlignment="1">
      <alignment horizontal="center"/>
    </xf>
    <xf numFmtId="4" fontId="2" fillId="11" borderId="2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wrapText="1"/>
    </xf>
    <xf numFmtId="166" fontId="3" fillId="2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4" xfId="0" applyBorder="1"/>
    <xf numFmtId="0" fontId="4" fillId="10" borderId="1" xfId="0" applyFont="1" applyFill="1" applyBorder="1" applyAlignment="1">
      <alignment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3" borderId="1" xfId="0" applyFont="1" applyFill="1" applyBorder="1" applyAlignment="1">
      <alignment horizontal="left" vertical="center"/>
    </xf>
    <xf numFmtId="0" fontId="0" fillId="0" borderId="9" xfId="0" applyBorder="1"/>
    <xf numFmtId="4" fontId="9" fillId="10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wrapText="1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4" fillId="10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/>
    </xf>
  </cellXfs>
  <cellStyles count="1">
    <cellStyle name="Normal" xfId="0" builtinId="0"/>
  </cellStyles>
  <dxfs count="24">
    <dxf>
      <fill>
        <patternFill>
          <bgColor rgb="FFE7E6E6"/>
        </patternFill>
      </fill>
    </dxf>
    <dxf>
      <fill>
        <patternFill>
          <bgColor rgb="FFE2F0D9"/>
        </patternFill>
      </fill>
    </dxf>
    <dxf>
      <fill>
        <patternFill>
          <bgColor rgb="FFEDE7F6"/>
        </patternFill>
      </fill>
    </dxf>
    <dxf>
      <fill>
        <patternFill>
          <bgColor rgb="FFFCE4D6"/>
        </patternFill>
      </fill>
    </dxf>
    <dxf>
      <fill>
        <patternFill>
          <bgColor rgb="FFDCEBFF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E7E6E6"/>
        </patternFill>
      </fill>
    </dxf>
    <dxf>
      <fill>
        <patternFill>
          <bgColor rgb="FFE2F0D9"/>
        </patternFill>
      </fill>
    </dxf>
    <dxf>
      <fill>
        <patternFill>
          <bgColor rgb="FFEDE7F6"/>
        </patternFill>
      </fill>
    </dxf>
    <dxf>
      <fill>
        <patternFill>
          <bgColor rgb="FFFCE4D6"/>
        </patternFill>
      </fill>
    </dxf>
    <dxf>
      <fill>
        <patternFill>
          <bgColor rgb="FFDCEBFF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DE9E7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E7E6E6"/>
        </patternFill>
      </fill>
    </dxf>
    <dxf>
      <fill>
        <patternFill>
          <bgColor rgb="FFE2F0D9"/>
        </patternFill>
      </fill>
    </dxf>
    <dxf>
      <fill>
        <patternFill>
          <bgColor rgb="FFEDE7F6"/>
        </patternFill>
      </fill>
    </dxf>
    <dxf>
      <fill>
        <patternFill>
          <bgColor rgb="FFFCE4D6"/>
        </patternFill>
      </fill>
    </dxf>
    <dxf>
      <fill>
        <patternFill>
          <bgColor rgb="FFDCEB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123825</xdr:colOff>
      <xdr:row>44</xdr:row>
      <xdr:rowOff>114300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D2F08F23-BD1C-7FCA-0A20-B73BAF09C57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5"/>
  <sheetViews>
    <sheetView showGridLines="0" tabSelected="1" workbookViewId="0">
      <selection activeCell="V28" sqref="V28"/>
    </sheetView>
  </sheetViews>
  <sheetFormatPr baseColWidth="10" defaultColWidth="9.140625" defaultRowHeight="15" x14ac:dyDescent="0.25"/>
  <cols>
    <col min="1" max="1" width="12" customWidth="1"/>
    <col min="2" max="2" width="20" customWidth="1"/>
    <col min="3" max="3" width="14" customWidth="1"/>
    <col min="4" max="4" width="12" customWidth="1"/>
    <col min="5" max="5" width="9" customWidth="1"/>
    <col min="6" max="6" width="10" customWidth="1"/>
    <col min="7" max="7" width="9" customWidth="1"/>
    <col min="8" max="14" width="11" customWidth="1"/>
    <col min="15" max="15" width="9" customWidth="1"/>
    <col min="16" max="16" width="11" customWidth="1"/>
    <col min="17" max="17" width="8" customWidth="1"/>
    <col min="18" max="18" width="9" customWidth="1"/>
    <col min="19" max="19" width="16" customWidth="1"/>
  </cols>
  <sheetData>
    <row r="1" spans="1:19" ht="21" x14ac:dyDescent="0.25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</row>
    <row r="3" spans="1:19" x14ac:dyDescent="0.25">
      <c r="A3" s="55" t="s">
        <v>1</v>
      </c>
      <c r="B3" s="56"/>
      <c r="C3" s="56"/>
      <c r="D3" s="56"/>
      <c r="E3" s="48"/>
      <c r="H3" s="55" t="s">
        <v>2</v>
      </c>
      <c r="I3" s="56"/>
      <c r="J3" s="56"/>
      <c r="K3" s="56"/>
      <c r="L3" s="56"/>
      <c r="M3" s="56"/>
      <c r="N3" s="56"/>
      <c r="O3" s="48"/>
    </row>
    <row r="4" spans="1:19" ht="30" x14ac:dyDescent="0.25">
      <c r="A4" s="1" t="s">
        <v>3</v>
      </c>
      <c r="B4" s="2" t="s">
        <v>4</v>
      </c>
      <c r="D4" s="49" t="s">
        <v>5</v>
      </c>
      <c r="E4" s="50"/>
      <c r="F4" s="58" t="str">
        <f>IF(WEEKDAY(B5,2)=1,"Semana válida","La fecha debe ser lunes")</f>
        <v>Semana válida</v>
      </c>
      <c r="G4" s="50"/>
      <c r="H4" s="47" t="s">
        <v>6</v>
      </c>
      <c r="I4" s="48"/>
      <c r="J4" s="47" t="s">
        <v>7</v>
      </c>
      <c r="K4" s="48"/>
      <c r="L4" s="47" t="s">
        <v>8</v>
      </c>
      <c r="M4" s="48"/>
      <c r="N4" s="47" t="s">
        <v>9</v>
      </c>
      <c r="O4" s="48"/>
    </row>
    <row r="5" spans="1:19" ht="30" x14ac:dyDescent="0.25">
      <c r="A5" s="1" t="s">
        <v>10</v>
      </c>
      <c r="B5" s="3">
        <v>46097</v>
      </c>
      <c r="D5" s="51"/>
      <c r="E5" s="52"/>
      <c r="F5" s="53"/>
      <c r="G5" s="54"/>
      <c r="H5" s="57">
        <f>SUM(O11:O20)</f>
        <v>320</v>
      </c>
      <c r="I5" s="50"/>
      <c r="J5" s="57">
        <f>SUM(P11:P20)</f>
        <v>5440</v>
      </c>
      <c r="K5" s="50"/>
      <c r="L5" s="63">
        <f>SUM(Q11:Q20)</f>
        <v>15</v>
      </c>
      <c r="M5" s="50"/>
      <c r="N5" s="63">
        <f>COUNTIF(H36:N39,"&lt;0")</f>
        <v>3</v>
      </c>
      <c r="O5" s="50"/>
    </row>
    <row r="6" spans="1:19" ht="30" x14ac:dyDescent="0.25">
      <c r="A6" s="1" t="s">
        <v>11</v>
      </c>
      <c r="B6" s="3">
        <v>46083</v>
      </c>
      <c r="D6" s="51"/>
      <c r="E6" s="52"/>
      <c r="F6" s="62" t="s">
        <v>12</v>
      </c>
      <c r="G6" s="50"/>
      <c r="H6" s="53"/>
      <c r="I6" s="54"/>
      <c r="J6" s="53"/>
      <c r="K6" s="54"/>
      <c r="L6" s="53"/>
      <c r="M6" s="54"/>
      <c r="N6" s="53"/>
      <c r="O6" s="54"/>
    </row>
    <row r="7" spans="1:19" ht="45" x14ac:dyDescent="0.25">
      <c r="A7" s="1" t="s">
        <v>13</v>
      </c>
      <c r="B7" s="4">
        <v>40</v>
      </c>
      <c r="D7" s="53"/>
      <c r="E7" s="54"/>
      <c r="F7" s="53"/>
      <c r="G7" s="54"/>
    </row>
    <row r="9" spans="1:19" x14ac:dyDescent="0.25">
      <c r="A9" s="55" t="s">
        <v>14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48"/>
    </row>
    <row r="10" spans="1:19" x14ac:dyDescent="0.25">
      <c r="A10" s="5" t="s">
        <v>15</v>
      </c>
      <c r="B10" s="5" t="s">
        <v>16</v>
      </c>
      <c r="C10" s="5" t="s">
        <v>17</v>
      </c>
      <c r="D10" s="5" t="s">
        <v>18</v>
      </c>
      <c r="E10" s="5" t="s">
        <v>19</v>
      </c>
      <c r="F10" s="5" t="s">
        <v>20</v>
      </c>
      <c r="G10" s="5" t="s">
        <v>21</v>
      </c>
      <c r="H10" s="6">
        <f>B5</f>
        <v>46097</v>
      </c>
      <c r="I10" s="6">
        <f t="shared" ref="I10:N10" si="0">H10+1</f>
        <v>46098</v>
      </c>
      <c r="J10" s="6">
        <f t="shared" si="0"/>
        <v>46099</v>
      </c>
      <c r="K10" s="6">
        <f t="shared" si="0"/>
        <v>46100</v>
      </c>
      <c r="L10" s="6">
        <f t="shared" si="0"/>
        <v>46101</v>
      </c>
      <c r="M10" s="6">
        <f t="shared" si="0"/>
        <v>46102</v>
      </c>
      <c r="N10" s="6">
        <f t="shared" si="0"/>
        <v>46103</v>
      </c>
      <c r="O10" s="5" t="s">
        <v>22</v>
      </c>
      <c r="P10" s="5" t="s">
        <v>23</v>
      </c>
      <c r="Q10" s="5" t="s">
        <v>24</v>
      </c>
      <c r="R10" s="5" t="s">
        <v>25</v>
      </c>
      <c r="S10" s="5" t="s">
        <v>26</v>
      </c>
    </row>
    <row r="11" spans="1:19" x14ac:dyDescent="0.25">
      <c r="A11" s="7" t="str">
        <f>IF(Configuración!$H29="Sí",Configuración!$A29,"")</f>
        <v>MOV-01</v>
      </c>
      <c r="B11" s="8" t="str">
        <f>IF($A11="","",Configuración!$B29)</f>
        <v>Alba Cifuentes</v>
      </c>
      <c r="C11" s="8" t="str">
        <f>IF($A11="","",Configuración!$C29)</f>
        <v>Monitoreo</v>
      </c>
      <c r="D11" s="7" t="str">
        <f>IF($A11="","",Configuración!$D29)</f>
        <v>ALFA</v>
      </c>
      <c r="E11" s="7">
        <f>IF($A11="","",Configuración!$E29)</f>
        <v>1</v>
      </c>
      <c r="F11" s="7">
        <f>IF($A11="","",Configuración!$F29)</f>
        <v>40</v>
      </c>
      <c r="G11" s="9">
        <f>IF($A11="","",Configuración!$G29)</f>
        <v>18</v>
      </c>
      <c r="H11" s="10" t="str">
        <f>IF($A11="","",INDEX(Configuración!$C$22:$AD$25,MATCH($D11,Configuración!$A$22:$A$25,0),1+MOD((H$10-$B$6)+$E11-1,28)))</f>
        <v>N</v>
      </c>
      <c r="I11" s="10" t="str">
        <f>IF($A11="","",INDEX(Configuración!$C$22:$AD$25,MATCH($D11,Configuración!$A$22:$A$25,0),1+MOD((I$10-$B$6)+$E11-1,28)))</f>
        <v>N</v>
      </c>
      <c r="J11" s="10" t="str">
        <f>IF($A11="","",INDEX(Configuración!$C$22:$AD$25,MATCH($D11,Configuración!$A$22:$A$25,0),1+MOD((J$10-$B$6)+$E11-1,28)))</f>
        <v>N</v>
      </c>
      <c r="K11" s="10" t="str">
        <f>IF($A11="","",INDEX(Configuración!$C$22:$AD$25,MATCH($D11,Configuración!$A$22:$A$25,0),1+MOD((K$10-$B$6)+$E11-1,28)))</f>
        <v>N</v>
      </c>
      <c r="L11" s="10" t="str">
        <f>IF($A11="","",INDEX(Configuración!$C$22:$AD$25,MATCH($D11,Configuración!$A$22:$A$25,0),1+MOD((L$10-$B$6)+$E11-1,28)))</f>
        <v>N</v>
      </c>
      <c r="M11" s="10" t="str">
        <f>IF($A11="","",INDEX(Configuración!$C$22:$AD$25,MATCH($D11,Configuración!$A$22:$A$25,0),1+MOD((M$10-$B$6)+$E11-1,28)))</f>
        <v>L</v>
      </c>
      <c r="N11" s="10" t="str">
        <f>IF($A11="","",INDEX(Configuración!$C$22:$AD$25,MATCH($D11,Configuración!$A$22:$A$25,0),1+MOD((N$10-$B$6)+$E11-1,28)))</f>
        <v>L</v>
      </c>
      <c r="O11" s="7">
        <f t="shared" ref="O11:O20" si="1">IF($A11="","",COUNTIF(H11:N11,"M")*8+COUNTIF(H11:N11,"T")*8+COUNTIF(H11:N11,"N")*8+COUNTIF(H11:N11,"A")*8+COUNTIF(H11:N11,"F")*6)</f>
        <v>40</v>
      </c>
      <c r="P11" s="9">
        <f t="shared" ref="P11:P20" si="2">IF($A11="","",O11*G11)</f>
        <v>720</v>
      </c>
      <c r="Q11" s="7">
        <f t="shared" ref="Q11:Q20" si="3">IF($A11="","",COUNTIF(H11:N11,"N"))</f>
        <v>5</v>
      </c>
      <c r="R11" s="7">
        <f t="shared" ref="R11:R20" si="4">IF($A11="","",COUNTIF(M11:N11,"M")+COUNTIF(M11:N11,"T")+COUNTIF(M11:N11,"N")+COUNTIF(M11:N11,"A")+COUNTIF(M11:N11,"F"))</f>
        <v>0</v>
      </c>
      <c r="S11" s="7" t="str">
        <f t="shared" ref="S11:S20" si="5">IF($A11="","",IF(O11&gt;F11,"Horas extra",IF(COUNTIF(H11:N11,"L")+COUNTIF(H11:N11,"V")=0,"Revisar descanso","OK")))</f>
        <v>OK</v>
      </c>
    </row>
    <row r="12" spans="1:19" x14ac:dyDescent="0.25">
      <c r="A12" s="7" t="str">
        <f>IF(Configuración!$H30="Sí",Configuración!$A30,"")</f>
        <v>MOV-02</v>
      </c>
      <c r="B12" s="8" t="str">
        <f>IF($A12="","",Configuración!$B30)</f>
        <v>Bruno Requena</v>
      </c>
      <c r="C12" s="8" t="str">
        <f>IF($A12="","",Configuración!$C30)</f>
        <v>Incidencias</v>
      </c>
      <c r="D12" s="7" t="str">
        <f>IF($A12="","",Configuración!$D30)</f>
        <v>BETA</v>
      </c>
      <c r="E12" s="7">
        <f>IF($A12="","",Configuración!$E30)</f>
        <v>3</v>
      </c>
      <c r="F12" s="7">
        <f>IF($A12="","",Configuración!$F30)</f>
        <v>40</v>
      </c>
      <c r="G12" s="9">
        <f>IF($A12="","",Configuración!$G30)</f>
        <v>17</v>
      </c>
      <c r="H12" s="10" t="str">
        <f>IF($A12="","",INDEX(Configuración!$C$22:$AD$25,MATCH($D12,Configuración!$A$22:$A$25,0),1+MOD((H$10-$B$6)+$E12-1,28)))</f>
        <v>A</v>
      </c>
      <c r="I12" s="10" t="str">
        <f>IF($A12="","",INDEX(Configuración!$C$22:$AD$25,MATCH($D12,Configuración!$A$22:$A$25,0),1+MOD((I$10-$B$6)+$E12-1,28)))</f>
        <v>A</v>
      </c>
      <c r="J12" s="10" t="str">
        <f>IF($A12="","",INDEX(Configuración!$C$22:$AD$25,MATCH($D12,Configuración!$A$22:$A$25,0),1+MOD((J$10-$B$6)+$E12-1,28)))</f>
        <v>A</v>
      </c>
      <c r="K12" s="10" t="str">
        <f>IF($A12="","",INDEX(Configuración!$C$22:$AD$25,MATCH($D12,Configuración!$A$22:$A$25,0),1+MOD((K$10-$B$6)+$E12-1,28)))</f>
        <v>L</v>
      </c>
      <c r="L12" s="10" t="str">
        <f>IF($A12="","",INDEX(Configuración!$C$22:$AD$25,MATCH($D12,Configuración!$A$22:$A$25,0),1+MOD((L$10-$B$6)+$E12-1,28)))</f>
        <v>L</v>
      </c>
      <c r="M12" s="10" t="str">
        <f>IF($A12="","",INDEX(Configuración!$C$22:$AD$25,MATCH($D12,Configuración!$A$22:$A$25,0),1+MOD((M$10-$B$6)+$E12-1,28)))</f>
        <v>M</v>
      </c>
      <c r="N12" s="10" t="str">
        <f>IF($A12="","",INDEX(Configuración!$C$22:$AD$25,MATCH($D12,Configuración!$A$22:$A$25,0),1+MOD((N$10-$B$6)+$E12-1,28)))</f>
        <v>M</v>
      </c>
      <c r="O12" s="7">
        <f t="shared" si="1"/>
        <v>40</v>
      </c>
      <c r="P12" s="9">
        <f t="shared" si="2"/>
        <v>680</v>
      </c>
      <c r="Q12" s="7">
        <f t="shared" si="3"/>
        <v>0</v>
      </c>
      <c r="R12" s="7">
        <f t="shared" si="4"/>
        <v>2</v>
      </c>
      <c r="S12" s="7" t="str">
        <f t="shared" si="5"/>
        <v>OK</v>
      </c>
    </row>
    <row r="13" spans="1:19" x14ac:dyDescent="0.25">
      <c r="A13" s="7" t="str">
        <f>IF(Configuración!$H31="Sí",Configuración!$A31,"")</f>
        <v>MOV-03</v>
      </c>
      <c r="B13" s="8" t="str">
        <f>IF($A13="","",Configuración!$B31)</f>
        <v>Carla Mena</v>
      </c>
      <c r="C13" s="8" t="str">
        <f>IF($A13="","",Configuración!$C31)</f>
        <v>Rutas</v>
      </c>
      <c r="D13" s="7" t="str">
        <f>IF($A13="","",Configuración!$D31)</f>
        <v>GAMMA</v>
      </c>
      <c r="E13" s="7">
        <f>IF($A13="","",Configuración!$E31)</f>
        <v>5</v>
      </c>
      <c r="F13" s="7">
        <f>IF($A13="","",Configuración!$F31)</f>
        <v>40</v>
      </c>
      <c r="G13" s="9">
        <f>IF($A13="","",Configuración!$G31)</f>
        <v>16</v>
      </c>
      <c r="H13" s="10" t="str">
        <f>IF($A13="","",INDEX(Configuración!$C$22:$AD$25,MATCH($D13,Configuración!$A$22:$A$25,0),1+MOD((H$10-$B$6)+$E13-1,28)))</f>
        <v>M</v>
      </c>
      <c r="I13" s="10" t="str">
        <f>IF($A13="","",INDEX(Configuración!$C$22:$AD$25,MATCH($D13,Configuración!$A$22:$A$25,0),1+MOD((I$10-$B$6)+$E13-1,28)))</f>
        <v>L</v>
      </c>
      <c r="J13" s="10" t="str">
        <f>IF($A13="","",INDEX(Configuración!$C$22:$AD$25,MATCH($D13,Configuración!$A$22:$A$25,0),1+MOD((J$10-$B$6)+$E13-1,28)))</f>
        <v>L</v>
      </c>
      <c r="K13" s="10" t="str">
        <f>IF($A13="","",INDEX(Configuración!$C$22:$AD$25,MATCH($D13,Configuración!$A$22:$A$25,0),1+MOD((K$10-$B$6)+$E13-1,28)))</f>
        <v>T</v>
      </c>
      <c r="L13" s="10" t="str">
        <f>IF($A13="","",INDEX(Configuración!$C$22:$AD$25,MATCH($D13,Configuración!$A$22:$A$25,0),1+MOD((L$10-$B$6)+$E13-1,28)))</f>
        <v>T</v>
      </c>
      <c r="M13" s="10" t="str">
        <f>IF($A13="","",INDEX(Configuración!$C$22:$AD$25,MATCH($D13,Configuración!$A$22:$A$25,0),1+MOD((M$10-$B$6)+$E13-1,28)))</f>
        <v>T</v>
      </c>
      <c r="N13" s="10" t="str">
        <f>IF($A13="","",INDEX(Configuración!$C$22:$AD$25,MATCH($D13,Configuración!$A$22:$A$25,0),1+MOD((N$10-$B$6)+$E13-1,28)))</f>
        <v>T</v>
      </c>
      <c r="O13" s="7">
        <f t="shared" si="1"/>
        <v>40</v>
      </c>
      <c r="P13" s="9">
        <f t="shared" si="2"/>
        <v>640</v>
      </c>
      <c r="Q13" s="7">
        <f t="shared" si="3"/>
        <v>0</v>
      </c>
      <c r="R13" s="7">
        <f t="shared" si="4"/>
        <v>2</v>
      </c>
      <c r="S13" s="7" t="str">
        <f t="shared" si="5"/>
        <v>OK</v>
      </c>
    </row>
    <row r="14" spans="1:19" x14ac:dyDescent="0.25">
      <c r="A14" s="7" t="str">
        <f>IF(Configuración!$H32="Sí",Configuración!$A32,"")</f>
        <v>MOV-04</v>
      </c>
      <c r="B14" s="8" t="str">
        <f>IF($A14="","",Configuración!$B32)</f>
        <v>Diego Salas</v>
      </c>
      <c r="C14" s="8" t="str">
        <f>IF($A14="","",Configuración!$C32)</f>
        <v>Rutas</v>
      </c>
      <c r="D14" s="7" t="str">
        <f>IF($A14="","",Configuración!$D32)</f>
        <v>DELTA</v>
      </c>
      <c r="E14" s="7">
        <f>IF($A14="","",Configuración!$E32)</f>
        <v>7</v>
      </c>
      <c r="F14" s="7">
        <f>IF($A14="","",Configuración!$F32)</f>
        <v>40</v>
      </c>
      <c r="G14" s="9">
        <f>IF($A14="","",Configuración!$G32)</f>
        <v>16</v>
      </c>
      <c r="H14" s="10" t="str">
        <f>IF($A14="","",INDEX(Configuración!$C$22:$AD$25,MATCH($D14,Configuración!$A$22:$A$25,0),1+MOD((H$10-$B$6)+$E14-1,28)))</f>
        <v>L</v>
      </c>
      <c r="I14" s="10" t="str">
        <f>IF($A14="","",INDEX(Configuración!$C$22:$AD$25,MATCH($D14,Configuración!$A$22:$A$25,0),1+MOD((I$10-$B$6)+$E14-1,28)))</f>
        <v>N</v>
      </c>
      <c r="J14" s="10" t="str">
        <f>IF($A14="","",INDEX(Configuración!$C$22:$AD$25,MATCH($D14,Configuración!$A$22:$A$25,0),1+MOD((J$10-$B$6)+$E14-1,28)))</f>
        <v>N</v>
      </c>
      <c r="K14" s="10" t="str">
        <f>IF($A14="","",INDEX(Configuración!$C$22:$AD$25,MATCH($D14,Configuración!$A$22:$A$25,0),1+MOD((K$10-$B$6)+$E14-1,28)))</f>
        <v>N</v>
      </c>
      <c r="L14" s="10" t="str">
        <f>IF($A14="","",INDEX(Configuración!$C$22:$AD$25,MATCH($D14,Configuración!$A$22:$A$25,0),1+MOD((L$10-$B$6)+$E14-1,28)))</f>
        <v>N</v>
      </c>
      <c r="M14" s="10" t="str">
        <f>IF($A14="","",INDEX(Configuración!$C$22:$AD$25,MATCH($D14,Configuración!$A$22:$A$25,0),1+MOD((M$10-$B$6)+$E14-1,28)))</f>
        <v>N</v>
      </c>
      <c r="N14" s="10" t="str">
        <f>IF($A14="","",INDEX(Configuración!$C$22:$AD$25,MATCH($D14,Configuración!$A$22:$A$25,0),1+MOD((N$10-$B$6)+$E14-1,28)))</f>
        <v>L</v>
      </c>
      <c r="O14" s="7">
        <f t="shared" si="1"/>
        <v>40</v>
      </c>
      <c r="P14" s="9">
        <f t="shared" si="2"/>
        <v>640</v>
      </c>
      <c r="Q14" s="7">
        <f t="shared" si="3"/>
        <v>5</v>
      </c>
      <c r="R14" s="7">
        <f t="shared" si="4"/>
        <v>1</v>
      </c>
      <c r="S14" s="7" t="str">
        <f t="shared" si="5"/>
        <v>OK</v>
      </c>
    </row>
    <row r="15" spans="1:19" x14ac:dyDescent="0.25">
      <c r="A15" s="7" t="str">
        <f>IF(Configuración!$H33="Sí",Configuración!$A33,"")</f>
        <v>MOV-05</v>
      </c>
      <c r="B15" s="8" t="str">
        <f>IF($A15="","",Configuración!$B33)</f>
        <v>Eva Pardo</v>
      </c>
      <c r="C15" s="8" t="str">
        <f>IF($A15="","",Configuración!$C33)</f>
        <v>Monitoreo</v>
      </c>
      <c r="D15" s="7" t="str">
        <f>IF($A15="","",Configuración!$D33)</f>
        <v>ALFA</v>
      </c>
      <c r="E15" s="7">
        <f>IF($A15="","",Configuración!$E33)</f>
        <v>9</v>
      </c>
      <c r="F15" s="7">
        <f>IF($A15="","",Configuración!$F33)</f>
        <v>40</v>
      </c>
      <c r="G15" s="9">
        <f>IF($A15="","",Configuración!$G33)</f>
        <v>18</v>
      </c>
      <c r="H15" s="10" t="str">
        <f>IF($A15="","",INDEX(Configuración!$C$22:$AD$25,MATCH($D15,Configuración!$A$22:$A$25,0),1+MOD((H$10-$B$6)+$E15-1,28)))</f>
        <v>A</v>
      </c>
      <c r="I15" s="10" t="str">
        <f>IF($A15="","",INDEX(Configuración!$C$22:$AD$25,MATCH($D15,Configuración!$A$22:$A$25,0),1+MOD((I$10-$B$6)+$E15-1,28)))</f>
        <v>A</v>
      </c>
      <c r="J15" s="10" t="str">
        <f>IF($A15="","",INDEX(Configuración!$C$22:$AD$25,MATCH($D15,Configuración!$A$22:$A$25,0),1+MOD((J$10-$B$6)+$E15-1,28)))</f>
        <v>A</v>
      </c>
      <c r="K15" s="10" t="str">
        <f>IF($A15="","",INDEX(Configuración!$C$22:$AD$25,MATCH($D15,Configuración!$A$22:$A$25,0),1+MOD((K$10-$B$6)+$E15-1,28)))</f>
        <v>A</v>
      </c>
      <c r="L15" s="10" t="str">
        <f>IF($A15="","",INDEX(Configuración!$C$22:$AD$25,MATCH($D15,Configuración!$A$22:$A$25,0),1+MOD((L$10-$B$6)+$E15-1,28)))</f>
        <v>L</v>
      </c>
      <c r="M15" s="10" t="str">
        <f>IF($A15="","",INDEX(Configuración!$C$22:$AD$25,MATCH($D15,Configuración!$A$22:$A$25,0),1+MOD((M$10-$B$6)+$E15-1,28)))</f>
        <v>L</v>
      </c>
      <c r="N15" s="10" t="str">
        <f>IF($A15="","",INDEX(Configuración!$C$22:$AD$25,MATCH($D15,Configuración!$A$22:$A$25,0),1+MOD((N$10-$B$6)+$E15-1,28)))</f>
        <v>M</v>
      </c>
      <c r="O15" s="7">
        <f t="shared" si="1"/>
        <v>40</v>
      </c>
      <c r="P15" s="9">
        <f t="shared" si="2"/>
        <v>720</v>
      </c>
      <c r="Q15" s="7">
        <f t="shared" si="3"/>
        <v>0</v>
      </c>
      <c r="R15" s="7">
        <f t="shared" si="4"/>
        <v>1</v>
      </c>
      <c r="S15" s="7" t="str">
        <f t="shared" si="5"/>
        <v>OK</v>
      </c>
    </row>
    <row r="16" spans="1:19" x14ac:dyDescent="0.25">
      <c r="A16" s="7" t="str">
        <f>IF(Configuración!$H34="Sí",Configuración!$A34,"")</f>
        <v>MOV-06</v>
      </c>
      <c r="B16" s="8" t="str">
        <f>IF($A16="","",Configuración!$B34)</f>
        <v>Fabio Llorente</v>
      </c>
      <c r="C16" s="8" t="str">
        <f>IF($A16="","",Configuración!$C34)</f>
        <v>Incidencias</v>
      </c>
      <c r="D16" s="7" t="str">
        <f>IF($A16="","",Configuración!$D34)</f>
        <v>BETA</v>
      </c>
      <c r="E16" s="7">
        <f>IF($A16="","",Configuración!$E34)</f>
        <v>11</v>
      </c>
      <c r="F16" s="7">
        <f>IF($A16="","",Configuración!$F34)</f>
        <v>40</v>
      </c>
      <c r="G16" s="9">
        <f>IF($A16="","",Configuración!$G34)</f>
        <v>17</v>
      </c>
      <c r="H16" s="10" t="str">
        <f>IF($A16="","",INDEX(Configuración!$C$22:$AD$25,MATCH($D16,Configuración!$A$22:$A$25,0),1+MOD((H$10-$B$6)+$E16-1,28)))</f>
        <v>M</v>
      </c>
      <c r="I16" s="10" t="str">
        <f>IF($A16="","",INDEX(Configuración!$C$22:$AD$25,MATCH($D16,Configuración!$A$22:$A$25,0),1+MOD((I$10-$B$6)+$E16-1,28)))</f>
        <v>M</v>
      </c>
      <c r="J16" s="10" t="str">
        <f>IF($A16="","",INDEX(Configuración!$C$22:$AD$25,MATCH($D16,Configuración!$A$22:$A$25,0),1+MOD((J$10-$B$6)+$E16-1,28)))</f>
        <v>L</v>
      </c>
      <c r="K16" s="10" t="str">
        <f>IF($A16="","",INDEX(Configuración!$C$22:$AD$25,MATCH($D16,Configuración!$A$22:$A$25,0),1+MOD((K$10-$B$6)+$E16-1,28)))</f>
        <v>L</v>
      </c>
      <c r="L16" s="10" t="str">
        <f>IF($A16="","",INDEX(Configuración!$C$22:$AD$25,MATCH($D16,Configuración!$A$22:$A$25,0),1+MOD((L$10-$B$6)+$E16-1,28)))</f>
        <v>T</v>
      </c>
      <c r="M16" s="10" t="str">
        <f>IF($A16="","",INDEX(Configuración!$C$22:$AD$25,MATCH($D16,Configuración!$A$22:$A$25,0),1+MOD((M$10-$B$6)+$E16-1,28)))</f>
        <v>T</v>
      </c>
      <c r="N16" s="10" t="str">
        <f>IF($A16="","",INDEX(Configuración!$C$22:$AD$25,MATCH($D16,Configuración!$A$22:$A$25,0),1+MOD((N$10-$B$6)+$E16-1,28)))</f>
        <v>T</v>
      </c>
      <c r="O16" s="7">
        <f t="shared" si="1"/>
        <v>40</v>
      </c>
      <c r="P16" s="9">
        <f t="shared" si="2"/>
        <v>680</v>
      </c>
      <c r="Q16" s="7">
        <f t="shared" si="3"/>
        <v>0</v>
      </c>
      <c r="R16" s="7">
        <f t="shared" si="4"/>
        <v>2</v>
      </c>
      <c r="S16" s="7" t="str">
        <f t="shared" si="5"/>
        <v>OK</v>
      </c>
    </row>
    <row r="17" spans="1:19" x14ac:dyDescent="0.25">
      <c r="A17" s="7" t="str">
        <f>IF(Configuración!$H35="Sí",Configuración!$A35,"")</f>
        <v>MOV-07</v>
      </c>
      <c r="B17" s="8" t="str">
        <f>IF($A17="","",Configuración!$B35)</f>
        <v>Gina Varela</v>
      </c>
      <c r="C17" s="8" t="str">
        <f>IF($A17="","",Configuración!$C35)</f>
        <v>Monitoreo</v>
      </c>
      <c r="D17" s="7" t="str">
        <f>IF($A17="","",Configuración!$D35)</f>
        <v>GAMMA</v>
      </c>
      <c r="E17" s="7">
        <f>IF($A17="","",Configuración!$E35)</f>
        <v>13</v>
      </c>
      <c r="F17" s="7">
        <f>IF($A17="","",Configuración!$F35)</f>
        <v>40</v>
      </c>
      <c r="G17" s="9">
        <f>IF($A17="","",Configuración!$G35)</f>
        <v>18</v>
      </c>
      <c r="H17" s="10" t="str">
        <f>IF($A17="","",INDEX(Configuración!$C$22:$AD$25,MATCH($D17,Configuración!$A$22:$A$25,0),1+MOD((H$10-$B$6)+$E17-1,28)))</f>
        <v>L</v>
      </c>
      <c r="I17" s="10" t="str">
        <f>IF($A17="","",INDEX(Configuración!$C$22:$AD$25,MATCH($D17,Configuración!$A$22:$A$25,0),1+MOD((I$10-$B$6)+$E17-1,28)))</f>
        <v>L</v>
      </c>
      <c r="J17" s="10" t="str">
        <f>IF($A17="","",INDEX(Configuración!$C$22:$AD$25,MATCH($D17,Configuración!$A$22:$A$25,0),1+MOD((J$10-$B$6)+$E17-1,28)))</f>
        <v>N</v>
      </c>
      <c r="K17" s="10" t="str">
        <f>IF($A17="","",INDEX(Configuración!$C$22:$AD$25,MATCH($D17,Configuración!$A$22:$A$25,0),1+MOD((K$10-$B$6)+$E17-1,28)))</f>
        <v>N</v>
      </c>
      <c r="L17" s="10" t="str">
        <f>IF($A17="","",INDEX(Configuración!$C$22:$AD$25,MATCH($D17,Configuración!$A$22:$A$25,0),1+MOD((L$10-$B$6)+$E17-1,28)))</f>
        <v>N</v>
      </c>
      <c r="M17" s="10" t="str">
        <f>IF($A17="","",INDEX(Configuración!$C$22:$AD$25,MATCH($D17,Configuración!$A$22:$A$25,0),1+MOD((M$10-$B$6)+$E17-1,28)))</f>
        <v>N</v>
      </c>
      <c r="N17" s="10" t="str">
        <f>IF($A17="","",INDEX(Configuración!$C$22:$AD$25,MATCH($D17,Configuración!$A$22:$A$25,0),1+MOD((N$10-$B$6)+$E17-1,28)))</f>
        <v>N</v>
      </c>
      <c r="O17" s="7">
        <f t="shared" si="1"/>
        <v>40</v>
      </c>
      <c r="P17" s="9">
        <f t="shared" si="2"/>
        <v>720</v>
      </c>
      <c r="Q17" s="7">
        <f t="shared" si="3"/>
        <v>5</v>
      </c>
      <c r="R17" s="7">
        <f t="shared" si="4"/>
        <v>2</v>
      </c>
      <c r="S17" s="7" t="str">
        <f t="shared" si="5"/>
        <v>OK</v>
      </c>
    </row>
    <row r="18" spans="1:19" x14ac:dyDescent="0.25">
      <c r="A18" s="7" t="str">
        <f>IF(Configuración!$H36="Sí",Configuración!$A36,"")</f>
        <v>MOV-08</v>
      </c>
      <c r="B18" s="8" t="str">
        <f>IF($A18="","",Configuración!$B36)</f>
        <v>Hugo Serra</v>
      </c>
      <c r="C18" s="8" t="str">
        <f>IF($A18="","",Configuración!$C36)</f>
        <v>Rutas</v>
      </c>
      <c r="D18" s="7" t="str">
        <f>IF($A18="","",Configuración!$D36)</f>
        <v>DELTA</v>
      </c>
      <c r="E18" s="7">
        <f>IF($A18="","",Configuración!$E36)</f>
        <v>15</v>
      </c>
      <c r="F18" s="7">
        <f>IF($A18="","",Configuración!$F36)</f>
        <v>40</v>
      </c>
      <c r="G18" s="9">
        <f>IF($A18="","",Configuración!$G36)</f>
        <v>16</v>
      </c>
      <c r="H18" s="10" t="str">
        <f>IF($A18="","",INDEX(Configuración!$C$22:$AD$25,MATCH($D18,Configuración!$A$22:$A$25,0),1+MOD((H$10-$B$6)+$E18-1,28)))</f>
        <v>A</v>
      </c>
      <c r="I18" s="10" t="str">
        <f>IF($A18="","",INDEX(Configuración!$C$22:$AD$25,MATCH($D18,Configuración!$A$22:$A$25,0),1+MOD((I$10-$B$6)+$E18-1,28)))</f>
        <v>A</v>
      </c>
      <c r="J18" s="10" t="str">
        <f>IF($A18="","",INDEX(Configuración!$C$22:$AD$25,MATCH($D18,Configuración!$A$22:$A$25,0),1+MOD((J$10-$B$6)+$E18-1,28)))</f>
        <v>A</v>
      </c>
      <c r="K18" s="10" t="str">
        <f>IF($A18="","",INDEX(Configuración!$C$22:$AD$25,MATCH($D18,Configuración!$A$22:$A$25,0),1+MOD((K$10-$B$6)+$E18-1,28)))</f>
        <v>A</v>
      </c>
      <c r="L18" s="10" t="str">
        <f>IF($A18="","",INDEX(Configuración!$C$22:$AD$25,MATCH($D18,Configuración!$A$22:$A$25,0),1+MOD((L$10-$B$6)+$E18-1,28)))</f>
        <v>A</v>
      </c>
      <c r="M18" s="10" t="str">
        <f>IF($A18="","",INDEX(Configuración!$C$22:$AD$25,MATCH($D18,Configuración!$A$22:$A$25,0),1+MOD((M$10-$B$6)+$E18-1,28)))</f>
        <v>L</v>
      </c>
      <c r="N18" s="10" t="str">
        <f>IF($A18="","",INDEX(Configuración!$C$22:$AD$25,MATCH($D18,Configuración!$A$22:$A$25,0),1+MOD((N$10-$B$6)+$E18-1,28)))</f>
        <v>L</v>
      </c>
      <c r="O18" s="7">
        <f t="shared" si="1"/>
        <v>40</v>
      </c>
      <c r="P18" s="9">
        <f t="shared" si="2"/>
        <v>640</v>
      </c>
      <c r="Q18" s="7">
        <f t="shared" si="3"/>
        <v>0</v>
      </c>
      <c r="R18" s="7">
        <f t="shared" si="4"/>
        <v>0</v>
      </c>
      <c r="S18" s="7" t="str">
        <f t="shared" si="5"/>
        <v>OK</v>
      </c>
    </row>
    <row r="19" spans="1:19" x14ac:dyDescent="0.25">
      <c r="A19" s="7" t="str">
        <f>IF(Configuración!$H37="Sí",Configuración!$A37,"")</f>
        <v/>
      </c>
      <c r="B19" s="8" t="str">
        <f>IF($A19="","",Configuración!$B37)</f>
        <v/>
      </c>
      <c r="C19" s="8" t="str">
        <f>IF($A19="","",Configuración!$C37)</f>
        <v/>
      </c>
      <c r="D19" s="7" t="str">
        <f>IF($A19="","",Configuración!$D37)</f>
        <v/>
      </c>
      <c r="E19" s="7" t="str">
        <f>IF($A19="","",Configuración!$E37)</f>
        <v/>
      </c>
      <c r="F19" s="7" t="str">
        <f>IF($A19="","",Configuración!$F37)</f>
        <v/>
      </c>
      <c r="G19" s="9" t="str">
        <f>IF($A19="","",Configuración!$G37)</f>
        <v/>
      </c>
      <c r="H19" s="10" t="str">
        <f>IF($A19="","",INDEX(Configuración!$C$22:$AD$25,MATCH($D19,Configuración!$A$22:$A$25,0),1+MOD((H$10-$B$6)+$E19-1,28)))</f>
        <v/>
      </c>
      <c r="I19" s="10" t="str">
        <f>IF($A19="","",INDEX(Configuración!$C$22:$AD$25,MATCH($D19,Configuración!$A$22:$A$25,0),1+MOD((I$10-$B$6)+$E19-1,28)))</f>
        <v/>
      </c>
      <c r="J19" s="10" t="str">
        <f>IF($A19="","",INDEX(Configuración!$C$22:$AD$25,MATCH($D19,Configuración!$A$22:$A$25,0),1+MOD((J$10-$B$6)+$E19-1,28)))</f>
        <v/>
      </c>
      <c r="K19" s="10" t="str">
        <f>IF($A19="","",INDEX(Configuración!$C$22:$AD$25,MATCH($D19,Configuración!$A$22:$A$25,0),1+MOD((K$10-$B$6)+$E19-1,28)))</f>
        <v/>
      </c>
      <c r="L19" s="10" t="str">
        <f>IF($A19="","",INDEX(Configuración!$C$22:$AD$25,MATCH($D19,Configuración!$A$22:$A$25,0),1+MOD((L$10-$B$6)+$E19-1,28)))</f>
        <v/>
      </c>
      <c r="M19" s="10" t="str">
        <f>IF($A19="","",INDEX(Configuración!$C$22:$AD$25,MATCH($D19,Configuración!$A$22:$A$25,0),1+MOD((M$10-$B$6)+$E19-1,28)))</f>
        <v/>
      </c>
      <c r="N19" s="10" t="str">
        <f>IF($A19="","",INDEX(Configuración!$C$22:$AD$25,MATCH($D19,Configuración!$A$22:$A$25,0),1+MOD((N$10-$B$6)+$E19-1,28)))</f>
        <v/>
      </c>
      <c r="O19" s="7" t="str">
        <f t="shared" si="1"/>
        <v/>
      </c>
      <c r="P19" s="9" t="str">
        <f t="shared" si="2"/>
        <v/>
      </c>
      <c r="Q19" s="7" t="str">
        <f t="shared" si="3"/>
        <v/>
      </c>
      <c r="R19" s="7" t="str">
        <f t="shared" si="4"/>
        <v/>
      </c>
      <c r="S19" s="7" t="str">
        <f t="shared" si="5"/>
        <v/>
      </c>
    </row>
    <row r="20" spans="1:19" x14ac:dyDescent="0.25">
      <c r="A20" s="7" t="str">
        <f>IF(Configuración!$H38="Sí",Configuración!$A38,"")</f>
        <v/>
      </c>
      <c r="B20" s="8" t="str">
        <f>IF($A20="","",Configuración!$B38)</f>
        <v/>
      </c>
      <c r="C20" s="8" t="str">
        <f>IF($A20="","",Configuración!$C38)</f>
        <v/>
      </c>
      <c r="D20" s="7" t="str">
        <f>IF($A20="","",Configuración!$D38)</f>
        <v/>
      </c>
      <c r="E20" s="7" t="str">
        <f>IF($A20="","",Configuración!$E38)</f>
        <v/>
      </c>
      <c r="F20" s="7" t="str">
        <f>IF($A20="","",Configuración!$F38)</f>
        <v/>
      </c>
      <c r="G20" s="9" t="str">
        <f>IF($A20="","",Configuración!$G38)</f>
        <v/>
      </c>
      <c r="H20" s="10" t="str">
        <f>IF($A20="","",INDEX(Configuración!$C$22:$AD$25,MATCH($D20,Configuración!$A$22:$A$25,0),1+MOD((H$10-$B$6)+$E20-1,28)))</f>
        <v/>
      </c>
      <c r="I20" s="10" t="str">
        <f>IF($A20="","",INDEX(Configuración!$C$22:$AD$25,MATCH($D20,Configuración!$A$22:$A$25,0),1+MOD((I$10-$B$6)+$E20-1,28)))</f>
        <v/>
      </c>
      <c r="J20" s="10" t="str">
        <f>IF($A20="","",INDEX(Configuración!$C$22:$AD$25,MATCH($D20,Configuración!$A$22:$A$25,0),1+MOD((J$10-$B$6)+$E20-1,28)))</f>
        <v/>
      </c>
      <c r="K20" s="10" t="str">
        <f>IF($A20="","",INDEX(Configuración!$C$22:$AD$25,MATCH($D20,Configuración!$A$22:$A$25,0),1+MOD((K$10-$B$6)+$E20-1,28)))</f>
        <v/>
      </c>
      <c r="L20" s="10" t="str">
        <f>IF($A20="","",INDEX(Configuración!$C$22:$AD$25,MATCH($D20,Configuración!$A$22:$A$25,0),1+MOD((L$10-$B$6)+$E20-1,28)))</f>
        <v/>
      </c>
      <c r="M20" s="10" t="str">
        <f>IF($A20="","",INDEX(Configuración!$C$22:$AD$25,MATCH($D20,Configuración!$A$22:$A$25,0),1+MOD((M$10-$B$6)+$E20-1,28)))</f>
        <v/>
      </c>
      <c r="N20" s="10" t="str">
        <f>IF($A20="","",INDEX(Configuración!$C$22:$AD$25,MATCH($D20,Configuración!$A$22:$A$25,0),1+MOD((N$10-$B$6)+$E20-1,28)))</f>
        <v/>
      </c>
      <c r="O20" s="7" t="str">
        <f t="shared" si="1"/>
        <v/>
      </c>
      <c r="P20" s="9" t="str">
        <f t="shared" si="2"/>
        <v/>
      </c>
      <c r="Q20" s="7" t="str">
        <f t="shared" si="3"/>
        <v/>
      </c>
      <c r="R20" s="7" t="str">
        <f t="shared" si="4"/>
        <v/>
      </c>
      <c r="S20" s="7" t="str">
        <f t="shared" si="5"/>
        <v/>
      </c>
    </row>
    <row r="21" spans="1:19" x14ac:dyDescent="0.25">
      <c r="A21" s="11" t="s">
        <v>27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3">
        <f>SUM(O11:O20)</f>
        <v>320</v>
      </c>
      <c r="P21" s="14">
        <f>SUM(P11:P20)</f>
        <v>5440</v>
      </c>
      <c r="Q21" s="13">
        <f>SUM(Q11:Q20)</f>
        <v>15</v>
      </c>
      <c r="R21" s="13">
        <f>SUM(R11:R20)</f>
        <v>10</v>
      </c>
      <c r="S21" s="12"/>
    </row>
    <row r="23" spans="1:19" x14ac:dyDescent="0.25">
      <c r="A23" s="55" t="s">
        <v>28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48"/>
    </row>
    <row r="24" spans="1:19" x14ac:dyDescent="0.25">
      <c r="A24" s="5" t="s">
        <v>29</v>
      </c>
      <c r="B24" s="5" t="s">
        <v>30</v>
      </c>
      <c r="H24" s="6">
        <f t="shared" ref="H24:N24" si="6">H10</f>
        <v>46097</v>
      </c>
      <c r="I24" s="6">
        <f t="shared" si="6"/>
        <v>46098</v>
      </c>
      <c r="J24" s="6">
        <f t="shared" si="6"/>
        <v>46099</v>
      </c>
      <c r="K24" s="6">
        <f t="shared" si="6"/>
        <v>46100</v>
      </c>
      <c r="L24" s="6">
        <f t="shared" si="6"/>
        <v>46101</v>
      </c>
      <c r="M24" s="6">
        <f t="shared" si="6"/>
        <v>46102</v>
      </c>
      <c r="N24" s="6">
        <f t="shared" si="6"/>
        <v>46103</v>
      </c>
    </row>
    <row r="25" spans="1:19" x14ac:dyDescent="0.25">
      <c r="A25" s="15" t="s">
        <v>31</v>
      </c>
      <c r="B25" s="16" t="s">
        <v>32</v>
      </c>
      <c r="H25" s="17">
        <f t="shared" ref="H25:N25" si="7">COUNTIF(H11:H20,$A25)</f>
        <v>2</v>
      </c>
      <c r="I25" s="17">
        <f t="shared" si="7"/>
        <v>1</v>
      </c>
      <c r="J25" s="17">
        <f t="shared" si="7"/>
        <v>0</v>
      </c>
      <c r="K25" s="17">
        <f t="shared" si="7"/>
        <v>0</v>
      </c>
      <c r="L25" s="17">
        <f t="shared" si="7"/>
        <v>0</v>
      </c>
      <c r="M25" s="17">
        <f t="shared" si="7"/>
        <v>1</v>
      </c>
      <c r="N25" s="17">
        <f t="shared" si="7"/>
        <v>2</v>
      </c>
    </row>
    <row r="26" spans="1:19" x14ac:dyDescent="0.25">
      <c r="A26" s="18" t="s">
        <v>33</v>
      </c>
      <c r="B26" s="16" t="s">
        <v>32</v>
      </c>
      <c r="H26" s="17">
        <f t="shared" ref="H26:N26" si="8">COUNTIF(H11:H20,$A26)</f>
        <v>0</v>
      </c>
      <c r="I26" s="17">
        <f t="shared" si="8"/>
        <v>0</v>
      </c>
      <c r="J26" s="17">
        <f t="shared" si="8"/>
        <v>0</v>
      </c>
      <c r="K26" s="17">
        <f t="shared" si="8"/>
        <v>1</v>
      </c>
      <c r="L26" s="17">
        <f t="shared" si="8"/>
        <v>2</v>
      </c>
      <c r="M26" s="17">
        <f t="shared" si="8"/>
        <v>2</v>
      </c>
      <c r="N26" s="17">
        <f t="shared" si="8"/>
        <v>2</v>
      </c>
    </row>
    <row r="27" spans="1:19" x14ac:dyDescent="0.25">
      <c r="A27" s="19" t="s">
        <v>34</v>
      </c>
      <c r="B27" s="16" t="s">
        <v>32</v>
      </c>
      <c r="H27" s="17">
        <f t="shared" ref="H27:N27" si="9">COUNTIF(H11:H20,$A27)</f>
        <v>1</v>
      </c>
      <c r="I27" s="17">
        <f t="shared" si="9"/>
        <v>2</v>
      </c>
      <c r="J27" s="17">
        <f t="shared" si="9"/>
        <v>3</v>
      </c>
      <c r="K27" s="17">
        <f t="shared" si="9"/>
        <v>3</v>
      </c>
      <c r="L27" s="17">
        <f t="shared" si="9"/>
        <v>3</v>
      </c>
      <c r="M27" s="17">
        <f t="shared" si="9"/>
        <v>2</v>
      </c>
      <c r="N27" s="17">
        <f t="shared" si="9"/>
        <v>1</v>
      </c>
    </row>
    <row r="28" spans="1:19" x14ac:dyDescent="0.25">
      <c r="A28" s="20" t="s">
        <v>35</v>
      </c>
      <c r="B28" s="16" t="s">
        <v>32</v>
      </c>
      <c r="H28" s="17">
        <f t="shared" ref="H28:N28" si="10">COUNTIF(H11:H20,$A28)</f>
        <v>3</v>
      </c>
      <c r="I28" s="17">
        <f t="shared" si="10"/>
        <v>3</v>
      </c>
      <c r="J28" s="17">
        <f t="shared" si="10"/>
        <v>3</v>
      </c>
      <c r="K28" s="17">
        <f t="shared" si="10"/>
        <v>2</v>
      </c>
      <c r="L28" s="17">
        <f t="shared" si="10"/>
        <v>1</v>
      </c>
      <c r="M28" s="17">
        <f t="shared" si="10"/>
        <v>0</v>
      </c>
      <c r="N28" s="17">
        <f t="shared" si="10"/>
        <v>0</v>
      </c>
    </row>
    <row r="29" spans="1:19" x14ac:dyDescent="0.25">
      <c r="A29" s="15" t="s">
        <v>31</v>
      </c>
      <c r="B29" s="16" t="s">
        <v>36</v>
      </c>
      <c r="H29" s="17">
        <f>Configuración!B15</f>
        <v>2</v>
      </c>
      <c r="I29" s="17">
        <f>Configuración!C15</f>
        <v>2</v>
      </c>
      <c r="J29" s="17">
        <f>Configuración!D15</f>
        <v>2</v>
      </c>
      <c r="K29" s="17">
        <f>Configuración!E15</f>
        <v>2</v>
      </c>
      <c r="L29" s="17">
        <f>Configuración!F15</f>
        <v>2</v>
      </c>
      <c r="M29" s="17">
        <f>Configuración!G15</f>
        <v>1</v>
      </c>
      <c r="N29" s="17">
        <f>Configuración!H15</f>
        <v>1</v>
      </c>
    </row>
    <row r="30" spans="1:19" x14ac:dyDescent="0.25">
      <c r="A30" s="18" t="s">
        <v>33</v>
      </c>
      <c r="B30" s="16" t="s">
        <v>36</v>
      </c>
      <c r="H30" s="17">
        <f>Configuración!B16</f>
        <v>2</v>
      </c>
      <c r="I30" s="17">
        <f>Configuración!C16</f>
        <v>2</v>
      </c>
      <c r="J30" s="17">
        <f>Configuración!D16</f>
        <v>1</v>
      </c>
      <c r="K30" s="17">
        <f>Configuración!E16</f>
        <v>1</v>
      </c>
      <c r="L30" s="17">
        <f>Configuración!F16</f>
        <v>1</v>
      </c>
      <c r="M30" s="17">
        <f>Configuración!G16</f>
        <v>0</v>
      </c>
      <c r="N30" s="17">
        <f>Configuración!H16</f>
        <v>0</v>
      </c>
    </row>
    <row r="31" spans="1:19" x14ac:dyDescent="0.25">
      <c r="A31" s="19" t="s">
        <v>34</v>
      </c>
      <c r="B31" s="16" t="s">
        <v>36</v>
      </c>
      <c r="H31" s="17">
        <f>Configuración!B17</f>
        <v>1</v>
      </c>
      <c r="I31" s="17">
        <f>Configuración!C17</f>
        <v>1</v>
      </c>
      <c r="J31" s="17">
        <f>Configuración!D17</f>
        <v>0</v>
      </c>
      <c r="K31" s="17">
        <f>Configuración!E17</f>
        <v>0</v>
      </c>
      <c r="L31" s="17">
        <f>Configuración!F17</f>
        <v>0</v>
      </c>
      <c r="M31" s="17">
        <f>Configuración!G17</f>
        <v>1</v>
      </c>
      <c r="N31" s="17">
        <f>Configuración!H17</f>
        <v>1</v>
      </c>
    </row>
    <row r="32" spans="1:19" x14ac:dyDescent="0.25">
      <c r="A32" s="20" t="s">
        <v>35</v>
      </c>
      <c r="B32" s="16" t="s">
        <v>36</v>
      </c>
      <c r="H32" s="17">
        <f>Configuración!B18</f>
        <v>0</v>
      </c>
      <c r="I32" s="17">
        <f>Configuración!C18</f>
        <v>0</v>
      </c>
      <c r="J32" s="17">
        <f>Configuración!D18</f>
        <v>1</v>
      </c>
      <c r="K32" s="17">
        <f>Configuración!E18</f>
        <v>1</v>
      </c>
      <c r="L32" s="17">
        <f>Configuración!F18</f>
        <v>2</v>
      </c>
      <c r="M32" s="17">
        <f>Configuración!G18</f>
        <v>2</v>
      </c>
      <c r="N32" s="17">
        <f>Configuración!H18</f>
        <v>2</v>
      </c>
    </row>
    <row r="33" spans="1:19" x14ac:dyDescent="0.25">
      <c r="A33" s="15" t="s">
        <v>31</v>
      </c>
      <c r="B33" s="16" t="s">
        <v>37</v>
      </c>
      <c r="H33" s="17">
        <f t="shared" ref="H33:N36" si="11">H25-H29</f>
        <v>0</v>
      </c>
      <c r="I33" s="17">
        <f t="shared" si="11"/>
        <v>-1</v>
      </c>
      <c r="J33" s="17">
        <f t="shared" si="11"/>
        <v>-2</v>
      </c>
      <c r="K33" s="17">
        <f t="shared" si="11"/>
        <v>-2</v>
      </c>
      <c r="L33" s="17">
        <f t="shared" si="11"/>
        <v>-2</v>
      </c>
      <c r="M33" s="17">
        <f t="shared" si="11"/>
        <v>0</v>
      </c>
      <c r="N33" s="17">
        <f t="shared" si="11"/>
        <v>1</v>
      </c>
    </row>
    <row r="34" spans="1:19" x14ac:dyDescent="0.25">
      <c r="A34" s="18" t="s">
        <v>33</v>
      </c>
      <c r="B34" s="16" t="s">
        <v>37</v>
      </c>
      <c r="H34" s="17">
        <f t="shared" si="11"/>
        <v>-2</v>
      </c>
      <c r="I34" s="17">
        <f t="shared" si="11"/>
        <v>-2</v>
      </c>
      <c r="J34" s="17">
        <f t="shared" si="11"/>
        <v>-1</v>
      </c>
      <c r="K34" s="17">
        <f t="shared" si="11"/>
        <v>0</v>
      </c>
      <c r="L34" s="17">
        <f t="shared" si="11"/>
        <v>1</v>
      </c>
      <c r="M34" s="17">
        <f t="shared" si="11"/>
        <v>2</v>
      </c>
      <c r="N34" s="17">
        <f t="shared" si="11"/>
        <v>2</v>
      </c>
    </row>
    <row r="35" spans="1:19" x14ac:dyDescent="0.25">
      <c r="A35" s="19" t="s">
        <v>34</v>
      </c>
      <c r="B35" s="16" t="s">
        <v>37</v>
      </c>
      <c r="H35" s="17">
        <f t="shared" si="11"/>
        <v>0</v>
      </c>
      <c r="I35" s="17">
        <f t="shared" si="11"/>
        <v>1</v>
      </c>
      <c r="J35" s="17">
        <f t="shared" si="11"/>
        <v>3</v>
      </c>
      <c r="K35" s="17">
        <f t="shared" si="11"/>
        <v>3</v>
      </c>
      <c r="L35" s="17">
        <f t="shared" si="11"/>
        <v>3</v>
      </c>
      <c r="M35" s="17">
        <f t="shared" si="11"/>
        <v>1</v>
      </c>
      <c r="N35" s="17">
        <f t="shared" si="11"/>
        <v>0</v>
      </c>
    </row>
    <row r="36" spans="1:19" x14ac:dyDescent="0.25">
      <c r="A36" s="20" t="s">
        <v>35</v>
      </c>
      <c r="B36" s="16" t="s">
        <v>37</v>
      </c>
      <c r="H36" s="17">
        <f t="shared" si="11"/>
        <v>3</v>
      </c>
      <c r="I36" s="17">
        <f t="shared" si="11"/>
        <v>3</v>
      </c>
      <c r="J36" s="17">
        <f t="shared" si="11"/>
        <v>2</v>
      </c>
      <c r="K36" s="17">
        <f t="shared" si="11"/>
        <v>1</v>
      </c>
      <c r="L36" s="17">
        <f t="shared" si="11"/>
        <v>-1</v>
      </c>
      <c r="M36" s="17">
        <f t="shared" si="11"/>
        <v>-2</v>
      </c>
      <c r="N36" s="17">
        <f t="shared" si="11"/>
        <v>-2</v>
      </c>
    </row>
    <row r="39" spans="1:19" x14ac:dyDescent="0.25">
      <c r="A39" s="55" t="s">
        <v>38</v>
      </c>
      <c r="B39" s="56"/>
      <c r="C39" s="56"/>
      <c r="D39" s="56"/>
      <c r="E39" s="56"/>
      <c r="F39" s="48"/>
      <c r="H39" s="55" t="s">
        <v>39</v>
      </c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48"/>
    </row>
    <row r="40" spans="1:19" x14ac:dyDescent="0.25">
      <c r="A40" s="15" t="s">
        <v>31</v>
      </c>
      <c r="B40" s="16" t="s">
        <v>40</v>
      </c>
      <c r="H40" s="59" t="s">
        <v>41</v>
      </c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48"/>
    </row>
    <row r="41" spans="1:19" x14ac:dyDescent="0.25">
      <c r="A41" s="18" t="s">
        <v>33</v>
      </c>
      <c r="B41" s="16" t="s">
        <v>42</v>
      </c>
      <c r="H41" s="59" t="s">
        <v>43</v>
      </c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48"/>
    </row>
    <row r="42" spans="1:19" x14ac:dyDescent="0.25">
      <c r="A42" s="19" t="s">
        <v>34</v>
      </c>
      <c r="B42" s="16" t="s">
        <v>44</v>
      </c>
      <c r="H42" s="59" t="s">
        <v>45</v>
      </c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48"/>
    </row>
    <row r="43" spans="1:19" x14ac:dyDescent="0.25">
      <c r="A43" s="20" t="s">
        <v>35</v>
      </c>
      <c r="B43" s="16" t="s">
        <v>46</v>
      </c>
      <c r="H43" s="59" t="s">
        <v>47</v>
      </c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48"/>
    </row>
    <row r="44" spans="1:19" x14ac:dyDescent="0.25">
      <c r="A44" s="21" t="s">
        <v>48</v>
      </c>
      <c r="B44" s="16" t="s">
        <v>49</v>
      </c>
    </row>
    <row r="45" spans="1:19" x14ac:dyDescent="0.25">
      <c r="A45" s="22" t="s">
        <v>50</v>
      </c>
      <c r="B45" s="16" t="s">
        <v>51</v>
      </c>
    </row>
  </sheetData>
  <mergeCells count="22">
    <mergeCell ref="A1:S1"/>
    <mergeCell ref="F6:G7"/>
    <mergeCell ref="A23:N23"/>
    <mergeCell ref="A39:F39"/>
    <mergeCell ref="H43:S43"/>
    <mergeCell ref="H3:O3"/>
    <mergeCell ref="H41:S41"/>
    <mergeCell ref="L5:M6"/>
    <mergeCell ref="H40:S40"/>
    <mergeCell ref="N5:O6"/>
    <mergeCell ref="N4:O4"/>
    <mergeCell ref="H39:S39"/>
    <mergeCell ref="A3:E3"/>
    <mergeCell ref="J4:K4"/>
    <mergeCell ref="F4:G5"/>
    <mergeCell ref="L4:M4"/>
    <mergeCell ref="H42:S42"/>
    <mergeCell ref="H4:I4"/>
    <mergeCell ref="D4:E7"/>
    <mergeCell ref="A9:S9"/>
    <mergeCell ref="H5:I6"/>
    <mergeCell ref="J5:K6"/>
  </mergeCells>
  <conditionalFormatting sqref="H11:N20">
    <cfRule type="expression" dxfId="23" priority="1">
      <formula>H11="M"</formula>
    </cfRule>
    <cfRule type="expression" dxfId="22" priority="2">
      <formula>H11="T"</formula>
    </cfRule>
    <cfRule type="expression" dxfId="21" priority="3">
      <formula>H11="N"</formula>
    </cfRule>
    <cfRule type="expression" dxfId="20" priority="4">
      <formula>H11="A"</formula>
    </cfRule>
    <cfRule type="expression" dxfId="19" priority="5">
      <formula>H11="L"</formula>
    </cfRule>
    <cfRule type="expression" dxfId="18" priority="6">
      <formula>H11="V"</formula>
    </cfRule>
    <cfRule type="expression" dxfId="17" priority="7">
      <formula>H11="F"</formula>
    </cfRule>
  </conditionalFormatting>
  <conditionalFormatting sqref="H33:N36">
    <cfRule type="cellIs" dxfId="16" priority="10" operator="lessThan">
      <formula>0</formula>
    </cfRule>
    <cfRule type="cellIs" dxfId="15" priority="11" operator="equal">
      <formula>0</formula>
    </cfRule>
    <cfRule type="cellIs" dxfId="14" priority="12" operator="greaterThan">
      <formula>0</formula>
    </cfRule>
  </conditionalFormatting>
  <conditionalFormatting sqref="O11:O20">
    <cfRule type="dataBar" priority="13">
      <dataBar>
        <cfvo type="num" val="0"/>
        <cfvo type="num" val="56"/>
        <color rgb="FF4F81BD"/>
      </dataBar>
    </cfRule>
  </conditionalFormatting>
  <conditionalFormatting sqref="S11:S20">
    <cfRule type="expression" dxfId="13" priority="8">
      <formula>S11="OK"</formula>
    </cfRule>
    <cfRule type="expression" dxfId="12" priority="9">
      <formula>S11&lt;&gt;"OK"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0"/>
  <sheetViews>
    <sheetView showGridLines="0" workbookViewId="0">
      <selection sqref="A1:I1"/>
    </sheetView>
  </sheetViews>
  <sheetFormatPr baseColWidth="10" defaultColWidth="9.140625" defaultRowHeight="15" x14ac:dyDescent="0.25"/>
  <cols>
    <col min="1" max="1" width="12" customWidth="1"/>
    <col min="2" max="2" width="26" customWidth="1"/>
    <col min="3" max="3" width="14" customWidth="1"/>
    <col min="4" max="6" width="12" customWidth="1"/>
    <col min="7" max="7" width="11" customWidth="1"/>
    <col min="8" max="8" width="10" customWidth="1"/>
    <col min="9" max="9" width="20" customWidth="1"/>
    <col min="10" max="30" width="4.28515625" customWidth="1"/>
  </cols>
  <sheetData>
    <row r="1" spans="1:9" ht="21" x14ac:dyDescent="0.25">
      <c r="A1" s="60" t="s">
        <v>52</v>
      </c>
      <c r="B1" s="61"/>
      <c r="C1" s="61"/>
      <c r="D1" s="61"/>
      <c r="E1" s="61"/>
      <c r="F1" s="61"/>
      <c r="G1" s="61"/>
      <c r="H1" s="61"/>
      <c r="I1" s="61"/>
    </row>
    <row r="3" spans="1:9" x14ac:dyDescent="0.25">
      <c r="A3" s="55" t="s">
        <v>53</v>
      </c>
      <c r="B3" s="56"/>
      <c r="C3" s="56"/>
      <c r="D3" s="56"/>
      <c r="E3" s="56"/>
      <c r="F3" s="56"/>
      <c r="G3" s="48"/>
    </row>
    <row r="4" spans="1:9" x14ac:dyDescent="0.25">
      <c r="A4" s="5" t="s">
        <v>29</v>
      </c>
      <c r="B4" s="5" t="s">
        <v>54</v>
      </c>
      <c r="C4" s="5" t="s">
        <v>55</v>
      </c>
      <c r="D4" s="5" t="s">
        <v>56</v>
      </c>
      <c r="E4" s="5" t="s">
        <v>57</v>
      </c>
      <c r="F4" s="5" t="s">
        <v>58</v>
      </c>
      <c r="G4" s="5" t="s">
        <v>59</v>
      </c>
    </row>
    <row r="5" spans="1:9" x14ac:dyDescent="0.25">
      <c r="A5" s="23" t="s">
        <v>31</v>
      </c>
      <c r="B5" s="24" t="s">
        <v>60</v>
      </c>
      <c r="C5" s="25">
        <v>0.25</v>
      </c>
      <c r="D5" s="25">
        <v>0.58333333333333337</v>
      </c>
      <c r="E5" s="26">
        <v>8</v>
      </c>
      <c r="F5" s="26">
        <v>0</v>
      </c>
      <c r="G5" s="26" t="s">
        <v>61</v>
      </c>
    </row>
    <row r="6" spans="1:9" x14ac:dyDescent="0.25">
      <c r="A6" s="27" t="s">
        <v>33</v>
      </c>
      <c r="B6" s="24" t="s">
        <v>62</v>
      </c>
      <c r="C6" s="25">
        <v>0.58333333333333337</v>
      </c>
      <c r="D6" s="25">
        <v>0.91666666666666663</v>
      </c>
      <c r="E6" s="26">
        <v>8</v>
      </c>
      <c r="F6" s="26">
        <v>0</v>
      </c>
      <c r="G6" s="26" t="s">
        <v>63</v>
      </c>
    </row>
    <row r="7" spans="1:9" x14ac:dyDescent="0.25">
      <c r="A7" s="28" t="s">
        <v>34</v>
      </c>
      <c r="B7" s="24" t="s">
        <v>64</v>
      </c>
      <c r="C7" s="25">
        <v>0.91666666666666663</v>
      </c>
      <c r="D7" s="25">
        <v>0.25</v>
      </c>
      <c r="E7" s="26">
        <v>8</v>
      </c>
      <c r="F7" s="26">
        <v>1</v>
      </c>
      <c r="G7" s="26" t="s">
        <v>65</v>
      </c>
    </row>
    <row r="8" spans="1:9" x14ac:dyDescent="0.25">
      <c r="A8" s="29" t="s">
        <v>35</v>
      </c>
      <c r="B8" s="24" t="s">
        <v>66</v>
      </c>
      <c r="C8" s="25">
        <v>0.41666666666666669</v>
      </c>
      <c r="D8" s="25">
        <v>0.75</v>
      </c>
      <c r="E8" s="26">
        <v>8</v>
      </c>
      <c r="F8" s="26">
        <v>0</v>
      </c>
      <c r="G8" s="26" t="s">
        <v>67</v>
      </c>
    </row>
    <row r="9" spans="1:9" x14ac:dyDescent="0.25">
      <c r="A9" s="30" t="s">
        <v>48</v>
      </c>
      <c r="B9" s="24" t="s">
        <v>49</v>
      </c>
      <c r="C9" s="26"/>
      <c r="D9" s="26"/>
      <c r="E9" s="26">
        <v>0</v>
      </c>
      <c r="F9" s="26">
        <v>0</v>
      </c>
      <c r="G9" s="26" t="s">
        <v>68</v>
      </c>
    </row>
    <row r="10" spans="1:9" x14ac:dyDescent="0.25">
      <c r="A10" s="31" t="s">
        <v>50</v>
      </c>
      <c r="B10" s="24" t="s">
        <v>51</v>
      </c>
      <c r="C10" s="26"/>
      <c r="D10" s="26"/>
      <c r="E10" s="26">
        <v>0</v>
      </c>
      <c r="F10" s="26">
        <v>0</v>
      </c>
      <c r="G10" s="26" t="s">
        <v>69</v>
      </c>
    </row>
    <row r="11" spans="1:9" x14ac:dyDescent="0.25">
      <c r="A11" s="31" t="s">
        <v>70</v>
      </c>
      <c r="B11" s="24" t="s">
        <v>71</v>
      </c>
      <c r="C11" s="25">
        <v>0.375</v>
      </c>
      <c r="D11" s="25">
        <v>0.625</v>
      </c>
      <c r="E11" s="26">
        <v>6</v>
      </c>
      <c r="F11" s="26">
        <v>0</v>
      </c>
      <c r="G11" s="26" t="s">
        <v>69</v>
      </c>
    </row>
    <row r="13" spans="1:9" x14ac:dyDescent="0.25">
      <c r="A13" s="55" t="s">
        <v>72</v>
      </c>
      <c r="B13" s="56"/>
      <c r="C13" s="56"/>
      <c r="D13" s="56"/>
      <c r="E13" s="56"/>
      <c r="F13" s="56"/>
      <c r="G13" s="56"/>
      <c r="H13" s="48"/>
    </row>
    <row r="14" spans="1:9" x14ac:dyDescent="0.25">
      <c r="A14" s="5" t="s">
        <v>29</v>
      </c>
      <c r="B14" s="5" t="s">
        <v>73</v>
      </c>
      <c r="C14" s="5" t="s">
        <v>74</v>
      </c>
      <c r="D14" s="5" t="s">
        <v>75</v>
      </c>
      <c r="E14" s="5" t="s">
        <v>76</v>
      </c>
      <c r="F14" s="5" t="s">
        <v>77</v>
      </c>
      <c r="G14" s="5" t="s">
        <v>78</v>
      </c>
      <c r="H14" s="5" t="s">
        <v>79</v>
      </c>
    </row>
    <row r="15" spans="1:9" x14ac:dyDescent="0.25">
      <c r="A15" s="32" t="s">
        <v>31</v>
      </c>
      <c r="B15" s="33">
        <v>2</v>
      </c>
      <c r="C15" s="33">
        <v>2</v>
      </c>
      <c r="D15" s="33">
        <v>2</v>
      </c>
      <c r="E15" s="33">
        <v>2</v>
      </c>
      <c r="F15" s="33">
        <v>2</v>
      </c>
      <c r="G15" s="33">
        <v>1</v>
      </c>
      <c r="H15" s="33">
        <v>1</v>
      </c>
    </row>
    <row r="16" spans="1:9" x14ac:dyDescent="0.25">
      <c r="A16" s="34" t="s">
        <v>33</v>
      </c>
      <c r="B16" s="33">
        <v>2</v>
      </c>
      <c r="C16" s="33">
        <v>2</v>
      </c>
      <c r="D16" s="33">
        <v>1</v>
      </c>
      <c r="E16" s="33">
        <v>1</v>
      </c>
      <c r="F16" s="33">
        <v>1</v>
      </c>
      <c r="G16" s="33">
        <v>0</v>
      </c>
      <c r="H16" s="33">
        <v>0</v>
      </c>
    </row>
    <row r="17" spans="1:30" x14ac:dyDescent="0.25">
      <c r="A17" s="35" t="s">
        <v>34</v>
      </c>
      <c r="B17" s="33">
        <v>1</v>
      </c>
      <c r="C17" s="33">
        <v>1</v>
      </c>
      <c r="D17" s="33">
        <v>0</v>
      </c>
      <c r="E17" s="33">
        <v>0</v>
      </c>
      <c r="F17" s="33">
        <v>0</v>
      </c>
      <c r="G17" s="33">
        <v>1</v>
      </c>
      <c r="H17" s="33">
        <v>1</v>
      </c>
    </row>
    <row r="18" spans="1:30" x14ac:dyDescent="0.25">
      <c r="A18" s="36" t="s">
        <v>35</v>
      </c>
      <c r="B18" s="33">
        <v>0</v>
      </c>
      <c r="C18" s="33">
        <v>0</v>
      </c>
      <c r="D18" s="33">
        <v>1</v>
      </c>
      <c r="E18" s="33">
        <v>1</v>
      </c>
      <c r="F18" s="33">
        <v>2</v>
      </c>
      <c r="G18" s="33">
        <v>2</v>
      </c>
      <c r="H18" s="33">
        <v>2</v>
      </c>
    </row>
    <row r="20" spans="1:30" x14ac:dyDescent="0.25">
      <c r="A20" s="55" t="s">
        <v>80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48"/>
    </row>
    <row r="21" spans="1:30" x14ac:dyDescent="0.25">
      <c r="A21" s="5" t="s">
        <v>18</v>
      </c>
      <c r="B21" s="5" t="s">
        <v>81</v>
      </c>
      <c r="C21" s="5" t="s">
        <v>82</v>
      </c>
      <c r="D21" s="5" t="s">
        <v>83</v>
      </c>
      <c r="E21" s="5" t="s">
        <v>84</v>
      </c>
      <c r="F21" s="5" t="s">
        <v>85</v>
      </c>
      <c r="G21" s="5" t="s">
        <v>86</v>
      </c>
      <c r="H21" s="5" t="s">
        <v>87</v>
      </c>
      <c r="I21" s="5" t="s">
        <v>88</v>
      </c>
      <c r="J21" s="5" t="s">
        <v>89</v>
      </c>
      <c r="K21" s="5" t="s">
        <v>90</v>
      </c>
      <c r="L21" s="5" t="s">
        <v>91</v>
      </c>
      <c r="M21" s="5" t="s">
        <v>92</v>
      </c>
      <c r="N21" s="5" t="s">
        <v>93</v>
      </c>
      <c r="O21" s="5" t="s">
        <v>94</v>
      </c>
      <c r="P21" s="5" t="s">
        <v>95</v>
      </c>
      <c r="Q21" s="5" t="s">
        <v>96</v>
      </c>
      <c r="R21" s="5" t="s">
        <v>97</v>
      </c>
      <c r="S21" s="5" t="s">
        <v>98</v>
      </c>
      <c r="T21" s="5" t="s">
        <v>99</v>
      </c>
      <c r="U21" s="5" t="s">
        <v>100</v>
      </c>
      <c r="V21" s="5" t="s">
        <v>101</v>
      </c>
      <c r="W21" s="5" t="s">
        <v>102</v>
      </c>
      <c r="X21" s="5" t="s">
        <v>103</v>
      </c>
      <c r="Y21" s="5" t="s">
        <v>104</v>
      </c>
      <c r="Z21" s="5" t="s">
        <v>105</v>
      </c>
      <c r="AA21" s="5" t="s">
        <v>106</v>
      </c>
      <c r="AB21" s="5" t="s">
        <v>107</v>
      </c>
      <c r="AC21" s="5" t="s">
        <v>108</v>
      </c>
      <c r="AD21" s="5" t="s">
        <v>109</v>
      </c>
    </row>
    <row r="22" spans="1:30" ht="26.25" x14ac:dyDescent="0.25">
      <c r="A22" s="37" t="s">
        <v>110</v>
      </c>
      <c r="B22" s="38" t="s">
        <v>111</v>
      </c>
      <c r="C22" s="39" t="s">
        <v>31</v>
      </c>
      <c r="D22" s="39" t="s">
        <v>31</v>
      </c>
      <c r="E22" s="39" t="s">
        <v>31</v>
      </c>
      <c r="F22" s="39" t="s">
        <v>31</v>
      </c>
      <c r="G22" s="39" t="s">
        <v>31</v>
      </c>
      <c r="H22" s="40" t="s">
        <v>48</v>
      </c>
      <c r="I22" s="40" t="s">
        <v>48</v>
      </c>
      <c r="J22" s="41" t="s">
        <v>33</v>
      </c>
      <c r="K22" s="41" t="s">
        <v>33</v>
      </c>
      <c r="L22" s="41" t="s">
        <v>33</v>
      </c>
      <c r="M22" s="41" t="s">
        <v>33</v>
      </c>
      <c r="N22" s="41" t="s">
        <v>33</v>
      </c>
      <c r="O22" s="40" t="s">
        <v>48</v>
      </c>
      <c r="P22" s="40" t="s">
        <v>48</v>
      </c>
      <c r="Q22" s="42" t="s">
        <v>34</v>
      </c>
      <c r="R22" s="42" t="s">
        <v>34</v>
      </c>
      <c r="S22" s="42" t="s">
        <v>34</v>
      </c>
      <c r="T22" s="42" t="s">
        <v>34</v>
      </c>
      <c r="U22" s="42" t="s">
        <v>34</v>
      </c>
      <c r="V22" s="40" t="s">
        <v>48</v>
      </c>
      <c r="W22" s="40" t="s">
        <v>48</v>
      </c>
      <c r="X22" s="43" t="s">
        <v>35</v>
      </c>
      <c r="Y22" s="43" t="s">
        <v>35</v>
      </c>
      <c r="Z22" s="43" t="s">
        <v>35</v>
      </c>
      <c r="AA22" s="43" t="s">
        <v>35</v>
      </c>
      <c r="AB22" s="43" t="s">
        <v>35</v>
      </c>
      <c r="AC22" s="40" t="s">
        <v>48</v>
      </c>
      <c r="AD22" s="40" t="s">
        <v>48</v>
      </c>
    </row>
    <row r="23" spans="1:30" ht="26.25" x14ac:dyDescent="0.25">
      <c r="A23" s="37" t="s">
        <v>112</v>
      </c>
      <c r="B23" s="38" t="s">
        <v>113</v>
      </c>
      <c r="C23" s="41" t="s">
        <v>33</v>
      </c>
      <c r="D23" s="41" t="s">
        <v>33</v>
      </c>
      <c r="E23" s="41" t="s">
        <v>33</v>
      </c>
      <c r="F23" s="41" t="s">
        <v>33</v>
      </c>
      <c r="G23" s="41" t="s">
        <v>33</v>
      </c>
      <c r="H23" s="40" t="s">
        <v>48</v>
      </c>
      <c r="I23" s="40" t="s">
        <v>48</v>
      </c>
      <c r="J23" s="42" t="s">
        <v>34</v>
      </c>
      <c r="K23" s="42" t="s">
        <v>34</v>
      </c>
      <c r="L23" s="42" t="s">
        <v>34</v>
      </c>
      <c r="M23" s="42" t="s">
        <v>34</v>
      </c>
      <c r="N23" s="42" t="s">
        <v>34</v>
      </c>
      <c r="O23" s="40" t="s">
        <v>48</v>
      </c>
      <c r="P23" s="40" t="s">
        <v>48</v>
      </c>
      <c r="Q23" s="43" t="s">
        <v>35</v>
      </c>
      <c r="R23" s="43" t="s">
        <v>35</v>
      </c>
      <c r="S23" s="43" t="s">
        <v>35</v>
      </c>
      <c r="T23" s="43" t="s">
        <v>35</v>
      </c>
      <c r="U23" s="43" t="s">
        <v>35</v>
      </c>
      <c r="V23" s="40" t="s">
        <v>48</v>
      </c>
      <c r="W23" s="40" t="s">
        <v>48</v>
      </c>
      <c r="X23" s="39" t="s">
        <v>31</v>
      </c>
      <c r="Y23" s="39" t="s">
        <v>31</v>
      </c>
      <c r="Z23" s="39" t="s">
        <v>31</v>
      </c>
      <c r="AA23" s="39" t="s">
        <v>31</v>
      </c>
      <c r="AB23" s="39" t="s">
        <v>31</v>
      </c>
      <c r="AC23" s="40" t="s">
        <v>48</v>
      </c>
      <c r="AD23" s="40" t="s">
        <v>48</v>
      </c>
    </row>
    <row r="24" spans="1:30" ht="26.25" x14ac:dyDescent="0.25">
      <c r="A24" s="37" t="s">
        <v>114</v>
      </c>
      <c r="B24" s="38" t="s">
        <v>115</v>
      </c>
      <c r="C24" s="42" t="s">
        <v>34</v>
      </c>
      <c r="D24" s="42" t="s">
        <v>34</v>
      </c>
      <c r="E24" s="42" t="s">
        <v>34</v>
      </c>
      <c r="F24" s="42" t="s">
        <v>34</v>
      </c>
      <c r="G24" s="42" t="s">
        <v>34</v>
      </c>
      <c r="H24" s="40" t="s">
        <v>48</v>
      </c>
      <c r="I24" s="40" t="s">
        <v>48</v>
      </c>
      <c r="J24" s="43" t="s">
        <v>35</v>
      </c>
      <c r="K24" s="43" t="s">
        <v>35</v>
      </c>
      <c r="L24" s="43" t="s">
        <v>35</v>
      </c>
      <c r="M24" s="43" t="s">
        <v>35</v>
      </c>
      <c r="N24" s="43" t="s">
        <v>35</v>
      </c>
      <c r="O24" s="40" t="s">
        <v>48</v>
      </c>
      <c r="P24" s="40" t="s">
        <v>48</v>
      </c>
      <c r="Q24" s="39" t="s">
        <v>31</v>
      </c>
      <c r="R24" s="39" t="s">
        <v>31</v>
      </c>
      <c r="S24" s="39" t="s">
        <v>31</v>
      </c>
      <c r="T24" s="39" t="s">
        <v>31</v>
      </c>
      <c r="U24" s="39" t="s">
        <v>31</v>
      </c>
      <c r="V24" s="40" t="s">
        <v>48</v>
      </c>
      <c r="W24" s="40" t="s">
        <v>48</v>
      </c>
      <c r="X24" s="41" t="s">
        <v>33</v>
      </c>
      <c r="Y24" s="41" t="s">
        <v>33</v>
      </c>
      <c r="Z24" s="41" t="s">
        <v>33</v>
      </c>
      <c r="AA24" s="41" t="s">
        <v>33</v>
      </c>
      <c r="AB24" s="41" t="s">
        <v>33</v>
      </c>
      <c r="AC24" s="40" t="s">
        <v>48</v>
      </c>
      <c r="AD24" s="40" t="s">
        <v>48</v>
      </c>
    </row>
    <row r="25" spans="1:30" ht="26.25" x14ac:dyDescent="0.25">
      <c r="A25" s="37" t="s">
        <v>116</v>
      </c>
      <c r="B25" s="38" t="s">
        <v>117</v>
      </c>
      <c r="C25" s="43" t="s">
        <v>35</v>
      </c>
      <c r="D25" s="43" t="s">
        <v>35</v>
      </c>
      <c r="E25" s="43" t="s">
        <v>35</v>
      </c>
      <c r="F25" s="43" t="s">
        <v>35</v>
      </c>
      <c r="G25" s="43" t="s">
        <v>35</v>
      </c>
      <c r="H25" s="40" t="s">
        <v>48</v>
      </c>
      <c r="I25" s="40" t="s">
        <v>48</v>
      </c>
      <c r="J25" s="39" t="s">
        <v>31</v>
      </c>
      <c r="K25" s="39" t="s">
        <v>31</v>
      </c>
      <c r="L25" s="39" t="s">
        <v>31</v>
      </c>
      <c r="M25" s="39" t="s">
        <v>31</v>
      </c>
      <c r="N25" s="39" t="s">
        <v>31</v>
      </c>
      <c r="O25" s="40" t="s">
        <v>48</v>
      </c>
      <c r="P25" s="40" t="s">
        <v>48</v>
      </c>
      <c r="Q25" s="41" t="s">
        <v>33</v>
      </c>
      <c r="R25" s="41" t="s">
        <v>33</v>
      </c>
      <c r="S25" s="41" t="s">
        <v>33</v>
      </c>
      <c r="T25" s="41" t="s">
        <v>33</v>
      </c>
      <c r="U25" s="41" t="s">
        <v>33</v>
      </c>
      <c r="V25" s="40" t="s">
        <v>48</v>
      </c>
      <c r="W25" s="40" t="s">
        <v>48</v>
      </c>
      <c r="X25" s="42" t="s">
        <v>34</v>
      </c>
      <c r="Y25" s="42" t="s">
        <v>34</v>
      </c>
      <c r="Z25" s="42" t="s">
        <v>34</v>
      </c>
      <c r="AA25" s="42" t="s">
        <v>34</v>
      </c>
      <c r="AB25" s="42" t="s">
        <v>34</v>
      </c>
      <c r="AC25" s="40" t="s">
        <v>48</v>
      </c>
      <c r="AD25" s="40" t="s">
        <v>48</v>
      </c>
    </row>
    <row r="27" spans="1:30" x14ac:dyDescent="0.25">
      <c r="A27" s="55" t="s">
        <v>118</v>
      </c>
      <c r="B27" s="56"/>
      <c r="C27" s="56"/>
      <c r="D27" s="56"/>
      <c r="E27" s="56"/>
      <c r="F27" s="56"/>
      <c r="G27" s="56"/>
      <c r="H27" s="56"/>
      <c r="I27" s="48"/>
    </row>
    <row r="28" spans="1:30" ht="25.5" x14ac:dyDescent="0.25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119</v>
      </c>
      <c r="F28" s="5" t="s">
        <v>120</v>
      </c>
      <c r="G28" s="5" t="s">
        <v>121</v>
      </c>
      <c r="H28" s="5" t="s">
        <v>122</v>
      </c>
      <c r="I28" s="5" t="s">
        <v>123</v>
      </c>
    </row>
    <row r="29" spans="1:30" x14ac:dyDescent="0.25">
      <c r="A29" s="7" t="s">
        <v>124</v>
      </c>
      <c r="B29" s="8" t="s">
        <v>125</v>
      </c>
      <c r="C29" s="8" t="s">
        <v>126</v>
      </c>
      <c r="D29" s="33" t="s">
        <v>110</v>
      </c>
      <c r="E29" s="7">
        <v>1</v>
      </c>
      <c r="F29" s="9">
        <v>40</v>
      </c>
      <c r="G29" s="9">
        <v>18</v>
      </c>
      <c r="H29" s="33" t="s">
        <v>127</v>
      </c>
      <c r="I29" s="8" t="s">
        <v>128</v>
      </c>
    </row>
    <row r="30" spans="1:30" x14ac:dyDescent="0.25">
      <c r="A30" s="7" t="s">
        <v>129</v>
      </c>
      <c r="B30" s="8" t="s">
        <v>130</v>
      </c>
      <c r="C30" s="8" t="s">
        <v>131</v>
      </c>
      <c r="D30" s="33" t="s">
        <v>112</v>
      </c>
      <c r="E30" s="7">
        <v>3</v>
      </c>
      <c r="F30" s="9">
        <v>40</v>
      </c>
      <c r="G30" s="9">
        <v>17</v>
      </c>
      <c r="H30" s="33" t="s">
        <v>127</v>
      </c>
      <c r="I30" s="8" t="s">
        <v>128</v>
      </c>
    </row>
    <row r="31" spans="1:30" x14ac:dyDescent="0.25">
      <c r="A31" s="7" t="s">
        <v>132</v>
      </c>
      <c r="B31" s="8" t="s">
        <v>133</v>
      </c>
      <c r="C31" s="8" t="s">
        <v>134</v>
      </c>
      <c r="D31" s="33" t="s">
        <v>114</v>
      </c>
      <c r="E31" s="7">
        <v>5</v>
      </c>
      <c r="F31" s="9">
        <v>40</v>
      </c>
      <c r="G31" s="9">
        <v>16</v>
      </c>
      <c r="H31" s="33" t="s">
        <v>127</v>
      </c>
      <c r="I31" s="8" t="s">
        <v>128</v>
      </c>
    </row>
    <row r="32" spans="1:30" x14ac:dyDescent="0.25">
      <c r="A32" s="7" t="s">
        <v>135</v>
      </c>
      <c r="B32" s="8" t="s">
        <v>136</v>
      </c>
      <c r="C32" s="8" t="s">
        <v>134</v>
      </c>
      <c r="D32" s="33" t="s">
        <v>116</v>
      </c>
      <c r="E32" s="7">
        <v>7</v>
      </c>
      <c r="F32" s="9">
        <v>40</v>
      </c>
      <c r="G32" s="9">
        <v>16</v>
      </c>
      <c r="H32" s="33" t="s">
        <v>127</v>
      </c>
      <c r="I32" s="8" t="s">
        <v>128</v>
      </c>
    </row>
    <row r="33" spans="1:9" x14ac:dyDescent="0.25">
      <c r="A33" s="7" t="s">
        <v>137</v>
      </c>
      <c r="B33" s="8" t="s">
        <v>138</v>
      </c>
      <c r="C33" s="8" t="s">
        <v>126</v>
      </c>
      <c r="D33" s="33" t="s">
        <v>110</v>
      </c>
      <c r="E33" s="7">
        <v>9</v>
      </c>
      <c r="F33" s="9">
        <v>40</v>
      </c>
      <c r="G33" s="9">
        <v>18</v>
      </c>
      <c r="H33" s="33" t="s">
        <v>127</v>
      </c>
      <c r="I33" s="8" t="s">
        <v>128</v>
      </c>
    </row>
    <row r="34" spans="1:9" x14ac:dyDescent="0.25">
      <c r="A34" s="7" t="s">
        <v>139</v>
      </c>
      <c r="B34" s="8" t="s">
        <v>140</v>
      </c>
      <c r="C34" s="8" t="s">
        <v>131</v>
      </c>
      <c r="D34" s="33" t="s">
        <v>112</v>
      </c>
      <c r="E34" s="7">
        <v>11</v>
      </c>
      <c r="F34" s="9">
        <v>40</v>
      </c>
      <c r="G34" s="9">
        <v>17</v>
      </c>
      <c r="H34" s="33" t="s">
        <v>127</v>
      </c>
      <c r="I34" s="8" t="s">
        <v>128</v>
      </c>
    </row>
    <row r="35" spans="1:9" x14ac:dyDescent="0.25">
      <c r="A35" s="7" t="s">
        <v>141</v>
      </c>
      <c r="B35" s="8" t="s">
        <v>142</v>
      </c>
      <c r="C35" s="8" t="s">
        <v>126</v>
      </c>
      <c r="D35" s="33" t="s">
        <v>114</v>
      </c>
      <c r="E35" s="7">
        <v>13</v>
      </c>
      <c r="F35" s="9">
        <v>40</v>
      </c>
      <c r="G35" s="9">
        <v>18</v>
      </c>
      <c r="H35" s="33" t="s">
        <v>127</v>
      </c>
      <c r="I35" s="8" t="s">
        <v>128</v>
      </c>
    </row>
    <row r="36" spans="1:9" x14ac:dyDescent="0.25">
      <c r="A36" s="7" t="s">
        <v>143</v>
      </c>
      <c r="B36" s="8" t="s">
        <v>144</v>
      </c>
      <c r="C36" s="8" t="s">
        <v>134</v>
      </c>
      <c r="D36" s="33" t="s">
        <v>116</v>
      </c>
      <c r="E36" s="7">
        <v>15</v>
      </c>
      <c r="F36" s="9">
        <v>40</v>
      </c>
      <c r="G36" s="9">
        <v>16</v>
      </c>
      <c r="H36" s="33" t="s">
        <v>127</v>
      </c>
      <c r="I36" s="8" t="s">
        <v>128</v>
      </c>
    </row>
    <row r="37" spans="1:9" x14ac:dyDescent="0.25">
      <c r="A37" s="7" t="s">
        <v>145</v>
      </c>
      <c r="B37" s="8" t="s">
        <v>128</v>
      </c>
      <c r="C37" s="8" t="s">
        <v>128</v>
      </c>
      <c r="D37" s="33" t="s">
        <v>110</v>
      </c>
      <c r="E37" s="7">
        <v>17</v>
      </c>
      <c r="F37" s="9">
        <v>40</v>
      </c>
      <c r="G37" s="9">
        <v>16</v>
      </c>
      <c r="H37" s="33" t="s">
        <v>146</v>
      </c>
      <c r="I37" s="8" t="s">
        <v>128</v>
      </c>
    </row>
    <row r="38" spans="1:9" x14ac:dyDescent="0.25">
      <c r="A38" s="7" t="s">
        <v>147</v>
      </c>
      <c r="B38" s="8" t="s">
        <v>128</v>
      </c>
      <c r="C38" s="8" t="s">
        <v>128</v>
      </c>
      <c r="D38" s="33" t="s">
        <v>112</v>
      </c>
      <c r="E38" s="7">
        <v>19</v>
      </c>
      <c r="F38" s="9">
        <v>40</v>
      </c>
      <c r="G38" s="9">
        <v>16</v>
      </c>
      <c r="H38" s="33" t="s">
        <v>146</v>
      </c>
      <c r="I38" s="8" t="s">
        <v>128</v>
      </c>
    </row>
    <row r="40" spans="1:9" ht="48.75" x14ac:dyDescent="0.25">
      <c r="A40" s="44" t="s">
        <v>148</v>
      </c>
      <c r="B40" s="45" t="s">
        <v>149</v>
      </c>
    </row>
  </sheetData>
  <mergeCells count="5">
    <mergeCell ref="A3:G3"/>
    <mergeCell ref="A20:AD20"/>
    <mergeCell ref="A1:I1"/>
    <mergeCell ref="A13:H13"/>
    <mergeCell ref="A27:I27"/>
  </mergeCells>
  <conditionalFormatting sqref="C22:AD25">
    <cfRule type="expression" dxfId="11" priority="1">
      <formula>C22="M"</formula>
    </cfRule>
    <cfRule type="expression" dxfId="10" priority="2">
      <formula>C22="T"</formula>
    </cfRule>
    <cfRule type="expression" dxfId="9" priority="3">
      <formula>C22="N"</formula>
    </cfRule>
    <cfRule type="expression" dxfId="8" priority="4">
      <formula>C22="A"</formula>
    </cfRule>
    <cfRule type="expression" dxfId="7" priority="5">
      <formula>C22="L"</formula>
    </cfRule>
    <cfRule type="expression" dxfId="6" priority="6">
      <formula>C22="V"</formula>
    </cfRule>
    <cfRule type="expression" dxfId="5" priority="7">
      <formula>C22="F"</formula>
    </cfRule>
  </conditionalFormatting>
  <dataValidations count="2">
    <dataValidation type="list" allowBlank="1" sqref="D29:D38" xr:uid="{00000000-0002-0000-0100-000000000000}">
      <formula1>"ALFA,BETA,GAMMA,DELTA"</formula1>
    </dataValidation>
    <dataValidation type="list" sqref="H29:H38" xr:uid="{00000000-0002-0000-0100-000001000000}">
      <formula1>"Sí,No"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20"/>
  <sheetViews>
    <sheetView showGridLines="0" workbookViewId="0">
      <selection activeCell="H2" sqref="H1:AI1048576"/>
    </sheetView>
  </sheetViews>
  <sheetFormatPr baseColWidth="10" defaultColWidth="9.140625" defaultRowHeight="15" x14ac:dyDescent="0.25"/>
  <cols>
    <col min="1" max="1" width="12" customWidth="1"/>
    <col min="2" max="2" width="20" customWidth="1"/>
    <col min="3" max="3" width="14" customWidth="1"/>
    <col min="4" max="4" width="12" customWidth="1"/>
    <col min="5" max="5" width="9" customWidth="1"/>
    <col min="6" max="6" width="10" customWidth="1"/>
    <col min="7" max="7" width="9" customWidth="1"/>
    <col min="8" max="35" width="5.85546875" bestFit="1" customWidth="1"/>
    <col min="36" max="41" width="10" customWidth="1"/>
  </cols>
  <sheetData>
    <row r="1" spans="1:41" ht="21" x14ac:dyDescent="0.25">
      <c r="A1" s="60" t="s">
        <v>150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</row>
    <row r="3" spans="1:41" x14ac:dyDescent="0.25">
      <c r="A3" s="55" t="s">
        <v>151</v>
      </c>
      <c r="B3" s="56"/>
      <c r="C3" s="56"/>
      <c r="D3" s="56"/>
      <c r="E3" s="56"/>
      <c r="F3" s="48"/>
    </row>
    <row r="4" spans="1:41" ht="25.5" x14ac:dyDescent="0.25">
      <c r="A4" s="1" t="s">
        <v>152</v>
      </c>
      <c r="B4" s="2" t="str">
        <f>'Plan semanal'!B4</f>
        <v>Centro de control de movilidad urbana</v>
      </c>
    </row>
    <row r="5" spans="1:41" ht="30" x14ac:dyDescent="0.25">
      <c r="A5" s="1" t="s">
        <v>153</v>
      </c>
      <c r="B5" s="3">
        <f>'Plan semanal'!B5</f>
        <v>46097</v>
      </c>
    </row>
    <row r="6" spans="1:41" x14ac:dyDescent="0.25">
      <c r="A6" s="1" t="s">
        <v>154</v>
      </c>
      <c r="B6" s="3">
        <f>'Plan semanal'!B6</f>
        <v>46083</v>
      </c>
    </row>
    <row r="8" spans="1:41" x14ac:dyDescent="0.25">
      <c r="A8" s="55" t="s">
        <v>155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48"/>
    </row>
    <row r="9" spans="1:41" ht="25.5" x14ac:dyDescent="0.25">
      <c r="A9" s="5" t="s">
        <v>15</v>
      </c>
      <c r="B9" s="5" t="s">
        <v>16</v>
      </c>
      <c r="C9" s="5" t="s">
        <v>17</v>
      </c>
      <c r="D9" s="5" t="s">
        <v>18</v>
      </c>
      <c r="E9" s="5" t="s">
        <v>19</v>
      </c>
      <c r="F9" s="5" t="s">
        <v>20</v>
      </c>
      <c r="G9" s="5" t="s">
        <v>21</v>
      </c>
      <c r="H9" s="46">
        <f>'Plan semanal'!B5</f>
        <v>46097</v>
      </c>
      <c r="I9" s="46">
        <f t="shared" ref="I9:AI9" si="0">H9+1</f>
        <v>46098</v>
      </c>
      <c r="J9" s="46">
        <f t="shared" si="0"/>
        <v>46099</v>
      </c>
      <c r="K9" s="46">
        <f t="shared" si="0"/>
        <v>46100</v>
      </c>
      <c r="L9" s="46">
        <f t="shared" si="0"/>
        <v>46101</v>
      </c>
      <c r="M9" s="46">
        <f t="shared" si="0"/>
        <v>46102</v>
      </c>
      <c r="N9" s="46">
        <f t="shared" si="0"/>
        <v>46103</v>
      </c>
      <c r="O9" s="46">
        <f t="shared" si="0"/>
        <v>46104</v>
      </c>
      <c r="P9" s="46">
        <f t="shared" si="0"/>
        <v>46105</v>
      </c>
      <c r="Q9" s="46">
        <f t="shared" si="0"/>
        <v>46106</v>
      </c>
      <c r="R9" s="46">
        <f t="shared" si="0"/>
        <v>46107</v>
      </c>
      <c r="S9" s="46">
        <f t="shared" si="0"/>
        <v>46108</v>
      </c>
      <c r="T9" s="46">
        <f t="shared" si="0"/>
        <v>46109</v>
      </c>
      <c r="U9" s="46">
        <f t="shared" si="0"/>
        <v>46110</v>
      </c>
      <c r="V9" s="46">
        <f t="shared" si="0"/>
        <v>46111</v>
      </c>
      <c r="W9" s="46">
        <f t="shared" si="0"/>
        <v>46112</v>
      </c>
      <c r="X9" s="46">
        <f t="shared" si="0"/>
        <v>46113</v>
      </c>
      <c r="Y9" s="46">
        <f t="shared" si="0"/>
        <v>46114</v>
      </c>
      <c r="Z9" s="46">
        <f t="shared" si="0"/>
        <v>46115</v>
      </c>
      <c r="AA9" s="46">
        <f t="shared" si="0"/>
        <v>46116</v>
      </c>
      <c r="AB9" s="46">
        <f t="shared" si="0"/>
        <v>46117</v>
      </c>
      <c r="AC9" s="46">
        <f t="shared" si="0"/>
        <v>46118</v>
      </c>
      <c r="AD9" s="46">
        <f t="shared" si="0"/>
        <v>46119</v>
      </c>
      <c r="AE9" s="46">
        <f t="shared" si="0"/>
        <v>46120</v>
      </c>
      <c r="AF9" s="46">
        <f t="shared" si="0"/>
        <v>46121</v>
      </c>
      <c r="AG9" s="46">
        <f t="shared" si="0"/>
        <v>46122</v>
      </c>
      <c r="AH9" s="46">
        <f t="shared" si="0"/>
        <v>46123</v>
      </c>
      <c r="AI9" s="46">
        <f t="shared" si="0"/>
        <v>46124</v>
      </c>
      <c r="AJ9" s="5" t="s">
        <v>156</v>
      </c>
      <c r="AK9" s="5" t="s">
        <v>31</v>
      </c>
      <c r="AL9" s="5" t="s">
        <v>33</v>
      </c>
      <c r="AM9" s="5" t="s">
        <v>34</v>
      </c>
      <c r="AN9" s="5" t="s">
        <v>35</v>
      </c>
      <c r="AO9" s="5" t="s">
        <v>157</v>
      </c>
    </row>
    <row r="10" spans="1:41" x14ac:dyDescent="0.25">
      <c r="A10" s="7" t="str">
        <f>IF('Plan semanal'!$A11="","",'Plan semanal'!A11)</f>
        <v>MOV-01</v>
      </c>
      <c r="B10" s="8" t="str">
        <f>IF('Plan semanal'!$A11="","",'Plan semanal'!B11)</f>
        <v>Alba Cifuentes</v>
      </c>
      <c r="C10" s="8" t="str">
        <f>IF('Plan semanal'!$A11="","",'Plan semanal'!C11)</f>
        <v>Monitoreo</v>
      </c>
      <c r="D10" s="7" t="str">
        <f>IF('Plan semanal'!$A11="","",'Plan semanal'!D11)</f>
        <v>ALFA</v>
      </c>
      <c r="E10" s="7">
        <f>IF('Plan semanal'!$A11="","",'Plan semanal'!E11)</f>
        <v>1</v>
      </c>
      <c r="F10" s="7">
        <f>IF('Plan semanal'!$A11="","",'Plan semanal'!F11)</f>
        <v>40</v>
      </c>
      <c r="G10" s="9">
        <f>IF('Plan semanal'!$A11="","",'Plan semanal'!G11)</f>
        <v>18</v>
      </c>
      <c r="H10" s="10" t="str">
        <f>IF($A10="","",INDEX(Configuración!$C$22:$AD$25,MATCH($D10,Configuración!$A$22:$A$25,0),1+MOD((H$9-'Plan semanal'!$B$6)+$E10-1,28)))</f>
        <v>N</v>
      </c>
      <c r="I10" s="10" t="str">
        <f>IF($A10="","",INDEX(Configuración!$C$22:$AD$25,MATCH($D10,Configuración!$A$22:$A$25,0),1+MOD((I$9-'Plan semanal'!$B$6)+$E10-1,28)))</f>
        <v>N</v>
      </c>
      <c r="J10" s="10" t="str">
        <f>IF($A10="","",INDEX(Configuración!$C$22:$AD$25,MATCH($D10,Configuración!$A$22:$A$25,0),1+MOD((J$9-'Plan semanal'!$B$6)+$E10-1,28)))</f>
        <v>N</v>
      </c>
      <c r="K10" s="10" t="str">
        <f>IF($A10="","",INDEX(Configuración!$C$22:$AD$25,MATCH($D10,Configuración!$A$22:$A$25,0),1+MOD((K$9-'Plan semanal'!$B$6)+$E10-1,28)))</f>
        <v>N</v>
      </c>
      <c r="L10" s="10" t="str">
        <f>IF($A10="","",INDEX(Configuración!$C$22:$AD$25,MATCH($D10,Configuración!$A$22:$A$25,0),1+MOD((L$9-'Plan semanal'!$B$6)+$E10-1,28)))</f>
        <v>N</v>
      </c>
      <c r="M10" s="10" t="str">
        <f>IF($A10="","",INDEX(Configuración!$C$22:$AD$25,MATCH($D10,Configuración!$A$22:$A$25,0),1+MOD((M$9-'Plan semanal'!$B$6)+$E10-1,28)))</f>
        <v>L</v>
      </c>
      <c r="N10" s="10" t="str">
        <f>IF($A10="","",INDEX(Configuración!$C$22:$AD$25,MATCH($D10,Configuración!$A$22:$A$25,0),1+MOD((N$9-'Plan semanal'!$B$6)+$E10-1,28)))</f>
        <v>L</v>
      </c>
      <c r="O10" s="10" t="str">
        <f>IF($A10="","",INDEX(Configuración!$C$22:$AD$25,MATCH($D10,Configuración!$A$22:$A$25,0),1+MOD((O$9-'Plan semanal'!$B$6)+$E10-1,28)))</f>
        <v>A</v>
      </c>
      <c r="P10" s="10" t="str">
        <f>IF($A10="","",INDEX(Configuración!$C$22:$AD$25,MATCH($D10,Configuración!$A$22:$A$25,0),1+MOD((P$9-'Plan semanal'!$B$6)+$E10-1,28)))</f>
        <v>A</v>
      </c>
      <c r="Q10" s="10" t="str">
        <f>IF($A10="","",INDEX(Configuración!$C$22:$AD$25,MATCH($D10,Configuración!$A$22:$A$25,0),1+MOD((Q$9-'Plan semanal'!$B$6)+$E10-1,28)))</f>
        <v>A</v>
      </c>
      <c r="R10" s="10" t="str">
        <f>IF($A10="","",INDEX(Configuración!$C$22:$AD$25,MATCH($D10,Configuración!$A$22:$A$25,0),1+MOD((R$9-'Plan semanal'!$B$6)+$E10-1,28)))</f>
        <v>A</v>
      </c>
      <c r="S10" s="10" t="str">
        <f>IF($A10="","",INDEX(Configuración!$C$22:$AD$25,MATCH($D10,Configuración!$A$22:$A$25,0),1+MOD((S$9-'Plan semanal'!$B$6)+$E10-1,28)))</f>
        <v>A</v>
      </c>
      <c r="T10" s="10" t="str">
        <f>IF($A10="","",INDEX(Configuración!$C$22:$AD$25,MATCH($D10,Configuración!$A$22:$A$25,0),1+MOD((T$9-'Plan semanal'!$B$6)+$E10-1,28)))</f>
        <v>L</v>
      </c>
      <c r="U10" s="10" t="str">
        <f>IF($A10="","",INDEX(Configuración!$C$22:$AD$25,MATCH($D10,Configuración!$A$22:$A$25,0),1+MOD((U$9-'Plan semanal'!$B$6)+$E10-1,28)))</f>
        <v>L</v>
      </c>
      <c r="V10" s="10" t="str">
        <f>IF($A10="","",INDEX(Configuración!$C$22:$AD$25,MATCH($D10,Configuración!$A$22:$A$25,0),1+MOD((V$9-'Plan semanal'!$B$6)+$E10-1,28)))</f>
        <v>M</v>
      </c>
      <c r="W10" s="10" t="str">
        <f>IF($A10="","",INDEX(Configuración!$C$22:$AD$25,MATCH($D10,Configuración!$A$22:$A$25,0),1+MOD((W$9-'Plan semanal'!$B$6)+$E10-1,28)))</f>
        <v>M</v>
      </c>
      <c r="X10" s="10" t="str">
        <f>IF($A10="","",INDEX(Configuración!$C$22:$AD$25,MATCH($D10,Configuración!$A$22:$A$25,0),1+MOD((X$9-'Plan semanal'!$B$6)+$E10-1,28)))</f>
        <v>M</v>
      </c>
      <c r="Y10" s="10" t="str">
        <f>IF($A10="","",INDEX(Configuración!$C$22:$AD$25,MATCH($D10,Configuración!$A$22:$A$25,0),1+MOD((Y$9-'Plan semanal'!$B$6)+$E10-1,28)))</f>
        <v>M</v>
      </c>
      <c r="Z10" s="10" t="str">
        <f>IF($A10="","",INDEX(Configuración!$C$22:$AD$25,MATCH($D10,Configuración!$A$22:$A$25,0),1+MOD((Z$9-'Plan semanal'!$B$6)+$E10-1,28)))</f>
        <v>M</v>
      </c>
      <c r="AA10" s="10" t="str">
        <f>IF($A10="","",INDEX(Configuración!$C$22:$AD$25,MATCH($D10,Configuración!$A$22:$A$25,0),1+MOD((AA$9-'Plan semanal'!$B$6)+$E10-1,28)))</f>
        <v>L</v>
      </c>
      <c r="AB10" s="10" t="str">
        <f>IF($A10="","",INDEX(Configuración!$C$22:$AD$25,MATCH($D10,Configuración!$A$22:$A$25,0),1+MOD((AB$9-'Plan semanal'!$B$6)+$E10-1,28)))</f>
        <v>L</v>
      </c>
      <c r="AC10" s="10" t="str">
        <f>IF($A10="","",INDEX(Configuración!$C$22:$AD$25,MATCH($D10,Configuración!$A$22:$A$25,0),1+MOD((AC$9-'Plan semanal'!$B$6)+$E10-1,28)))</f>
        <v>T</v>
      </c>
      <c r="AD10" s="10" t="str">
        <f>IF($A10="","",INDEX(Configuración!$C$22:$AD$25,MATCH($D10,Configuración!$A$22:$A$25,0),1+MOD((AD$9-'Plan semanal'!$B$6)+$E10-1,28)))</f>
        <v>T</v>
      </c>
      <c r="AE10" s="10" t="str">
        <f>IF($A10="","",INDEX(Configuración!$C$22:$AD$25,MATCH($D10,Configuración!$A$22:$A$25,0),1+MOD((AE$9-'Plan semanal'!$B$6)+$E10-1,28)))</f>
        <v>T</v>
      </c>
      <c r="AF10" s="10" t="str">
        <f>IF($A10="","",INDEX(Configuración!$C$22:$AD$25,MATCH($D10,Configuración!$A$22:$A$25,0),1+MOD((AF$9-'Plan semanal'!$B$6)+$E10-1,28)))</f>
        <v>T</v>
      </c>
      <c r="AG10" s="10" t="str">
        <f>IF($A10="","",INDEX(Configuración!$C$22:$AD$25,MATCH($D10,Configuración!$A$22:$A$25,0),1+MOD((AG$9-'Plan semanal'!$B$6)+$E10-1,28)))</f>
        <v>T</v>
      </c>
      <c r="AH10" s="10" t="str">
        <f>IF($A10="","",INDEX(Configuración!$C$22:$AD$25,MATCH($D10,Configuración!$A$22:$A$25,0),1+MOD((AH$9-'Plan semanal'!$B$6)+$E10-1,28)))</f>
        <v>L</v>
      </c>
      <c r="AI10" s="10" t="str">
        <f>IF($A10="","",INDEX(Configuración!$C$22:$AD$25,MATCH($D10,Configuración!$A$22:$A$25,0),1+MOD((AI$9-'Plan semanal'!$B$6)+$E10-1,28)))</f>
        <v>L</v>
      </c>
      <c r="AJ10" s="7">
        <f t="shared" ref="AJ10:AJ19" si="1">IF($A10="","",(COUNTIF(H10:AI10,"M")+COUNTIF(H10:AI10,"T")+COUNTIF(H10:AI10,"N")+COUNTIF(H10:AI10,"A"))*8)</f>
        <v>160</v>
      </c>
      <c r="AK10" s="7">
        <f t="shared" ref="AK10:AK19" si="2">IF($A10="","",COUNTIF(H10:AI10,"M"))</f>
        <v>5</v>
      </c>
      <c r="AL10" s="7">
        <f t="shared" ref="AL10:AL19" si="3">IF($A10="","",COUNTIF(H10:AI10,"T"))</f>
        <v>5</v>
      </c>
      <c r="AM10" s="7">
        <f t="shared" ref="AM10:AM19" si="4">IF($A10="","",COUNTIF(H10:AI10,"N"))</f>
        <v>5</v>
      </c>
      <c r="AN10" s="7">
        <f t="shared" ref="AN10:AN19" si="5">IF($A10="","",COUNTIF(H10:AI10,"A"))</f>
        <v>5</v>
      </c>
      <c r="AO10" s="7">
        <f t="shared" ref="AO10:AO19" si="6">IF($A10="","",COUNTIF(H10:AI10,"L"))</f>
        <v>8</v>
      </c>
    </row>
    <row r="11" spans="1:41" x14ac:dyDescent="0.25">
      <c r="A11" s="7" t="str">
        <f>IF('Plan semanal'!$A12="","",'Plan semanal'!A12)</f>
        <v>MOV-02</v>
      </c>
      <c r="B11" s="8" t="str">
        <f>IF('Plan semanal'!$A12="","",'Plan semanal'!B12)</f>
        <v>Bruno Requena</v>
      </c>
      <c r="C11" s="8" t="str">
        <f>IF('Plan semanal'!$A12="","",'Plan semanal'!C12)</f>
        <v>Incidencias</v>
      </c>
      <c r="D11" s="7" t="str">
        <f>IF('Plan semanal'!$A12="","",'Plan semanal'!D12)</f>
        <v>BETA</v>
      </c>
      <c r="E11" s="7">
        <f>IF('Plan semanal'!$A12="","",'Plan semanal'!E12)</f>
        <v>3</v>
      </c>
      <c r="F11" s="7">
        <f>IF('Plan semanal'!$A12="","",'Plan semanal'!F12)</f>
        <v>40</v>
      </c>
      <c r="G11" s="9">
        <f>IF('Plan semanal'!$A12="","",'Plan semanal'!G12)</f>
        <v>17</v>
      </c>
      <c r="H11" s="10" t="str">
        <f>IF($A11="","",INDEX(Configuración!$C$22:$AD$25,MATCH($D11,Configuración!$A$22:$A$25,0),1+MOD((H$9-'Plan semanal'!$B$6)+$E11-1,28)))</f>
        <v>A</v>
      </c>
      <c r="I11" s="10" t="str">
        <f>IF($A11="","",INDEX(Configuración!$C$22:$AD$25,MATCH($D11,Configuración!$A$22:$A$25,0),1+MOD((I$9-'Plan semanal'!$B$6)+$E11-1,28)))</f>
        <v>A</v>
      </c>
      <c r="J11" s="10" t="str">
        <f>IF($A11="","",INDEX(Configuración!$C$22:$AD$25,MATCH($D11,Configuración!$A$22:$A$25,0),1+MOD((J$9-'Plan semanal'!$B$6)+$E11-1,28)))</f>
        <v>A</v>
      </c>
      <c r="K11" s="10" t="str">
        <f>IF($A11="","",INDEX(Configuración!$C$22:$AD$25,MATCH($D11,Configuración!$A$22:$A$25,0),1+MOD((K$9-'Plan semanal'!$B$6)+$E11-1,28)))</f>
        <v>L</v>
      </c>
      <c r="L11" s="10" t="str">
        <f>IF($A11="","",INDEX(Configuración!$C$22:$AD$25,MATCH($D11,Configuración!$A$22:$A$25,0),1+MOD((L$9-'Plan semanal'!$B$6)+$E11-1,28)))</f>
        <v>L</v>
      </c>
      <c r="M11" s="10" t="str">
        <f>IF($A11="","",INDEX(Configuración!$C$22:$AD$25,MATCH($D11,Configuración!$A$22:$A$25,0),1+MOD((M$9-'Plan semanal'!$B$6)+$E11-1,28)))</f>
        <v>M</v>
      </c>
      <c r="N11" s="10" t="str">
        <f>IF($A11="","",INDEX(Configuración!$C$22:$AD$25,MATCH($D11,Configuración!$A$22:$A$25,0),1+MOD((N$9-'Plan semanal'!$B$6)+$E11-1,28)))</f>
        <v>M</v>
      </c>
      <c r="O11" s="10" t="str">
        <f>IF($A11="","",INDEX(Configuración!$C$22:$AD$25,MATCH($D11,Configuración!$A$22:$A$25,0),1+MOD((O$9-'Plan semanal'!$B$6)+$E11-1,28)))</f>
        <v>M</v>
      </c>
      <c r="P11" s="10" t="str">
        <f>IF($A11="","",INDEX(Configuración!$C$22:$AD$25,MATCH($D11,Configuración!$A$22:$A$25,0),1+MOD((P$9-'Plan semanal'!$B$6)+$E11-1,28)))</f>
        <v>M</v>
      </c>
      <c r="Q11" s="10" t="str">
        <f>IF($A11="","",INDEX(Configuración!$C$22:$AD$25,MATCH($D11,Configuración!$A$22:$A$25,0),1+MOD((Q$9-'Plan semanal'!$B$6)+$E11-1,28)))</f>
        <v>M</v>
      </c>
      <c r="R11" s="10" t="str">
        <f>IF($A11="","",INDEX(Configuración!$C$22:$AD$25,MATCH($D11,Configuración!$A$22:$A$25,0),1+MOD((R$9-'Plan semanal'!$B$6)+$E11-1,28)))</f>
        <v>L</v>
      </c>
      <c r="S11" s="10" t="str">
        <f>IF($A11="","",INDEX(Configuración!$C$22:$AD$25,MATCH($D11,Configuración!$A$22:$A$25,0),1+MOD((S$9-'Plan semanal'!$B$6)+$E11-1,28)))</f>
        <v>L</v>
      </c>
      <c r="T11" s="10" t="str">
        <f>IF($A11="","",INDEX(Configuración!$C$22:$AD$25,MATCH($D11,Configuración!$A$22:$A$25,0),1+MOD((T$9-'Plan semanal'!$B$6)+$E11-1,28)))</f>
        <v>T</v>
      </c>
      <c r="U11" s="10" t="str">
        <f>IF($A11="","",INDEX(Configuración!$C$22:$AD$25,MATCH($D11,Configuración!$A$22:$A$25,0),1+MOD((U$9-'Plan semanal'!$B$6)+$E11-1,28)))</f>
        <v>T</v>
      </c>
      <c r="V11" s="10" t="str">
        <f>IF($A11="","",INDEX(Configuración!$C$22:$AD$25,MATCH($D11,Configuración!$A$22:$A$25,0),1+MOD((V$9-'Plan semanal'!$B$6)+$E11-1,28)))</f>
        <v>T</v>
      </c>
      <c r="W11" s="10" t="str">
        <f>IF($A11="","",INDEX(Configuración!$C$22:$AD$25,MATCH($D11,Configuración!$A$22:$A$25,0),1+MOD((W$9-'Plan semanal'!$B$6)+$E11-1,28)))</f>
        <v>T</v>
      </c>
      <c r="X11" s="10" t="str">
        <f>IF($A11="","",INDEX(Configuración!$C$22:$AD$25,MATCH($D11,Configuración!$A$22:$A$25,0),1+MOD((X$9-'Plan semanal'!$B$6)+$E11-1,28)))</f>
        <v>T</v>
      </c>
      <c r="Y11" s="10" t="str">
        <f>IF($A11="","",INDEX(Configuración!$C$22:$AD$25,MATCH($D11,Configuración!$A$22:$A$25,0),1+MOD((Y$9-'Plan semanal'!$B$6)+$E11-1,28)))</f>
        <v>L</v>
      </c>
      <c r="Z11" s="10" t="str">
        <f>IF($A11="","",INDEX(Configuración!$C$22:$AD$25,MATCH($D11,Configuración!$A$22:$A$25,0),1+MOD((Z$9-'Plan semanal'!$B$6)+$E11-1,28)))</f>
        <v>L</v>
      </c>
      <c r="AA11" s="10" t="str">
        <f>IF($A11="","",INDEX(Configuración!$C$22:$AD$25,MATCH($D11,Configuración!$A$22:$A$25,0),1+MOD((AA$9-'Plan semanal'!$B$6)+$E11-1,28)))</f>
        <v>N</v>
      </c>
      <c r="AB11" s="10" t="str">
        <f>IF($A11="","",INDEX(Configuración!$C$22:$AD$25,MATCH($D11,Configuración!$A$22:$A$25,0),1+MOD((AB$9-'Plan semanal'!$B$6)+$E11-1,28)))</f>
        <v>N</v>
      </c>
      <c r="AC11" s="10" t="str">
        <f>IF($A11="","",INDEX(Configuración!$C$22:$AD$25,MATCH($D11,Configuración!$A$22:$A$25,0),1+MOD((AC$9-'Plan semanal'!$B$6)+$E11-1,28)))</f>
        <v>N</v>
      </c>
      <c r="AD11" s="10" t="str">
        <f>IF($A11="","",INDEX(Configuración!$C$22:$AD$25,MATCH($D11,Configuración!$A$22:$A$25,0),1+MOD((AD$9-'Plan semanal'!$B$6)+$E11-1,28)))</f>
        <v>N</v>
      </c>
      <c r="AE11" s="10" t="str">
        <f>IF($A11="","",INDEX(Configuración!$C$22:$AD$25,MATCH($D11,Configuración!$A$22:$A$25,0),1+MOD((AE$9-'Plan semanal'!$B$6)+$E11-1,28)))</f>
        <v>N</v>
      </c>
      <c r="AF11" s="10" t="str">
        <f>IF($A11="","",INDEX(Configuración!$C$22:$AD$25,MATCH($D11,Configuración!$A$22:$A$25,0),1+MOD((AF$9-'Plan semanal'!$B$6)+$E11-1,28)))</f>
        <v>L</v>
      </c>
      <c r="AG11" s="10" t="str">
        <f>IF($A11="","",INDEX(Configuración!$C$22:$AD$25,MATCH($D11,Configuración!$A$22:$A$25,0),1+MOD((AG$9-'Plan semanal'!$B$6)+$E11-1,28)))</f>
        <v>L</v>
      </c>
      <c r="AH11" s="10" t="str">
        <f>IF($A11="","",INDEX(Configuración!$C$22:$AD$25,MATCH($D11,Configuración!$A$22:$A$25,0),1+MOD((AH$9-'Plan semanal'!$B$6)+$E11-1,28)))</f>
        <v>A</v>
      </c>
      <c r="AI11" s="10" t="str">
        <f>IF($A11="","",INDEX(Configuración!$C$22:$AD$25,MATCH($D11,Configuración!$A$22:$A$25,0),1+MOD((AI$9-'Plan semanal'!$B$6)+$E11-1,28)))</f>
        <v>A</v>
      </c>
      <c r="AJ11" s="7">
        <f t="shared" si="1"/>
        <v>160</v>
      </c>
      <c r="AK11" s="7">
        <f t="shared" si="2"/>
        <v>5</v>
      </c>
      <c r="AL11" s="7">
        <f t="shared" si="3"/>
        <v>5</v>
      </c>
      <c r="AM11" s="7">
        <f t="shared" si="4"/>
        <v>5</v>
      </c>
      <c r="AN11" s="7">
        <f t="shared" si="5"/>
        <v>5</v>
      </c>
      <c r="AO11" s="7">
        <f t="shared" si="6"/>
        <v>8</v>
      </c>
    </row>
    <row r="12" spans="1:41" x14ac:dyDescent="0.25">
      <c r="A12" s="7" t="str">
        <f>IF('Plan semanal'!$A13="","",'Plan semanal'!A13)</f>
        <v>MOV-03</v>
      </c>
      <c r="B12" s="8" t="str">
        <f>IF('Plan semanal'!$A13="","",'Plan semanal'!B13)</f>
        <v>Carla Mena</v>
      </c>
      <c r="C12" s="8" t="str">
        <f>IF('Plan semanal'!$A13="","",'Plan semanal'!C13)</f>
        <v>Rutas</v>
      </c>
      <c r="D12" s="7" t="str">
        <f>IF('Plan semanal'!$A13="","",'Plan semanal'!D13)</f>
        <v>GAMMA</v>
      </c>
      <c r="E12" s="7">
        <f>IF('Plan semanal'!$A13="","",'Plan semanal'!E13)</f>
        <v>5</v>
      </c>
      <c r="F12" s="7">
        <f>IF('Plan semanal'!$A13="","",'Plan semanal'!F13)</f>
        <v>40</v>
      </c>
      <c r="G12" s="9">
        <f>IF('Plan semanal'!$A13="","",'Plan semanal'!G13)</f>
        <v>16</v>
      </c>
      <c r="H12" s="10" t="str">
        <f>IF($A12="","",INDEX(Configuración!$C$22:$AD$25,MATCH($D12,Configuración!$A$22:$A$25,0),1+MOD((H$9-'Plan semanal'!$B$6)+$E12-1,28)))</f>
        <v>M</v>
      </c>
      <c r="I12" s="10" t="str">
        <f>IF($A12="","",INDEX(Configuración!$C$22:$AD$25,MATCH($D12,Configuración!$A$22:$A$25,0),1+MOD((I$9-'Plan semanal'!$B$6)+$E12-1,28)))</f>
        <v>L</v>
      </c>
      <c r="J12" s="10" t="str">
        <f>IF($A12="","",INDEX(Configuración!$C$22:$AD$25,MATCH($D12,Configuración!$A$22:$A$25,0),1+MOD((J$9-'Plan semanal'!$B$6)+$E12-1,28)))</f>
        <v>L</v>
      </c>
      <c r="K12" s="10" t="str">
        <f>IF($A12="","",INDEX(Configuración!$C$22:$AD$25,MATCH($D12,Configuración!$A$22:$A$25,0),1+MOD((K$9-'Plan semanal'!$B$6)+$E12-1,28)))</f>
        <v>T</v>
      </c>
      <c r="L12" s="10" t="str">
        <f>IF($A12="","",INDEX(Configuración!$C$22:$AD$25,MATCH($D12,Configuración!$A$22:$A$25,0),1+MOD((L$9-'Plan semanal'!$B$6)+$E12-1,28)))</f>
        <v>T</v>
      </c>
      <c r="M12" s="10" t="str">
        <f>IF($A12="","",INDEX(Configuración!$C$22:$AD$25,MATCH($D12,Configuración!$A$22:$A$25,0),1+MOD((M$9-'Plan semanal'!$B$6)+$E12-1,28)))</f>
        <v>T</v>
      </c>
      <c r="N12" s="10" t="str">
        <f>IF($A12="","",INDEX(Configuración!$C$22:$AD$25,MATCH($D12,Configuración!$A$22:$A$25,0),1+MOD((N$9-'Plan semanal'!$B$6)+$E12-1,28)))</f>
        <v>T</v>
      </c>
      <c r="O12" s="10" t="str">
        <f>IF($A12="","",INDEX(Configuración!$C$22:$AD$25,MATCH($D12,Configuración!$A$22:$A$25,0),1+MOD((O$9-'Plan semanal'!$B$6)+$E12-1,28)))</f>
        <v>T</v>
      </c>
      <c r="P12" s="10" t="str">
        <f>IF($A12="","",INDEX(Configuración!$C$22:$AD$25,MATCH($D12,Configuración!$A$22:$A$25,0),1+MOD((P$9-'Plan semanal'!$B$6)+$E12-1,28)))</f>
        <v>L</v>
      </c>
      <c r="Q12" s="10" t="str">
        <f>IF($A12="","",INDEX(Configuración!$C$22:$AD$25,MATCH($D12,Configuración!$A$22:$A$25,0),1+MOD((Q$9-'Plan semanal'!$B$6)+$E12-1,28)))</f>
        <v>L</v>
      </c>
      <c r="R12" s="10" t="str">
        <f>IF($A12="","",INDEX(Configuración!$C$22:$AD$25,MATCH($D12,Configuración!$A$22:$A$25,0),1+MOD((R$9-'Plan semanal'!$B$6)+$E12-1,28)))</f>
        <v>N</v>
      </c>
      <c r="S12" s="10" t="str">
        <f>IF($A12="","",INDEX(Configuración!$C$22:$AD$25,MATCH($D12,Configuración!$A$22:$A$25,0),1+MOD((S$9-'Plan semanal'!$B$6)+$E12-1,28)))</f>
        <v>N</v>
      </c>
      <c r="T12" s="10" t="str">
        <f>IF($A12="","",INDEX(Configuración!$C$22:$AD$25,MATCH($D12,Configuración!$A$22:$A$25,0),1+MOD((T$9-'Plan semanal'!$B$6)+$E12-1,28)))</f>
        <v>N</v>
      </c>
      <c r="U12" s="10" t="str">
        <f>IF($A12="","",INDEX(Configuración!$C$22:$AD$25,MATCH($D12,Configuración!$A$22:$A$25,0),1+MOD((U$9-'Plan semanal'!$B$6)+$E12-1,28)))</f>
        <v>N</v>
      </c>
      <c r="V12" s="10" t="str">
        <f>IF($A12="","",INDEX(Configuración!$C$22:$AD$25,MATCH($D12,Configuración!$A$22:$A$25,0),1+MOD((V$9-'Plan semanal'!$B$6)+$E12-1,28)))</f>
        <v>N</v>
      </c>
      <c r="W12" s="10" t="str">
        <f>IF($A12="","",INDEX(Configuración!$C$22:$AD$25,MATCH($D12,Configuración!$A$22:$A$25,0),1+MOD((W$9-'Plan semanal'!$B$6)+$E12-1,28)))</f>
        <v>L</v>
      </c>
      <c r="X12" s="10" t="str">
        <f>IF($A12="","",INDEX(Configuración!$C$22:$AD$25,MATCH($D12,Configuración!$A$22:$A$25,0),1+MOD((X$9-'Plan semanal'!$B$6)+$E12-1,28)))</f>
        <v>L</v>
      </c>
      <c r="Y12" s="10" t="str">
        <f>IF($A12="","",INDEX(Configuración!$C$22:$AD$25,MATCH($D12,Configuración!$A$22:$A$25,0),1+MOD((Y$9-'Plan semanal'!$B$6)+$E12-1,28)))</f>
        <v>A</v>
      </c>
      <c r="Z12" s="10" t="str">
        <f>IF($A12="","",INDEX(Configuración!$C$22:$AD$25,MATCH($D12,Configuración!$A$22:$A$25,0),1+MOD((Z$9-'Plan semanal'!$B$6)+$E12-1,28)))</f>
        <v>A</v>
      </c>
      <c r="AA12" s="10" t="str">
        <f>IF($A12="","",INDEX(Configuración!$C$22:$AD$25,MATCH($D12,Configuración!$A$22:$A$25,0),1+MOD((AA$9-'Plan semanal'!$B$6)+$E12-1,28)))</f>
        <v>A</v>
      </c>
      <c r="AB12" s="10" t="str">
        <f>IF($A12="","",INDEX(Configuración!$C$22:$AD$25,MATCH($D12,Configuración!$A$22:$A$25,0),1+MOD((AB$9-'Plan semanal'!$B$6)+$E12-1,28)))</f>
        <v>A</v>
      </c>
      <c r="AC12" s="10" t="str">
        <f>IF($A12="","",INDEX(Configuración!$C$22:$AD$25,MATCH($D12,Configuración!$A$22:$A$25,0),1+MOD((AC$9-'Plan semanal'!$B$6)+$E12-1,28)))</f>
        <v>A</v>
      </c>
      <c r="AD12" s="10" t="str">
        <f>IF($A12="","",INDEX(Configuración!$C$22:$AD$25,MATCH($D12,Configuración!$A$22:$A$25,0),1+MOD((AD$9-'Plan semanal'!$B$6)+$E12-1,28)))</f>
        <v>L</v>
      </c>
      <c r="AE12" s="10" t="str">
        <f>IF($A12="","",INDEX(Configuración!$C$22:$AD$25,MATCH($D12,Configuración!$A$22:$A$25,0),1+MOD((AE$9-'Plan semanal'!$B$6)+$E12-1,28)))</f>
        <v>L</v>
      </c>
      <c r="AF12" s="10" t="str">
        <f>IF($A12="","",INDEX(Configuración!$C$22:$AD$25,MATCH($D12,Configuración!$A$22:$A$25,0),1+MOD((AF$9-'Plan semanal'!$B$6)+$E12-1,28)))</f>
        <v>M</v>
      </c>
      <c r="AG12" s="10" t="str">
        <f>IF($A12="","",INDEX(Configuración!$C$22:$AD$25,MATCH($D12,Configuración!$A$22:$A$25,0),1+MOD((AG$9-'Plan semanal'!$B$6)+$E12-1,28)))</f>
        <v>M</v>
      </c>
      <c r="AH12" s="10" t="str">
        <f>IF($A12="","",INDEX(Configuración!$C$22:$AD$25,MATCH($D12,Configuración!$A$22:$A$25,0),1+MOD((AH$9-'Plan semanal'!$B$6)+$E12-1,28)))</f>
        <v>M</v>
      </c>
      <c r="AI12" s="10" t="str">
        <f>IF($A12="","",INDEX(Configuración!$C$22:$AD$25,MATCH($D12,Configuración!$A$22:$A$25,0),1+MOD((AI$9-'Plan semanal'!$B$6)+$E12-1,28)))</f>
        <v>M</v>
      </c>
      <c r="AJ12" s="7">
        <f t="shared" si="1"/>
        <v>160</v>
      </c>
      <c r="AK12" s="7">
        <f t="shared" si="2"/>
        <v>5</v>
      </c>
      <c r="AL12" s="7">
        <f t="shared" si="3"/>
        <v>5</v>
      </c>
      <c r="AM12" s="7">
        <f t="shared" si="4"/>
        <v>5</v>
      </c>
      <c r="AN12" s="7">
        <f t="shared" si="5"/>
        <v>5</v>
      </c>
      <c r="AO12" s="7">
        <f t="shared" si="6"/>
        <v>8</v>
      </c>
    </row>
    <row r="13" spans="1:41" x14ac:dyDescent="0.25">
      <c r="A13" s="7" t="str">
        <f>IF('Plan semanal'!$A14="","",'Plan semanal'!A14)</f>
        <v>MOV-04</v>
      </c>
      <c r="B13" s="8" t="str">
        <f>IF('Plan semanal'!$A14="","",'Plan semanal'!B14)</f>
        <v>Diego Salas</v>
      </c>
      <c r="C13" s="8" t="str">
        <f>IF('Plan semanal'!$A14="","",'Plan semanal'!C14)</f>
        <v>Rutas</v>
      </c>
      <c r="D13" s="7" t="str">
        <f>IF('Plan semanal'!$A14="","",'Plan semanal'!D14)</f>
        <v>DELTA</v>
      </c>
      <c r="E13" s="7">
        <f>IF('Plan semanal'!$A14="","",'Plan semanal'!E14)</f>
        <v>7</v>
      </c>
      <c r="F13" s="7">
        <f>IF('Plan semanal'!$A14="","",'Plan semanal'!F14)</f>
        <v>40</v>
      </c>
      <c r="G13" s="9">
        <f>IF('Plan semanal'!$A14="","",'Plan semanal'!G14)</f>
        <v>16</v>
      </c>
      <c r="H13" s="10" t="str">
        <f>IF($A13="","",INDEX(Configuración!$C$22:$AD$25,MATCH($D13,Configuración!$A$22:$A$25,0),1+MOD((H$9-'Plan semanal'!$B$6)+$E13-1,28)))</f>
        <v>L</v>
      </c>
      <c r="I13" s="10" t="str">
        <f>IF($A13="","",INDEX(Configuración!$C$22:$AD$25,MATCH($D13,Configuración!$A$22:$A$25,0),1+MOD((I$9-'Plan semanal'!$B$6)+$E13-1,28)))</f>
        <v>N</v>
      </c>
      <c r="J13" s="10" t="str">
        <f>IF($A13="","",INDEX(Configuración!$C$22:$AD$25,MATCH($D13,Configuración!$A$22:$A$25,0),1+MOD((J$9-'Plan semanal'!$B$6)+$E13-1,28)))</f>
        <v>N</v>
      </c>
      <c r="K13" s="10" t="str">
        <f>IF($A13="","",INDEX(Configuración!$C$22:$AD$25,MATCH($D13,Configuración!$A$22:$A$25,0),1+MOD((K$9-'Plan semanal'!$B$6)+$E13-1,28)))</f>
        <v>N</v>
      </c>
      <c r="L13" s="10" t="str">
        <f>IF($A13="","",INDEX(Configuración!$C$22:$AD$25,MATCH($D13,Configuración!$A$22:$A$25,0),1+MOD((L$9-'Plan semanal'!$B$6)+$E13-1,28)))</f>
        <v>N</v>
      </c>
      <c r="M13" s="10" t="str">
        <f>IF($A13="","",INDEX(Configuración!$C$22:$AD$25,MATCH($D13,Configuración!$A$22:$A$25,0),1+MOD((M$9-'Plan semanal'!$B$6)+$E13-1,28)))</f>
        <v>N</v>
      </c>
      <c r="N13" s="10" t="str">
        <f>IF($A13="","",INDEX(Configuración!$C$22:$AD$25,MATCH($D13,Configuración!$A$22:$A$25,0),1+MOD((N$9-'Plan semanal'!$B$6)+$E13-1,28)))</f>
        <v>L</v>
      </c>
      <c r="O13" s="10" t="str">
        <f>IF($A13="","",INDEX(Configuración!$C$22:$AD$25,MATCH($D13,Configuración!$A$22:$A$25,0),1+MOD((O$9-'Plan semanal'!$B$6)+$E13-1,28)))</f>
        <v>L</v>
      </c>
      <c r="P13" s="10" t="str">
        <f>IF($A13="","",INDEX(Configuración!$C$22:$AD$25,MATCH($D13,Configuración!$A$22:$A$25,0),1+MOD((P$9-'Plan semanal'!$B$6)+$E13-1,28)))</f>
        <v>A</v>
      </c>
      <c r="Q13" s="10" t="str">
        <f>IF($A13="","",INDEX(Configuración!$C$22:$AD$25,MATCH($D13,Configuración!$A$22:$A$25,0),1+MOD((Q$9-'Plan semanal'!$B$6)+$E13-1,28)))</f>
        <v>A</v>
      </c>
      <c r="R13" s="10" t="str">
        <f>IF($A13="","",INDEX(Configuración!$C$22:$AD$25,MATCH($D13,Configuración!$A$22:$A$25,0),1+MOD((R$9-'Plan semanal'!$B$6)+$E13-1,28)))</f>
        <v>A</v>
      </c>
      <c r="S13" s="10" t="str">
        <f>IF($A13="","",INDEX(Configuración!$C$22:$AD$25,MATCH($D13,Configuración!$A$22:$A$25,0),1+MOD((S$9-'Plan semanal'!$B$6)+$E13-1,28)))</f>
        <v>A</v>
      </c>
      <c r="T13" s="10" t="str">
        <f>IF($A13="","",INDEX(Configuración!$C$22:$AD$25,MATCH($D13,Configuración!$A$22:$A$25,0),1+MOD((T$9-'Plan semanal'!$B$6)+$E13-1,28)))</f>
        <v>A</v>
      </c>
      <c r="U13" s="10" t="str">
        <f>IF($A13="","",INDEX(Configuración!$C$22:$AD$25,MATCH($D13,Configuración!$A$22:$A$25,0),1+MOD((U$9-'Plan semanal'!$B$6)+$E13-1,28)))</f>
        <v>L</v>
      </c>
      <c r="V13" s="10" t="str">
        <f>IF($A13="","",INDEX(Configuración!$C$22:$AD$25,MATCH($D13,Configuración!$A$22:$A$25,0),1+MOD((V$9-'Plan semanal'!$B$6)+$E13-1,28)))</f>
        <v>L</v>
      </c>
      <c r="W13" s="10" t="str">
        <f>IF($A13="","",INDEX(Configuración!$C$22:$AD$25,MATCH($D13,Configuración!$A$22:$A$25,0),1+MOD((W$9-'Plan semanal'!$B$6)+$E13-1,28)))</f>
        <v>M</v>
      </c>
      <c r="X13" s="10" t="str">
        <f>IF($A13="","",INDEX(Configuración!$C$22:$AD$25,MATCH($D13,Configuración!$A$22:$A$25,0),1+MOD((X$9-'Plan semanal'!$B$6)+$E13-1,28)))</f>
        <v>M</v>
      </c>
      <c r="Y13" s="10" t="str">
        <f>IF($A13="","",INDEX(Configuración!$C$22:$AD$25,MATCH($D13,Configuración!$A$22:$A$25,0),1+MOD((Y$9-'Plan semanal'!$B$6)+$E13-1,28)))</f>
        <v>M</v>
      </c>
      <c r="Z13" s="10" t="str">
        <f>IF($A13="","",INDEX(Configuración!$C$22:$AD$25,MATCH($D13,Configuración!$A$22:$A$25,0),1+MOD((Z$9-'Plan semanal'!$B$6)+$E13-1,28)))</f>
        <v>M</v>
      </c>
      <c r="AA13" s="10" t="str">
        <f>IF($A13="","",INDEX(Configuración!$C$22:$AD$25,MATCH($D13,Configuración!$A$22:$A$25,0),1+MOD((AA$9-'Plan semanal'!$B$6)+$E13-1,28)))</f>
        <v>M</v>
      </c>
      <c r="AB13" s="10" t="str">
        <f>IF($A13="","",INDEX(Configuración!$C$22:$AD$25,MATCH($D13,Configuración!$A$22:$A$25,0),1+MOD((AB$9-'Plan semanal'!$B$6)+$E13-1,28)))</f>
        <v>L</v>
      </c>
      <c r="AC13" s="10" t="str">
        <f>IF($A13="","",INDEX(Configuración!$C$22:$AD$25,MATCH($D13,Configuración!$A$22:$A$25,0),1+MOD((AC$9-'Plan semanal'!$B$6)+$E13-1,28)))</f>
        <v>L</v>
      </c>
      <c r="AD13" s="10" t="str">
        <f>IF($A13="","",INDEX(Configuración!$C$22:$AD$25,MATCH($D13,Configuración!$A$22:$A$25,0),1+MOD((AD$9-'Plan semanal'!$B$6)+$E13-1,28)))</f>
        <v>T</v>
      </c>
      <c r="AE13" s="10" t="str">
        <f>IF($A13="","",INDEX(Configuración!$C$22:$AD$25,MATCH($D13,Configuración!$A$22:$A$25,0),1+MOD((AE$9-'Plan semanal'!$B$6)+$E13-1,28)))</f>
        <v>T</v>
      </c>
      <c r="AF13" s="10" t="str">
        <f>IF($A13="","",INDEX(Configuración!$C$22:$AD$25,MATCH($D13,Configuración!$A$22:$A$25,0),1+MOD((AF$9-'Plan semanal'!$B$6)+$E13-1,28)))</f>
        <v>T</v>
      </c>
      <c r="AG13" s="10" t="str">
        <f>IF($A13="","",INDEX(Configuración!$C$22:$AD$25,MATCH($D13,Configuración!$A$22:$A$25,0),1+MOD((AG$9-'Plan semanal'!$B$6)+$E13-1,28)))</f>
        <v>T</v>
      </c>
      <c r="AH13" s="10" t="str">
        <f>IF($A13="","",INDEX(Configuración!$C$22:$AD$25,MATCH($D13,Configuración!$A$22:$A$25,0),1+MOD((AH$9-'Plan semanal'!$B$6)+$E13-1,28)))</f>
        <v>T</v>
      </c>
      <c r="AI13" s="10" t="str">
        <f>IF($A13="","",INDEX(Configuración!$C$22:$AD$25,MATCH($D13,Configuración!$A$22:$A$25,0),1+MOD((AI$9-'Plan semanal'!$B$6)+$E13-1,28)))</f>
        <v>L</v>
      </c>
      <c r="AJ13" s="7">
        <f t="shared" si="1"/>
        <v>160</v>
      </c>
      <c r="AK13" s="7">
        <f t="shared" si="2"/>
        <v>5</v>
      </c>
      <c r="AL13" s="7">
        <f t="shared" si="3"/>
        <v>5</v>
      </c>
      <c r="AM13" s="7">
        <f t="shared" si="4"/>
        <v>5</v>
      </c>
      <c r="AN13" s="7">
        <f t="shared" si="5"/>
        <v>5</v>
      </c>
      <c r="AO13" s="7">
        <f t="shared" si="6"/>
        <v>8</v>
      </c>
    </row>
    <row r="14" spans="1:41" x14ac:dyDescent="0.25">
      <c r="A14" s="7" t="str">
        <f>IF('Plan semanal'!$A15="","",'Plan semanal'!A15)</f>
        <v>MOV-05</v>
      </c>
      <c r="B14" s="8" t="str">
        <f>IF('Plan semanal'!$A15="","",'Plan semanal'!B15)</f>
        <v>Eva Pardo</v>
      </c>
      <c r="C14" s="8" t="str">
        <f>IF('Plan semanal'!$A15="","",'Plan semanal'!C15)</f>
        <v>Monitoreo</v>
      </c>
      <c r="D14" s="7" t="str">
        <f>IF('Plan semanal'!$A15="","",'Plan semanal'!D15)</f>
        <v>ALFA</v>
      </c>
      <c r="E14" s="7">
        <f>IF('Plan semanal'!$A15="","",'Plan semanal'!E15)</f>
        <v>9</v>
      </c>
      <c r="F14" s="7">
        <f>IF('Plan semanal'!$A15="","",'Plan semanal'!F15)</f>
        <v>40</v>
      </c>
      <c r="G14" s="9">
        <f>IF('Plan semanal'!$A15="","",'Plan semanal'!G15)</f>
        <v>18</v>
      </c>
      <c r="H14" s="10" t="str">
        <f>IF($A14="","",INDEX(Configuración!$C$22:$AD$25,MATCH($D14,Configuración!$A$22:$A$25,0),1+MOD((H$9-'Plan semanal'!$B$6)+$E14-1,28)))</f>
        <v>A</v>
      </c>
      <c r="I14" s="10" t="str">
        <f>IF($A14="","",INDEX(Configuración!$C$22:$AD$25,MATCH($D14,Configuración!$A$22:$A$25,0),1+MOD((I$9-'Plan semanal'!$B$6)+$E14-1,28)))</f>
        <v>A</v>
      </c>
      <c r="J14" s="10" t="str">
        <f>IF($A14="","",INDEX(Configuración!$C$22:$AD$25,MATCH($D14,Configuración!$A$22:$A$25,0),1+MOD((J$9-'Plan semanal'!$B$6)+$E14-1,28)))</f>
        <v>A</v>
      </c>
      <c r="K14" s="10" t="str">
        <f>IF($A14="","",INDEX(Configuración!$C$22:$AD$25,MATCH($D14,Configuración!$A$22:$A$25,0),1+MOD((K$9-'Plan semanal'!$B$6)+$E14-1,28)))</f>
        <v>A</v>
      </c>
      <c r="L14" s="10" t="str">
        <f>IF($A14="","",INDEX(Configuración!$C$22:$AD$25,MATCH($D14,Configuración!$A$22:$A$25,0),1+MOD((L$9-'Plan semanal'!$B$6)+$E14-1,28)))</f>
        <v>L</v>
      </c>
      <c r="M14" s="10" t="str">
        <f>IF($A14="","",INDEX(Configuración!$C$22:$AD$25,MATCH($D14,Configuración!$A$22:$A$25,0),1+MOD((M$9-'Plan semanal'!$B$6)+$E14-1,28)))</f>
        <v>L</v>
      </c>
      <c r="N14" s="10" t="str">
        <f>IF($A14="","",INDEX(Configuración!$C$22:$AD$25,MATCH($D14,Configuración!$A$22:$A$25,0),1+MOD((N$9-'Plan semanal'!$B$6)+$E14-1,28)))</f>
        <v>M</v>
      </c>
      <c r="O14" s="10" t="str">
        <f>IF($A14="","",INDEX(Configuración!$C$22:$AD$25,MATCH($D14,Configuración!$A$22:$A$25,0),1+MOD((O$9-'Plan semanal'!$B$6)+$E14-1,28)))</f>
        <v>M</v>
      </c>
      <c r="P14" s="10" t="str">
        <f>IF($A14="","",INDEX(Configuración!$C$22:$AD$25,MATCH($D14,Configuración!$A$22:$A$25,0),1+MOD((P$9-'Plan semanal'!$B$6)+$E14-1,28)))</f>
        <v>M</v>
      </c>
      <c r="Q14" s="10" t="str">
        <f>IF($A14="","",INDEX(Configuración!$C$22:$AD$25,MATCH($D14,Configuración!$A$22:$A$25,0),1+MOD((Q$9-'Plan semanal'!$B$6)+$E14-1,28)))</f>
        <v>M</v>
      </c>
      <c r="R14" s="10" t="str">
        <f>IF($A14="","",INDEX(Configuración!$C$22:$AD$25,MATCH($D14,Configuración!$A$22:$A$25,0),1+MOD((R$9-'Plan semanal'!$B$6)+$E14-1,28)))</f>
        <v>M</v>
      </c>
      <c r="S14" s="10" t="str">
        <f>IF($A14="","",INDEX(Configuración!$C$22:$AD$25,MATCH($D14,Configuración!$A$22:$A$25,0),1+MOD((S$9-'Plan semanal'!$B$6)+$E14-1,28)))</f>
        <v>L</v>
      </c>
      <c r="T14" s="10" t="str">
        <f>IF($A14="","",INDEX(Configuración!$C$22:$AD$25,MATCH($D14,Configuración!$A$22:$A$25,0),1+MOD((T$9-'Plan semanal'!$B$6)+$E14-1,28)))</f>
        <v>L</v>
      </c>
      <c r="U14" s="10" t="str">
        <f>IF($A14="","",INDEX(Configuración!$C$22:$AD$25,MATCH($D14,Configuración!$A$22:$A$25,0),1+MOD((U$9-'Plan semanal'!$B$6)+$E14-1,28)))</f>
        <v>T</v>
      </c>
      <c r="V14" s="10" t="str">
        <f>IF($A14="","",INDEX(Configuración!$C$22:$AD$25,MATCH($D14,Configuración!$A$22:$A$25,0),1+MOD((V$9-'Plan semanal'!$B$6)+$E14-1,28)))</f>
        <v>T</v>
      </c>
      <c r="W14" s="10" t="str">
        <f>IF($A14="","",INDEX(Configuración!$C$22:$AD$25,MATCH($D14,Configuración!$A$22:$A$25,0),1+MOD((W$9-'Plan semanal'!$B$6)+$E14-1,28)))</f>
        <v>T</v>
      </c>
      <c r="X14" s="10" t="str">
        <f>IF($A14="","",INDEX(Configuración!$C$22:$AD$25,MATCH($D14,Configuración!$A$22:$A$25,0),1+MOD((X$9-'Plan semanal'!$B$6)+$E14-1,28)))</f>
        <v>T</v>
      </c>
      <c r="Y14" s="10" t="str">
        <f>IF($A14="","",INDEX(Configuración!$C$22:$AD$25,MATCH($D14,Configuración!$A$22:$A$25,0),1+MOD((Y$9-'Plan semanal'!$B$6)+$E14-1,28)))</f>
        <v>T</v>
      </c>
      <c r="Z14" s="10" t="str">
        <f>IF($A14="","",INDEX(Configuración!$C$22:$AD$25,MATCH($D14,Configuración!$A$22:$A$25,0),1+MOD((Z$9-'Plan semanal'!$B$6)+$E14-1,28)))</f>
        <v>L</v>
      </c>
      <c r="AA14" s="10" t="str">
        <f>IF($A14="","",INDEX(Configuración!$C$22:$AD$25,MATCH($D14,Configuración!$A$22:$A$25,0),1+MOD((AA$9-'Plan semanal'!$B$6)+$E14-1,28)))</f>
        <v>L</v>
      </c>
      <c r="AB14" s="10" t="str">
        <f>IF($A14="","",INDEX(Configuración!$C$22:$AD$25,MATCH($D14,Configuración!$A$22:$A$25,0),1+MOD((AB$9-'Plan semanal'!$B$6)+$E14-1,28)))</f>
        <v>N</v>
      </c>
      <c r="AC14" s="10" t="str">
        <f>IF($A14="","",INDEX(Configuración!$C$22:$AD$25,MATCH($D14,Configuración!$A$22:$A$25,0),1+MOD((AC$9-'Plan semanal'!$B$6)+$E14-1,28)))</f>
        <v>N</v>
      </c>
      <c r="AD14" s="10" t="str">
        <f>IF($A14="","",INDEX(Configuración!$C$22:$AD$25,MATCH($D14,Configuración!$A$22:$A$25,0),1+MOD((AD$9-'Plan semanal'!$B$6)+$E14-1,28)))</f>
        <v>N</v>
      </c>
      <c r="AE14" s="10" t="str">
        <f>IF($A14="","",INDEX(Configuración!$C$22:$AD$25,MATCH($D14,Configuración!$A$22:$A$25,0),1+MOD((AE$9-'Plan semanal'!$B$6)+$E14-1,28)))</f>
        <v>N</v>
      </c>
      <c r="AF14" s="10" t="str">
        <f>IF($A14="","",INDEX(Configuración!$C$22:$AD$25,MATCH($D14,Configuración!$A$22:$A$25,0),1+MOD((AF$9-'Plan semanal'!$B$6)+$E14-1,28)))</f>
        <v>N</v>
      </c>
      <c r="AG14" s="10" t="str">
        <f>IF($A14="","",INDEX(Configuración!$C$22:$AD$25,MATCH($D14,Configuración!$A$22:$A$25,0),1+MOD((AG$9-'Plan semanal'!$B$6)+$E14-1,28)))</f>
        <v>L</v>
      </c>
      <c r="AH14" s="10" t="str">
        <f>IF($A14="","",INDEX(Configuración!$C$22:$AD$25,MATCH($D14,Configuración!$A$22:$A$25,0),1+MOD((AH$9-'Plan semanal'!$B$6)+$E14-1,28)))</f>
        <v>L</v>
      </c>
      <c r="AI14" s="10" t="str">
        <f>IF($A14="","",INDEX(Configuración!$C$22:$AD$25,MATCH($D14,Configuración!$A$22:$A$25,0),1+MOD((AI$9-'Plan semanal'!$B$6)+$E14-1,28)))</f>
        <v>A</v>
      </c>
      <c r="AJ14" s="7">
        <f t="shared" si="1"/>
        <v>160</v>
      </c>
      <c r="AK14" s="7">
        <f t="shared" si="2"/>
        <v>5</v>
      </c>
      <c r="AL14" s="7">
        <f t="shared" si="3"/>
        <v>5</v>
      </c>
      <c r="AM14" s="7">
        <f t="shared" si="4"/>
        <v>5</v>
      </c>
      <c r="AN14" s="7">
        <f t="shared" si="5"/>
        <v>5</v>
      </c>
      <c r="AO14" s="7">
        <f t="shared" si="6"/>
        <v>8</v>
      </c>
    </row>
    <row r="15" spans="1:41" x14ac:dyDescent="0.25">
      <c r="A15" s="7" t="str">
        <f>IF('Plan semanal'!$A16="","",'Plan semanal'!A16)</f>
        <v>MOV-06</v>
      </c>
      <c r="B15" s="8" t="str">
        <f>IF('Plan semanal'!$A16="","",'Plan semanal'!B16)</f>
        <v>Fabio Llorente</v>
      </c>
      <c r="C15" s="8" t="str">
        <f>IF('Plan semanal'!$A16="","",'Plan semanal'!C16)</f>
        <v>Incidencias</v>
      </c>
      <c r="D15" s="7" t="str">
        <f>IF('Plan semanal'!$A16="","",'Plan semanal'!D16)</f>
        <v>BETA</v>
      </c>
      <c r="E15" s="7">
        <f>IF('Plan semanal'!$A16="","",'Plan semanal'!E16)</f>
        <v>11</v>
      </c>
      <c r="F15" s="7">
        <f>IF('Plan semanal'!$A16="","",'Plan semanal'!F16)</f>
        <v>40</v>
      </c>
      <c r="G15" s="9">
        <f>IF('Plan semanal'!$A16="","",'Plan semanal'!G16)</f>
        <v>17</v>
      </c>
      <c r="H15" s="10" t="str">
        <f>IF($A15="","",INDEX(Configuración!$C$22:$AD$25,MATCH($D15,Configuración!$A$22:$A$25,0),1+MOD((H$9-'Plan semanal'!$B$6)+$E15-1,28)))</f>
        <v>M</v>
      </c>
      <c r="I15" s="10" t="str">
        <f>IF($A15="","",INDEX(Configuración!$C$22:$AD$25,MATCH($D15,Configuración!$A$22:$A$25,0),1+MOD((I$9-'Plan semanal'!$B$6)+$E15-1,28)))</f>
        <v>M</v>
      </c>
      <c r="J15" s="10" t="str">
        <f>IF($A15="","",INDEX(Configuración!$C$22:$AD$25,MATCH($D15,Configuración!$A$22:$A$25,0),1+MOD((J$9-'Plan semanal'!$B$6)+$E15-1,28)))</f>
        <v>L</v>
      </c>
      <c r="K15" s="10" t="str">
        <f>IF($A15="","",INDEX(Configuración!$C$22:$AD$25,MATCH($D15,Configuración!$A$22:$A$25,0),1+MOD((K$9-'Plan semanal'!$B$6)+$E15-1,28)))</f>
        <v>L</v>
      </c>
      <c r="L15" s="10" t="str">
        <f>IF($A15="","",INDEX(Configuración!$C$22:$AD$25,MATCH($D15,Configuración!$A$22:$A$25,0),1+MOD((L$9-'Plan semanal'!$B$6)+$E15-1,28)))</f>
        <v>T</v>
      </c>
      <c r="M15" s="10" t="str">
        <f>IF($A15="","",INDEX(Configuración!$C$22:$AD$25,MATCH($D15,Configuración!$A$22:$A$25,0),1+MOD((M$9-'Plan semanal'!$B$6)+$E15-1,28)))</f>
        <v>T</v>
      </c>
      <c r="N15" s="10" t="str">
        <f>IF($A15="","",INDEX(Configuración!$C$22:$AD$25,MATCH($D15,Configuración!$A$22:$A$25,0),1+MOD((N$9-'Plan semanal'!$B$6)+$E15-1,28)))</f>
        <v>T</v>
      </c>
      <c r="O15" s="10" t="str">
        <f>IF($A15="","",INDEX(Configuración!$C$22:$AD$25,MATCH($D15,Configuración!$A$22:$A$25,0),1+MOD((O$9-'Plan semanal'!$B$6)+$E15-1,28)))</f>
        <v>T</v>
      </c>
      <c r="P15" s="10" t="str">
        <f>IF($A15="","",INDEX(Configuración!$C$22:$AD$25,MATCH($D15,Configuración!$A$22:$A$25,0),1+MOD((P$9-'Plan semanal'!$B$6)+$E15-1,28)))</f>
        <v>T</v>
      </c>
      <c r="Q15" s="10" t="str">
        <f>IF($A15="","",INDEX(Configuración!$C$22:$AD$25,MATCH($D15,Configuración!$A$22:$A$25,0),1+MOD((Q$9-'Plan semanal'!$B$6)+$E15-1,28)))</f>
        <v>L</v>
      </c>
      <c r="R15" s="10" t="str">
        <f>IF($A15="","",INDEX(Configuración!$C$22:$AD$25,MATCH($D15,Configuración!$A$22:$A$25,0),1+MOD((R$9-'Plan semanal'!$B$6)+$E15-1,28)))</f>
        <v>L</v>
      </c>
      <c r="S15" s="10" t="str">
        <f>IF($A15="","",INDEX(Configuración!$C$22:$AD$25,MATCH($D15,Configuración!$A$22:$A$25,0),1+MOD((S$9-'Plan semanal'!$B$6)+$E15-1,28)))</f>
        <v>N</v>
      </c>
      <c r="T15" s="10" t="str">
        <f>IF($A15="","",INDEX(Configuración!$C$22:$AD$25,MATCH($D15,Configuración!$A$22:$A$25,0),1+MOD((T$9-'Plan semanal'!$B$6)+$E15-1,28)))</f>
        <v>N</v>
      </c>
      <c r="U15" s="10" t="str">
        <f>IF($A15="","",INDEX(Configuración!$C$22:$AD$25,MATCH($D15,Configuración!$A$22:$A$25,0),1+MOD((U$9-'Plan semanal'!$B$6)+$E15-1,28)))</f>
        <v>N</v>
      </c>
      <c r="V15" s="10" t="str">
        <f>IF($A15="","",INDEX(Configuración!$C$22:$AD$25,MATCH($D15,Configuración!$A$22:$A$25,0),1+MOD((V$9-'Plan semanal'!$B$6)+$E15-1,28)))</f>
        <v>N</v>
      </c>
      <c r="W15" s="10" t="str">
        <f>IF($A15="","",INDEX(Configuración!$C$22:$AD$25,MATCH($D15,Configuración!$A$22:$A$25,0),1+MOD((W$9-'Plan semanal'!$B$6)+$E15-1,28)))</f>
        <v>N</v>
      </c>
      <c r="X15" s="10" t="str">
        <f>IF($A15="","",INDEX(Configuración!$C$22:$AD$25,MATCH($D15,Configuración!$A$22:$A$25,0),1+MOD((X$9-'Plan semanal'!$B$6)+$E15-1,28)))</f>
        <v>L</v>
      </c>
      <c r="Y15" s="10" t="str">
        <f>IF($A15="","",INDEX(Configuración!$C$22:$AD$25,MATCH($D15,Configuración!$A$22:$A$25,0),1+MOD((Y$9-'Plan semanal'!$B$6)+$E15-1,28)))</f>
        <v>L</v>
      </c>
      <c r="Z15" s="10" t="str">
        <f>IF($A15="","",INDEX(Configuración!$C$22:$AD$25,MATCH($D15,Configuración!$A$22:$A$25,0),1+MOD((Z$9-'Plan semanal'!$B$6)+$E15-1,28)))</f>
        <v>A</v>
      </c>
      <c r="AA15" s="10" t="str">
        <f>IF($A15="","",INDEX(Configuración!$C$22:$AD$25,MATCH($D15,Configuración!$A$22:$A$25,0),1+MOD((AA$9-'Plan semanal'!$B$6)+$E15-1,28)))</f>
        <v>A</v>
      </c>
      <c r="AB15" s="10" t="str">
        <f>IF($A15="","",INDEX(Configuración!$C$22:$AD$25,MATCH($D15,Configuración!$A$22:$A$25,0),1+MOD((AB$9-'Plan semanal'!$B$6)+$E15-1,28)))</f>
        <v>A</v>
      </c>
      <c r="AC15" s="10" t="str">
        <f>IF($A15="","",INDEX(Configuración!$C$22:$AD$25,MATCH($D15,Configuración!$A$22:$A$25,0),1+MOD((AC$9-'Plan semanal'!$B$6)+$E15-1,28)))</f>
        <v>A</v>
      </c>
      <c r="AD15" s="10" t="str">
        <f>IF($A15="","",INDEX(Configuración!$C$22:$AD$25,MATCH($D15,Configuración!$A$22:$A$25,0),1+MOD((AD$9-'Plan semanal'!$B$6)+$E15-1,28)))</f>
        <v>A</v>
      </c>
      <c r="AE15" s="10" t="str">
        <f>IF($A15="","",INDEX(Configuración!$C$22:$AD$25,MATCH($D15,Configuración!$A$22:$A$25,0),1+MOD((AE$9-'Plan semanal'!$B$6)+$E15-1,28)))</f>
        <v>L</v>
      </c>
      <c r="AF15" s="10" t="str">
        <f>IF($A15="","",INDEX(Configuración!$C$22:$AD$25,MATCH($D15,Configuración!$A$22:$A$25,0),1+MOD((AF$9-'Plan semanal'!$B$6)+$E15-1,28)))</f>
        <v>L</v>
      </c>
      <c r="AG15" s="10" t="str">
        <f>IF($A15="","",INDEX(Configuración!$C$22:$AD$25,MATCH($D15,Configuración!$A$22:$A$25,0),1+MOD((AG$9-'Plan semanal'!$B$6)+$E15-1,28)))</f>
        <v>M</v>
      </c>
      <c r="AH15" s="10" t="str">
        <f>IF($A15="","",INDEX(Configuración!$C$22:$AD$25,MATCH($D15,Configuración!$A$22:$A$25,0),1+MOD((AH$9-'Plan semanal'!$B$6)+$E15-1,28)))</f>
        <v>M</v>
      </c>
      <c r="AI15" s="10" t="str">
        <f>IF($A15="","",INDEX(Configuración!$C$22:$AD$25,MATCH($D15,Configuración!$A$22:$A$25,0),1+MOD((AI$9-'Plan semanal'!$B$6)+$E15-1,28)))</f>
        <v>M</v>
      </c>
      <c r="AJ15" s="7">
        <f t="shared" si="1"/>
        <v>160</v>
      </c>
      <c r="AK15" s="7">
        <f t="shared" si="2"/>
        <v>5</v>
      </c>
      <c r="AL15" s="7">
        <f t="shared" si="3"/>
        <v>5</v>
      </c>
      <c r="AM15" s="7">
        <f t="shared" si="4"/>
        <v>5</v>
      </c>
      <c r="AN15" s="7">
        <f t="shared" si="5"/>
        <v>5</v>
      </c>
      <c r="AO15" s="7">
        <f t="shared" si="6"/>
        <v>8</v>
      </c>
    </row>
    <row r="16" spans="1:41" x14ac:dyDescent="0.25">
      <c r="A16" s="7" t="str">
        <f>IF('Plan semanal'!$A17="","",'Plan semanal'!A17)</f>
        <v>MOV-07</v>
      </c>
      <c r="B16" s="8" t="str">
        <f>IF('Plan semanal'!$A17="","",'Plan semanal'!B17)</f>
        <v>Gina Varela</v>
      </c>
      <c r="C16" s="8" t="str">
        <f>IF('Plan semanal'!$A17="","",'Plan semanal'!C17)</f>
        <v>Monitoreo</v>
      </c>
      <c r="D16" s="7" t="str">
        <f>IF('Plan semanal'!$A17="","",'Plan semanal'!D17)</f>
        <v>GAMMA</v>
      </c>
      <c r="E16" s="7">
        <f>IF('Plan semanal'!$A17="","",'Plan semanal'!E17)</f>
        <v>13</v>
      </c>
      <c r="F16" s="7">
        <f>IF('Plan semanal'!$A17="","",'Plan semanal'!F17)</f>
        <v>40</v>
      </c>
      <c r="G16" s="9">
        <f>IF('Plan semanal'!$A17="","",'Plan semanal'!G17)</f>
        <v>18</v>
      </c>
      <c r="H16" s="10" t="str">
        <f>IF($A16="","",INDEX(Configuración!$C$22:$AD$25,MATCH($D16,Configuración!$A$22:$A$25,0),1+MOD((H$9-'Plan semanal'!$B$6)+$E16-1,28)))</f>
        <v>L</v>
      </c>
      <c r="I16" s="10" t="str">
        <f>IF($A16="","",INDEX(Configuración!$C$22:$AD$25,MATCH($D16,Configuración!$A$22:$A$25,0),1+MOD((I$9-'Plan semanal'!$B$6)+$E16-1,28)))</f>
        <v>L</v>
      </c>
      <c r="J16" s="10" t="str">
        <f>IF($A16="","",INDEX(Configuración!$C$22:$AD$25,MATCH($D16,Configuración!$A$22:$A$25,0),1+MOD((J$9-'Plan semanal'!$B$6)+$E16-1,28)))</f>
        <v>N</v>
      </c>
      <c r="K16" s="10" t="str">
        <f>IF($A16="","",INDEX(Configuración!$C$22:$AD$25,MATCH($D16,Configuración!$A$22:$A$25,0),1+MOD((K$9-'Plan semanal'!$B$6)+$E16-1,28)))</f>
        <v>N</v>
      </c>
      <c r="L16" s="10" t="str">
        <f>IF($A16="","",INDEX(Configuración!$C$22:$AD$25,MATCH($D16,Configuración!$A$22:$A$25,0),1+MOD((L$9-'Plan semanal'!$B$6)+$E16-1,28)))</f>
        <v>N</v>
      </c>
      <c r="M16" s="10" t="str">
        <f>IF($A16="","",INDEX(Configuración!$C$22:$AD$25,MATCH($D16,Configuración!$A$22:$A$25,0),1+MOD((M$9-'Plan semanal'!$B$6)+$E16-1,28)))</f>
        <v>N</v>
      </c>
      <c r="N16" s="10" t="str">
        <f>IF($A16="","",INDEX(Configuración!$C$22:$AD$25,MATCH($D16,Configuración!$A$22:$A$25,0),1+MOD((N$9-'Plan semanal'!$B$6)+$E16-1,28)))</f>
        <v>N</v>
      </c>
      <c r="O16" s="10" t="str">
        <f>IF($A16="","",INDEX(Configuración!$C$22:$AD$25,MATCH($D16,Configuración!$A$22:$A$25,0),1+MOD((O$9-'Plan semanal'!$B$6)+$E16-1,28)))</f>
        <v>L</v>
      </c>
      <c r="P16" s="10" t="str">
        <f>IF($A16="","",INDEX(Configuración!$C$22:$AD$25,MATCH($D16,Configuración!$A$22:$A$25,0),1+MOD((P$9-'Plan semanal'!$B$6)+$E16-1,28)))</f>
        <v>L</v>
      </c>
      <c r="Q16" s="10" t="str">
        <f>IF($A16="","",INDEX(Configuración!$C$22:$AD$25,MATCH($D16,Configuración!$A$22:$A$25,0),1+MOD((Q$9-'Plan semanal'!$B$6)+$E16-1,28)))</f>
        <v>A</v>
      </c>
      <c r="R16" s="10" t="str">
        <f>IF($A16="","",INDEX(Configuración!$C$22:$AD$25,MATCH($D16,Configuración!$A$22:$A$25,0),1+MOD((R$9-'Plan semanal'!$B$6)+$E16-1,28)))</f>
        <v>A</v>
      </c>
      <c r="S16" s="10" t="str">
        <f>IF($A16="","",INDEX(Configuración!$C$22:$AD$25,MATCH($D16,Configuración!$A$22:$A$25,0),1+MOD((S$9-'Plan semanal'!$B$6)+$E16-1,28)))</f>
        <v>A</v>
      </c>
      <c r="T16" s="10" t="str">
        <f>IF($A16="","",INDEX(Configuración!$C$22:$AD$25,MATCH($D16,Configuración!$A$22:$A$25,0),1+MOD((T$9-'Plan semanal'!$B$6)+$E16-1,28)))</f>
        <v>A</v>
      </c>
      <c r="U16" s="10" t="str">
        <f>IF($A16="","",INDEX(Configuración!$C$22:$AD$25,MATCH($D16,Configuración!$A$22:$A$25,0),1+MOD((U$9-'Plan semanal'!$B$6)+$E16-1,28)))</f>
        <v>A</v>
      </c>
      <c r="V16" s="10" t="str">
        <f>IF($A16="","",INDEX(Configuración!$C$22:$AD$25,MATCH($D16,Configuración!$A$22:$A$25,0),1+MOD((V$9-'Plan semanal'!$B$6)+$E16-1,28)))</f>
        <v>L</v>
      </c>
      <c r="W16" s="10" t="str">
        <f>IF($A16="","",INDEX(Configuración!$C$22:$AD$25,MATCH($D16,Configuración!$A$22:$A$25,0),1+MOD((W$9-'Plan semanal'!$B$6)+$E16-1,28)))</f>
        <v>L</v>
      </c>
      <c r="X16" s="10" t="str">
        <f>IF($A16="","",INDEX(Configuración!$C$22:$AD$25,MATCH($D16,Configuración!$A$22:$A$25,0),1+MOD((X$9-'Plan semanal'!$B$6)+$E16-1,28)))</f>
        <v>M</v>
      </c>
      <c r="Y16" s="10" t="str">
        <f>IF($A16="","",INDEX(Configuración!$C$22:$AD$25,MATCH($D16,Configuración!$A$22:$A$25,0),1+MOD((Y$9-'Plan semanal'!$B$6)+$E16-1,28)))</f>
        <v>M</v>
      </c>
      <c r="Z16" s="10" t="str">
        <f>IF($A16="","",INDEX(Configuración!$C$22:$AD$25,MATCH($D16,Configuración!$A$22:$A$25,0),1+MOD((Z$9-'Plan semanal'!$B$6)+$E16-1,28)))</f>
        <v>M</v>
      </c>
      <c r="AA16" s="10" t="str">
        <f>IF($A16="","",INDEX(Configuración!$C$22:$AD$25,MATCH($D16,Configuración!$A$22:$A$25,0),1+MOD((AA$9-'Plan semanal'!$B$6)+$E16-1,28)))</f>
        <v>M</v>
      </c>
      <c r="AB16" s="10" t="str">
        <f>IF($A16="","",INDEX(Configuración!$C$22:$AD$25,MATCH($D16,Configuración!$A$22:$A$25,0),1+MOD((AB$9-'Plan semanal'!$B$6)+$E16-1,28)))</f>
        <v>M</v>
      </c>
      <c r="AC16" s="10" t="str">
        <f>IF($A16="","",INDEX(Configuración!$C$22:$AD$25,MATCH($D16,Configuración!$A$22:$A$25,0),1+MOD((AC$9-'Plan semanal'!$B$6)+$E16-1,28)))</f>
        <v>L</v>
      </c>
      <c r="AD16" s="10" t="str">
        <f>IF($A16="","",INDEX(Configuración!$C$22:$AD$25,MATCH($D16,Configuración!$A$22:$A$25,0),1+MOD((AD$9-'Plan semanal'!$B$6)+$E16-1,28)))</f>
        <v>L</v>
      </c>
      <c r="AE16" s="10" t="str">
        <f>IF($A16="","",INDEX(Configuración!$C$22:$AD$25,MATCH($D16,Configuración!$A$22:$A$25,0),1+MOD((AE$9-'Plan semanal'!$B$6)+$E16-1,28)))</f>
        <v>T</v>
      </c>
      <c r="AF16" s="10" t="str">
        <f>IF($A16="","",INDEX(Configuración!$C$22:$AD$25,MATCH($D16,Configuración!$A$22:$A$25,0),1+MOD((AF$9-'Plan semanal'!$B$6)+$E16-1,28)))</f>
        <v>T</v>
      </c>
      <c r="AG16" s="10" t="str">
        <f>IF($A16="","",INDEX(Configuración!$C$22:$AD$25,MATCH($D16,Configuración!$A$22:$A$25,0),1+MOD((AG$9-'Plan semanal'!$B$6)+$E16-1,28)))</f>
        <v>T</v>
      </c>
      <c r="AH16" s="10" t="str">
        <f>IF($A16="","",INDEX(Configuración!$C$22:$AD$25,MATCH($D16,Configuración!$A$22:$A$25,0),1+MOD((AH$9-'Plan semanal'!$B$6)+$E16-1,28)))</f>
        <v>T</v>
      </c>
      <c r="AI16" s="10" t="str">
        <f>IF($A16="","",INDEX(Configuración!$C$22:$AD$25,MATCH($D16,Configuración!$A$22:$A$25,0),1+MOD((AI$9-'Plan semanal'!$B$6)+$E16-1,28)))</f>
        <v>T</v>
      </c>
      <c r="AJ16" s="7">
        <f t="shared" si="1"/>
        <v>160</v>
      </c>
      <c r="AK16" s="7">
        <f t="shared" si="2"/>
        <v>5</v>
      </c>
      <c r="AL16" s="7">
        <f t="shared" si="3"/>
        <v>5</v>
      </c>
      <c r="AM16" s="7">
        <f t="shared" si="4"/>
        <v>5</v>
      </c>
      <c r="AN16" s="7">
        <f t="shared" si="5"/>
        <v>5</v>
      </c>
      <c r="AO16" s="7">
        <f t="shared" si="6"/>
        <v>8</v>
      </c>
    </row>
    <row r="17" spans="1:41" x14ac:dyDescent="0.25">
      <c r="A17" s="7" t="str">
        <f>IF('Plan semanal'!$A18="","",'Plan semanal'!A18)</f>
        <v>MOV-08</v>
      </c>
      <c r="B17" s="8" t="str">
        <f>IF('Plan semanal'!$A18="","",'Plan semanal'!B18)</f>
        <v>Hugo Serra</v>
      </c>
      <c r="C17" s="8" t="str">
        <f>IF('Plan semanal'!$A18="","",'Plan semanal'!C18)</f>
        <v>Rutas</v>
      </c>
      <c r="D17" s="7" t="str">
        <f>IF('Plan semanal'!$A18="","",'Plan semanal'!D18)</f>
        <v>DELTA</v>
      </c>
      <c r="E17" s="7">
        <f>IF('Plan semanal'!$A18="","",'Plan semanal'!E18)</f>
        <v>15</v>
      </c>
      <c r="F17" s="7">
        <f>IF('Plan semanal'!$A18="","",'Plan semanal'!F18)</f>
        <v>40</v>
      </c>
      <c r="G17" s="9">
        <f>IF('Plan semanal'!$A18="","",'Plan semanal'!G18)</f>
        <v>16</v>
      </c>
      <c r="H17" s="10" t="str">
        <f>IF($A17="","",INDEX(Configuración!$C$22:$AD$25,MATCH($D17,Configuración!$A$22:$A$25,0),1+MOD((H$9-'Plan semanal'!$B$6)+$E17-1,28)))</f>
        <v>A</v>
      </c>
      <c r="I17" s="10" t="str">
        <f>IF($A17="","",INDEX(Configuración!$C$22:$AD$25,MATCH($D17,Configuración!$A$22:$A$25,0),1+MOD((I$9-'Plan semanal'!$B$6)+$E17-1,28)))</f>
        <v>A</v>
      </c>
      <c r="J17" s="10" t="str">
        <f>IF($A17="","",INDEX(Configuración!$C$22:$AD$25,MATCH($D17,Configuración!$A$22:$A$25,0),1+MOD((J$9-'Plan semanal'!$B$6)+$E17-1,28)))</f>
        <v>A</v>
      </c>
      <c r="K17" s="10" t="str">
        <f>IF($A17="","",INDEX(Configuración!$C$22:$AD$25,MATCH($D17,Configuración!$A$22:$A$25,0),1+MOD((K$9-'Plan semanal'!$B$6)+$E17-1,28)))</f>
        <v>A</v>
      </c>
      <c r="L17" s="10" t="str">
        <f>IF($A17="","",INDEX(Configuración!$C$22:$AD$25,MATCH($D17,Configuración!$A$22:$A$25,0),1+MOD((L$9-'Plan semanal'!$B$6)+$E17-1,28)))</f>
        <v>A</v>
      </c>
      <c r="M17" s="10" t="str">
        <f>IF($A17="","",INDEX(Configuración!$C$22:$AD$25,MATCH($D17,Configuración!$A$22:$A$25,0),1+MOD((M$9-'Plan semanal'!$B$6)+$E17-1,28)))</f>
        <v>L</v>
      </c>
      <c r="N17" s="10" t="str">
        <f>IF($A17="","",INDEX(Configuración!$C$22:$AD$25,MATCH($D17,Configuración!$A$22:$A$25,0),1+MOD((N$9-'Plan semanal'!$B$6)+$E17-1,28)))</f>
        <v>L</v>
      </c>
      <c r="O17" s="10" t="str">
        <f>IF($A17="","",INDEX(Configuración!$C$22:$AD$25,MATCH($D17,Configuración!$A$22:$A$25,0),1+MOD((O$9-'Plan semanal'!$B$6)+$E17-1,28)))</f>
        <v>M</v>
      </c>
      <c r="P17" s="10" t="str">
        <f>IF($A17="","",INDEX(Configuración!$C$22:$AD$25,MATCH($D17,Configuración!$A$22:$A$25,0),1+MOD((P$9-'Plan semanal'!$B$6)+$E17-1,28)))</f>
        <v>M</v>
      </c>
      <c r="Q17" s="10" t="str">
        <f>IF($A17="","",INDEX(Configuración!$C$22:$AD$25,MATCH($D17,Configuración!$A$22:$A$25,0),1+MOD((Q$9-'Plan semanal'!$B$6)+$E17-1,28)))</f>
        <v>M</v>
      </c>
      <c r="R17" s="10" t="str">
        <f>IF($A17="","",INDEX(Configuración!$C$22:$AD$25,MATCH($D17,Configuración!$A$22:$A$25,0),1+MOD((R$9-'Plan semanal'!$B$6)+$E17-1,28)))</f>
        <v>M</v>
      </c>
      <c r="S17" s="10" t="str">
        <f>IF($A17="","",INDEX(Configuración!$C$22:$AD$25,MATCH($D17,Configuración!$A$22:$A$25,0),1+MOD((S$9-'Plan semanal'!$B$6)+$E17-1,28)))</f>
        <v>M</v>
      </c>
      <c r="T17" s="10" t="str">
        <f>IF($A17="","",INDEX(Configuración!$C$22:$AD$25,MATCH($D17,Configuración!$A$22:$A$25,0),1+MOD((T$9-'Plan semanal'!$B$6)+$E17-1,28)))</f>
        <v>L</v>
      </c>
      <c r="U17" s="10" t="str">
        <f>IF($A17="","",INDEX(Configuración!$C$22:$AD$25,MATCH($D17,Configuración!$A$22:$A$25,0),1+MOD((U$9-'Plan semanal'!$B$6)+$E17-1,28)))</f>
        <v>L</v>
      </c>
      <c r="V17" s="10" t="str">
        <f>IF($A17="","",INDEX(Configuración!$C$22:$AD$25,MATCH($D17,Configuración!$A$22:$A$25,0),1+MOD((V$9-'Plan semanal'!$B$6)+$E17-1,28)))</f>
        <v>T</v>
      </c>
      <c r="W17" s="10" t="str">
        <f>IF($A17="","",INDEX(Configuración!$C$22:$AD$25,MATCH($D17,Configuración!$A$22:$A$25,0),1+MOD((W$9-'Plan semanal'!$B$6)+$E17-1,28)))</f>
        <v>T</v>
      </c>
      <c r="X17" s="10" t="str">
        <f>IF($A17="","",INDEX(Configuración!$C$22:$AD$25,MATCH($D17,Configuración!$A$22:$A$25,0),1+MOD((X$9-'Plan semanal'!$B$6)+$E17-1,28)))</f>
        <v>T</v>
      </c>
      <c r="Y17" s="10" t="str">
        <f>IF($A17="","",INDEX(Configuración!$C$22:$AD$25,MATCH($D17,Configuración!$A$22:$A$25,0),1+MOD((Y$9-'Plan semanal'!$B$6)+$E17-1,28)))</f>
        <v>T</v>
      </c>
      <c r="Z17" s="10" t="str">
        <f>IF($A17="","",INDEX(Configuración!$C$22:$AD$25,MATCH($D17,Configuración!$A$22:$A$25,0),1+MOD((Z$9-'Plan semanal'!$B$6)+$E17-1,28)))</f>
        <v>T</v>
      </c>
      <c r="AA17" s="10" t="str">
        <f>IF($A17="","",INDEX(Configuración!$C$22:$AD$25,MATCH($D17,Configuración!$A$22:$A$25,0),1+MOD((AA$9-'Plan semanal'!$B$6)+$E17-1,28)))</f>
        <v>L</v>
      </c>
      <c r="AB17" s="10" t="str">
        <f>IF($A17="","",INDEX(Configuración!$C$22:$AD$25,MATCH($D17,Configuración!$A$22:$A$25,0),1+MOD((AB$9-'Plan semanal'!$B$6)+$E17-1,28)))</f>
        <v>L</v>
      </c>
      <c r="AC17" s="10" t="str">
        <f>IF($A17="","",INDEX(Configuración!$C$22:$AD$25,MATCH($D17,Configuración!$A$22:$A$25,0),1+MOD((AC$9-'Plan semanal'!$B$6)+$E17-1,28)))</f>
        <v>N</v>
      </c>
      <c r="AD17" s="10" t="str">
        <f>IF($A17="","",INDEX(Configuración!$C$22:$AD$25,MATCH($D17,Configuración!$A$22:$A$25,0),1+MOD((AD$9-'Plan semanal'!$B$6)+$E17-1,28)))</f>
        <v>N</v>
      </c>
      <c r="AE17" s="10" t="str">
        <f>IF($A17="","",INDEX(Configuración!$C$22:$AD$25,MATCH($D17,Configuración!$A$22:$A$25,0),1+MOD((AE$9-'Plan semanal'!$B$6)+$E17-1,28)))</f>
        <v>N</v>
      </c>
      <c r="AF17" s="10" t="str">
        <f>IF($A17="","",INDEX(Configuración!$C$22:$AD$25,MATCH($D17,Configuración!$A$22:$A$25,0),1+MOD((AF$9-'Plan semanal'!$B$6)+$E17-1,28)))</f>
        <v>N</v>
      </c>
      <c r="AG17" s="10" t="str">
        <f>IF($A17="","",INDEX(Configuración!$C$22:$AD$25,MATCH($D17,Configuración!$A$22:$A$25,0),1+MOD((AG$9-'Plan semanal'!$B$6)+$E17-1,28)))</f>
        <v>N</v>
      </c>
      <c r="AH17" s="10" t="str">
        <f>IF($A17="","",INDEX(Configuración!$C$22:$AD$25,MATCH($D17,Configuración!$A$22:$A$25,0),1+MOD((AH$9-'Plan semanal'!$B$6)+$E17-1,28)))</f>
        <v>L</v>
      </c>
      <c r="AI17" s="10" t="str">
        <f>IF($A17="","",INDEX(Configuración!$C$22:$AD$25,MATCH($D17,Configuración!$A$22:$A$25,0),1+MOD((AI$9-'Plan semanal'!$B$6)+$E17-1,28)))</f>
        <v>L</v>
      </c>
      <c r="AJ17" s="7">
        <f t="shared" si="1"/>
        <v>160</v>
      </c>
      <c r="AK17" s="7">
        <f t="shared" si="2"/>
        <v>5</v>
      </c>
      <c r="AL17" s="7">
        <f t="shared" si="3"/>
        <v>5</v>
      </c>
      <c r="AM17" s="7">
        <f t="shared" si="4"/>
        <v>5</v>
      </c>
      <c r="AN17" s="7">
        <f t="shared" si="5"/>
        <v>5</v>
      </c>
      <c r="AO17" s="7">
        <f t="shared" si="6"/>
        <v>8</v>
      </c>
    </row>
    <row r="18" spans="1:41" x14ac:dyDescent="0.25">
      <c r="A18" s="7" t="str">
        <f>IF('Plan semanal'!$A19="","",'Plan semanal'!A19)</f>
        <v/>
      </c>
      <c r="B18" s="8" t="str">
        <f>IF('Plan semanal'!$A19="","",'Plan semanal'!B19)</f>
        <v/>
      </c>
      <c r="C18" s="8" t="str">
        <f>IF('Plan semanal'!$A19="","",'Plan semanal'!C19)</f>
        <v/>
      </c>
      <c r="D18" s="7" t="str">
        <f>IF('Plan semanal'!$A19="","",'Plan semanal'!D19)</f>
        <v/>
      </c>
      <c r="E18" s="7" t="str">
        <f>IF('Plan semanal'!$A19="","",'Plan semanal'!E19)</f>
        <v/>
      </c>
      <c r="F18" s="7" t="str">
        <f>IF('Plan semanal'!$A19="","",'Plan semanal'!F19)</f>
        <v/>
      </c>
      <c r="G18" s="9" t="str">
        <f>IF('Plan semanal'!$A19="","",'Plan semanal'!G19)</f>
        <v/>
      </c>
      <c r="H18" s="10" t="str">
        <f>IF($A18="","",INDEX(Configuración!$C$22:$AD$25,MATCH($D18,Configuración!$A$22:$A$25,0),1+MOD((H$9-'Plan semanal'!$B$6)+$E18-1,28)))</f>
        <v/>
      </c>
      <c r="I18" s="10" t="str">
        <f>IF($A18="","",INDEX(Configuración!$C$22:$AD$25,MATCH($D18,Configuración!$A$22:$A$25,0),1+MOD((I$9-'Plan semanal'!$B$6)+$E18-1,28)))</f>
        <v/>
      </c>
      <c r="J18" s="10" t="str">
        <f>IF($A18="","",INDEX(Configuración!$C$22:$AD$25,MATCH($D18,Configuración!$A$22:$A$25,0),1+MOD((J$9-'Plan semanal'!$B$6)+$E18-1,28)))</f>
        <v/>
      </c>
      <c r="K18" s="10" t="str">
        <f>IF($A18="","",INDEX(Configuración!$C$22:$AD$25,MATCH($D18,Configuración!$A$22:$A$25,0),1+MOD((K$9-'Plan semanal'!$B$6)+$E18-1,28)))</f>
        <v/>
      </c>
      <c r="L18" s="10" t="str">
        <f>IF($A18="","",INDEX(Configuración!$C$22:$AD$25,MATCH($D18,Configuración!$A$22:$A$25,0),1+MOD((L$9-'Plan semanal'!$B$6)+$E18-1,28)))</f>
        <v/>
      </c>
      <c r="M18" s="10" t="str">
        <f>IF($A18="","",INDEX(Configuración!$C$22:$AD$25,MATCH($D18,Configuración!$A$22:$A$25,0),1+MOD((M$9-'Plan semanal'!$B$6)+$E18-1,28)))</f>
        <v/>
      </c>
      <c r="N18" s="10" t="str">
        <f>IF($A18="","",INDEX(Configuración!$C$22:$AD$25,MATCH($D18,Configuración!$A$22:$A$25,0),1+MOD((N$9-'Plan semanal'!$B$6)+$E18-1,28)))</f>
        <v/>
      </c>
      <c r="O18" s="10" t="str">
        <f>IF($A18="","",INDEX(Configuración!$C$22:$AD$25,MATCH($D18,Configuración!$A$22:$A$25,0),1+MOD((O$9-'Plan semanal'!$B$6)+$E18-1,28)))</f>
        <v/>
      </c>
      <c r="P18" s="10" t="str">
        <f>IF($A18="","",INDEX(Configuración!$C$22:$AD$25,MATCH($D18,Configuración!$A$22:$A$25,0),1+MOD((P$9-'Plan semanal'!$B$6)+$E18-1,28)))</f>
        <v/>
      </c>
      <c r="Q18" s="10" t="str">
        <f>IF($A18="","",INDEX(Configuración!$C$22:$AD$25,MATCH($D18,Configuración!$A$22:$A$25,0),1+MOD((Q$9-'Plan semanal'!$B$6)+$E18-1,28)))</f>
        <v/>
      </c>
      <c r="R18" s="10" t="str">
        <f>IF($A18="","",INDEX(Configuración!$C$22:$AD$25,MATCH($D18,Configuración!$A$22:$A$25,0),1+MOD((R$9-'Plan semanal'!$B$6)+$E18-1,28)))</f>
        <v/>
      </c>
      <c r="S18" s="10" t="str">
        <f>IF($A18="","",INDEX(Configuración!$C$22:$AD$25,MATCH($D18,Configuración!$A$22:$A$25,0),1+MOD((S$9-'Plan semanal'!$B$6)+$E18-1,28)))</f>
        <v/>
      </c>
      <c r="T18" s="10" t="str">
        <f>IF($A18="","",INDEX(Configuración!$C$22:$AD$25,MATCH($D18,Configuración!$A$22:$A$25,0),1+MOD((T$9-'Plan semanal'!$B$6)+$E18-1,28)))</f>
        <v/>
      </c>
      <c r="U18" s="10" t="str">
        <f>IF($A18="","",INDEX(Configuración!$C$22:$AD$25,MATCH($D18,Configuración!$A$22:$A$25,0),1+MOD((U$9-'Plan semanal'!$B$6)+$E18-1,28)))</f>
        <v/>
      </c>
      <c r="V18" s="10" t="str">
        <f>IF($A18="","",INDEX(Configuración!$C$22:$AD$25,MATCH($D18,Configuración!$A$22:$A$25,0),1+MOD((V$9-'Plan semanal'!$B$6)+$E18-1,28)))</f>
        <v/>
      </c>
      <c r="W18" s="10" t="str">
        <f>IF($A18="","",INDEX(Configuración!$C$22:$AD$25,MATCH($D18,Configuración!$A$22:$A$25,0),1+MOD((W$9-'Plan semanal'!$B$6)+$E18-1,28)))</f>
        <v/>
      </c>
      <c r="X18" s="10" t="str">
        <f>IF($A18="","",INDEX(Configuración!$C$22:$AD$25,MATCH($D18,Configuración!$A$22:$A$25,0),1+MOD((X$9-'Plan semanal'!$B$6)+$E18-1,28)))</f>
        <v/>
      </c>
      <c r="Y18" s="10" t="str">
        <f>IF($A18="","",INDEX(Configuración!$C$22:$AD$25,MATCH($D18,Configuración!$A$22:$A$25,0),1+MOD((Y$9-'Plan semanal'!$B$6)+$E18-1,28)))</f>
        <v/>
      </c>
      <c r="Z18" s="10" t="str">
        <f>IF($A18="","",INDEX(Configuración!$C$22:$AD$25,MATCH($D18,Configuración!$A$22:$A$25,0),1+MOD((Z$9-'Plan semanal'!$B$6)+$E18-1,28)))</f>
        <v/>
      </c>
      <c r="AA18" s="10" t="str">
        <f>IF($A18="","",INDEX(Configuración!$C$22:$AD$25,MATCH($D18,Configuración!$A$22:$A$25,0),1+MOD((AA$9-'Plan semanal'!$B$6)+$E18-1,28)))</f>
        <v/>
      </c>
      <c r="AB18" s="10" t="str">
        <f>IF($A18="","",INDEX(Configuración!$C$22:$AD$25,MATCH($D18,Configuración!$A$22:$A$25,0),1+MOD((AB$9-'Plan semanal'!$B$6)+$E18-1,28)))</f>
        <v/>
      </c>
      <c r="AC18" s="10" t="str">
        <f>IF($A18="","",INDEX(Configuración!$C$22:$AD$25,MATCH($D18,Configuración!$A$22:$A$25,0),1+MOD((AC$9-'Plan semanal'!$B$6)+$E18-1,28)))</f>
        <v/>
      </c>
      <c r="AD18" s="10" t="str">
        <f>IF($A18="","",INDEX(Configuración!$C$22:$AD$25,MATCH($D18,Configuración!$A$22:$A$25,0),1+MOD((AD$9-'Plan semanal'!$B$6)+$E18-1,28)))</f>
        <v/>
      </c>
      <c r="AE18" s="10" t="str">
        <f>IF($A18="","",INDEX(Configuración!$C$22:$AD$25,MATCH($D18,Configuración!$A$22:$A$25,0),1+MOD((AE$9-'Plan semanal'!$B$6)+$E18-1,28)))</f>
        <v/>
      </c>
      <c r="AF18" s="10" t="str">
        <f>IF($A18="","",INDEX(Configuración!$C$22:$AD$25,MATCH($D18,Configuración!$A$22:$A$25,0),1+MOD((AF$9-'Plan semanal'!$B$6)+$E18-1,28)))</f>
        <v/>
      </c>
      <c r="AG18" s="10" t="str">
        <f>IF($A18="","",INDEX(Configuración!$C$22:$AD$25,MATCH($D18,Configuración!$A$22:$A$25,0),1+MOD((AG$9-'Plan semanal'!$B$6)+$E18-1,28)))</f>
        <v/>
      </c>
      <c r="AH18" s="10" t="str">
        <f>IF($A18="","",INDEX(Configuración!$C$22:$AD$25,MATCH($D18,Configuración!$A$22:$A$25,0),1+MOD((AH$9-'Plan semanal'!$B$6)+$E18-1,28)))</f>
        <v/>
      </c>
      <c r="AI18" s="10" t="str">
        <f>IF($A18="","",INDEX(Configuración!$C$22:$AD$25,MATCH($D18,Configuración!$A$22:$A$25,0),1+MOD((AI$9-'Plan semanal'!$B$6)+$E18-1,28)))</f>
        <v/>
      </c>
      <c r="AJ18" s="7" t="str">
        <f t="shared" si="1"/>
        <v/>
      </c>
      <c r="AK18" s="7" t="str">
        <f t="shared" si="2"/>
        <v/>
      </c>
      <c r="AL18" s="7" t="str">
        <f t="shared" si="3"/>
        <v/>
      </c>
      <c r="AM18" s="7" t="str">
        <f t="shared" si="4"/>
        <v/>
      </c>
      <c r="AN18" s="7" t="str">
        <f t="shared" si="5"/>
        <v/>
      </c>
      <c r="AO18" s="7" t="str">
        <f t="shared" si="6"/>
        <v/>
      </c>
    </row>
    <row r="19" spans="1:41" x14ac:dyDescent="0.25">
      <c r="A19" s="7" t="str">
        <f>IF('Plan semanal'!$A20="","",'Plan semanal'!A20)</f>
        <v/>
      </c>
      <c r="B19" s="8" t="str">
        <f>IF('Plan semanal'!$A20="","",'Plan semanal'!B20)</f>
        <v/>
      </c>
      <c r="C19" s="8" t="str">
        <f>IF('Plan semanal'!$A20="","",'Plan semanal'!C20)</f>
        <v/>
      </c>
      <c r="D19" s="7" t="str">
        <f>IF('Plan semanal'!$A20="","",'Plan semanal'!D20)</f>
        <v/>
      </c>
      <c r="E19" s="7" t="str">
        <f>IF('Plan semanal'!$A20="","",'Plan semanal'!E20)</f>
        <v/>
      </c>
      <c r="F19" s="7" t="str">
        <f>IF('Plan semanal'!$A20="","",'Plan semanal'!F20)</f>
        <v/>
      </c>
      <c r="G19" s="9" t="str">
        <f>IF('Plan semanal'!$A20="","",'Plan semanal'!G20)</f>
        <v/>
      </c>
      <c r="H19" s="10" t="str">
        <f>IF($A19="","",INDEX(Configuración!$C$22:$AD$25,MATCH($D19,Configuración!$A$22:$A$25,0),1+MOD((H$9-'Plan semanal'!$B$6)+$E19-1,28)))</f>
        <v/>
      </c>
      <c r="I19" s="10" t="str">
        <f>IF($A19="","",INDEX(Configuración!$C$22:$AD$25,MATCH($D19,Configuración!$A$22:$A$25,0),1+MOD((I$9-'Plan semanal'!$B$6)+$E19-1,28)))</f>
        <v/>
      </c>
      <c r="J19" s="10" t="str">
        <f>IF($A19="","",INDEX(Configuración!$C$22:$AD$25,MATCH($D19,Configuración!$A$22:$A$25,0),1+MOD((J$9-'Plan semanal'!$B$6)+$E19-1,28)))</f>
        <v/>
      </c>
      <c r="K19" s="10" t="str">
        <f>IF($A19="","",INDEX(Configuración!$C$22:$AD$25,MATCH($D19,Configuración!$A$22:$A$25,0),1+MOD((K$9-'Plan semanal'!$B$6)+$E19-1,28)))</f>
        <v/>
      </c>
      <c r="L19" s="10" t="str">
        <f>IF($A19="","",INDEX(Configuración!$C$22:$AD$25,MATCH($D19,Configuración!$A$22:$A$25,0),1+MOD((L$9-'Plan semanal'!$B$6)+$E19-1,28)))</f>
        <v/>
      </c>
      <c r="M19" s="10" t="str">
        <f>IF($A19="","",INDEX(Configuración!$C$22:$AD$25,MATCH($D19,Configuración!$A$22:$A$25,0),1+MOD((M$9-'Plan semanal'!$B$6)+$E19-1,28)))</f>
        <v/>
      </c>
      <c r="N19" s="10" t="str">
        <f>IF($A19="","",INDEX(Configuración!$C$22:$AD$25,MATCH($D19,Configuración!$A$22:$A$25,0),1+MOD((N$9-'Plan semanal'!$B$6)+$E19-1,28)))</f>
        <v/>
      </c>
      <c r="O19" s="10" t="str">
        <f>IF($A19="","",INDEX(Configuración!$C$22:$AD$25,MATCH($D19,Configuración!$A$22:$A$25,0),1+MOD((O$9-'Plan semanal'!$B$6)+$E19-1,28)))</f>
        <v/>
      </c>
      <c r="P19" s="10" t="str">
        <f>IF($A19="","",INDEX(Configuración!$C$22:$AD$25,MATCH($D19,Configuración!$A$22:$A$25,0),1+MOD((P$9-'Plan semanal'!$B$6)+$E19-1,28)))</f>
        <v/>
      </c>
      <c r="Q19" s="10" t="str">
        <f>IF($A19="","",INDEX(Configuración!$C$22:$AD$25,MATCH($D19,Configuración!$A$22:$A$25,0),1+MOD((Q$9-'Plan semanal'!$B$6)+$E19-1,28)))</f>
        <v/>
      </c>
      <c r="R19" s="10" t="str">
        <f>IF($A19="","",INDEX(Configuración!$C$22:$AD$25,MATCH($D19,Configuración!$A$22:$A$25,0),1+MOD((R$9-'Plan semanal'!$B$6)+$E19-1,28)))</f>
        <v/>
      </c>
      <c r="S19" s="10" t="str">
        <f>IF($A19="","",INDEX(Configuración!$C$22:$AD$25,MATCH($D19,Configuración!$A$22:$A$25,0),1+MOD((S$9-'Plan semanal'!$B$6)+$E19-1,28)))</f>
        <v/>
      </c>
      <c r="T19" s="10" t="str">
        <f>IF($A19="","",INDEX(Configuración!$C$22:$AD$25,MATCH($D19,Configuración!$A$22:$A$25,0),1+MOD((T$9-'Plan semanal'!$B$6)+$E19-1,28)))</f>
        <v/>
      </c>
      <c r="U19" s="10" t="str">
        <f>IF($A19="","",INDEX(Configuración!$C$22:$AD$25,MATCH($D19,Configuración!$A$22:$A$25,0),1+MOD((U$9-'Plan semanal'!$B$6)+$E19-1,28)))</f>
        <v/>
      </c>
      <c r="V19" s="10" t="str">
        <f>IF($A19="","",INDEX(Configuración!$C$22:$AD$25,MATCH($D19,Configuración!$A$22:$A$25,0),1+MOD((V$9-'Plan semanal'!$B$6)+$E19-1,28)))</f>
        <v/>
      </c>
      <c r="W19" s="10" t="str">
        <f>IF($A19="","",INDEX(Configuración!$C$22:$AD$25,MATCH($D19,Configuración!$A$22:$A$25,0),1+MOD((W$9-'Plan semanal'!$B$6)+$E19-1,28)))</f>
        <v/>
      </c>
      <c r="X19" s="10" t="str">
        <f>IF($A19="","",INDEX(Configuración!$C$22:$AD$25,MATCH($D19,Configuración!$A$22:$A$25,0),1+MOD((X$9-'Plan semanal'!$B$6)+$E19-1,28)))</f>
        <v/>
      </c>
      <c r="Y19" s="10" t="str">
        <f>IF($A19="","",INDEX(Configuración!$C$22:$AD$25,MATCH($D19,Configuración!$A$22:$A$25,0),1+MOD((Y$9-'Plan semanal'!$B$6)+$E19-1,28)))</f>
        <v/>
      </c>
      <c r="Z19" s="10" t="str">
        <f>IF($A19="","",INDEX(Configuración!$C$22:$AD$25,MATCH($D19,Configuración!$A$22:$A$25,0),1+MOD((Z$9-'Plan semanal'!$B$6)+$E19-1,28)))</f>
        <v/>
      </c>
      <c r="AA19" s="10" t="str">
        <f>IF($A19="","",INDEX(Configuración!$C$22:$AD$25,MATCH($D19,Configuración!$A$22:$A$25,0),1+MOD((AA$9-'Plan semanal'!$B$6)+$E19-1,28)))</f>
        <v/>
      </c>
      <c r="AB19" s="10" t="str">
        <f>IF($A19="","",INDEX(Configuración!$C$22:$AD$25,MATCH($D19,Configuración!$A$22:$A$25,0),1+MOD((AB$9-'Plan semanal'!$B$6)+$E19-1,28)))</f>
        <v/>
      </c>
      <c r="AC19" s="10" t="str">
        <f>IF($A19="","",INDEX(Configuración!$C$22:$AD$25,MATCH($D19,Configuración!$A$22:$A$25,0),1+MOD((AC$9-'Plan semanal'!$B$6)+$E19-1,28)))</f>
        <v/>
      </c>
      <c r="AD19" s="10" t="str">
        <f>IF($A19="","",INDEX(Configuración!$C$22:$AD$25,MATCH($D19,Configuración!$A$22:$A$25,0),1+MOD((AD$9-'Plan semanal'!$B$6)+$E19-1,28)))</f>
        <v/>
      </c>
      <c r="AE19" s="10" t="str">
        <f>IF($A19="","",INDEX(Configuración!$C$22:$AD$25,MATCH($D19,Configuración!$A$22:$A$25,0),1+MOD((AE$9-'Plan semanal'!$B$6)+$E19-1,28)))</f>
        <v/>
      </c>
      <c r="AF19" s="10" t="str">
        <f>IF($A19="","",INDEX(Configuración!$C$22:$AD$25,MATCH($D19,Configuración!$A$22:$A$25,0),1+MOD((AF$9-'Plan semanal'!$B$6)+$E19-1,28)))</f>
        <v/>
      </c>
      <c r="AG19" s="10" t="str">
        <f>IF($A19="","",INDEX(Configuración!$C$22:$AD$25,MATCH($D19,Configuración!$A$22:$A$25,0),1+MOD((AG$9-'Plan semanal'!$B$6)+$E19-1,28)))</f>
        <v/>
      </c>
      <c r="AH19" s="10" t="str">
        <f>IF($A19="","",INDEX(Configuración!$C$22:$AD$25,MATCH($D19,Configuración!$A$22:$A$25,0),1+MOD((AH$9-'Plan semanal'!$B$6)+$E19-1,28)))</f>
        <v/>
      </c>
      <c r="AI19" s="10" t="str">
        <f>IF($A19="","",INDEX(Configuración!$C$22:$AD$25,MATCH($D19,Configuración!$A$22:$A$25,0),1+MOD((AI$9-'Plan semanal'!$B$6)+$E19-1,28)))</f>
        <v/>
      </c>
      <c r="AJ19" s="7" t="str">
        <f t="shared" si="1"/>
        <v/>
      </c>
      <c r="AK19" s="7" t="str">
        <f t="shared" si="2"/>
        <v/>
      </c>
      <c r="AL19" s="7" t="str">
        <f t="shared" si="3"/>
        <v/>
      </c>
      <c r="AM19" s="7" t="str">
        <f t="shared" si="4"/>
        <v/>
      </c>
      <c r="AN19" s="7" t="str">
        <f t="shared" si="5"/>
        <v/>
      </c>
      <c r="AO19" s="7" t="str">
        <f t="shared" si="6"/>
        <v/>
      </c>
    </row>
    <row r="20" spans="1:41" x14ac:dyDescent="0.25">
      <c r="A20" s="11" t="s">
        <v>27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3">
        <f t="shared" ref="AJ20:AO20" si="7">SUM(AJ10:AJ19)</f>
        <v>1280</v>
      </c>
      <c r="AK20" s="13">
        <f t="shared" si="7"/>
        <v>40</v>
      </c>
      <c r="AL20" s="13">
        <f t="shared" si="7"/>
        <v>40</v>
      </c>
      <c r="AM20" s="13">
        <f t="shared" si="7"/>
        <v>40</v>
      </c>
      <c r="AN20" s="13">
        <f t="shared" si="7"/>
        <v>40</v>
      </c>
      <c r="AO20" s="13">
        <f t="shared" si="7"/>
        <v>64</v>
      </c>
    </row>
  </sheetData>
  <mergeCells count="3">
    <mergeCell ref="A3:F3"/>
    <mergeCell ref="A8:AO8"/>
    <mergeCell ref="A1:AO1"/>
  </mergeCells>
  <conditionalFormatting sqref="H10:AI19">
    <cfRule type="expression" dxfId="4" priority="1">
      <formula>H10="M"</formula>
    </cfRule>
    <cfRule type="expression" dxfId="3" priority="2">
      <formula>H10="T"</formula>
    </cfRule>
    <cfRule type="expression" dxfId="2" priority="3">
      <formula>H10="N"</formula>
    </cfRule>
    <cfRule type="expression" dxfId="1" priority="4">
      <formula>H10="A"</formula>
    </cfRule>
    <cfRule type="expression" dxfId="0" priority="5">
      <formula>H10="L"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Plan semanal</vt:lpstr>
      <vt:lpstr>Configuración</vt:lpstr>
      <vt:lpstr>Vista 4 semanas</vt:lpstr>
      <vt:lpstr>'Plan semanal'!Títulos_a_imprimir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2026-03-16T09:55:53Z</dcterms:modified>
</cp:coreProperties>
</file>