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abla para ahorrar dinero\"/>
    </mc:Choice>
  </mc:AlternateContent>
  <xr:revisionPtr revIDLastSave="0" documentId="8_{EF526A40-A9EE-4BCC-B11D-A6EC8172DC1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nel" sheetId="1" r:id="rId1"/>
    <sheet name="Registro" sheetId="2" r:id="rId2"/>
    <sheet name="Configuracion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3" l="1"/>
  <c r="F16" i="3"/>
  <c r="F15" i="3"/>
  <c r="F14" i="3"/>
  <c r="B11" i="3"/>
  <c r="G17" i="3" s="1"/>
  <c r="B10" i="3"/>
  <c r="B9" i="3"/>
  <c r="B155" i="2"/>
  <c r="B154" i="2"/>
  <c r="B153" i="2"/>
  <c r="B152" i="2"/>
  <c r="B151" i="2"/>
  <c r="B150" i="2"/>
  <c r="B149" i="2"/>
  <c r="B148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C21" i="1" s="1"/>
  <c r="B6" i="2"/>
  <c r="G27" i="1"/>
  <c r="F27" i="1"/>
  <c r="B27" i="1"/>
  <c r="E27" i="1" s="1"/>
  <c r="A27" i="1"/>
  <c r="C27" i="1" s="1"/>
  <c r="G26" i="1"/>
  <c r="F26" i="1"/>
  <c r="B26" i="1"/>
  <c r="A26" i="1"/>
  <c r="C26" i="1" s="1"/>
  <c r="G25" i="1"/>
  <c r="F25" i="1"/>
  <c r="B25" i="1"/>
  <c r="A25" i="1"/>
  <c r="C25" i="1" s="1"/>
  <c r="G24" i="1"/>
  <c r="F24" i="1"/>
  <c r="B24" i="1"/>
  <c r="A24" i="1"/>
  <c r="C24" i="1" s="1"/>
  <c r="D21" i="1"/>
  <c r="D16" i="1"/>
  <c r="D11" i="1"/>
  <c r="A5" i="1"/>
  <c r="D25" i="1" l="1"/>
  <c r="E26" i="1"/>
  <c r="D24" i="1"/>
  <c r="E11" i="1"/>
  <c r="B19" i="1"/>
  <c r="C14" i="1"/>
  <c r="D19" i="1"/>
  <c r="D26" i="1"/>
  <c r="B15" i="1"/>
  <c r="E24" i="1"/>
  <c r="C10" i="1"/>
  <c r="D20" i="1"/>
  <c r="E21" i="1"/>
  <c r="C19" i="1"/>
  <c r="E14" i="1"/>
  <c r="B12" i="1"/>
  <c r="C17" i="1"/>
  <c r="D12" i="1"/>
  <c r="E12" i="1"/>
  <c r="E17" i="1"/>
  <c r="B10" i="1"/>
  <c r="B20" i="1"/>
  <c r="C20" i="1"/>
  <c r="D15" i="1"/>
  <c r="E20" i="1"/>
  <c r="D27" i="1"/>
  <c r="B18" i="1"/>
  <c r="C18" i="1"/>
  <c r="D13" i="1"/>
  <c r="E13" i="1"/>
  <c r="G16" i="3"/>
  <c r="B11" i="1"/>
  <c r="B16" i="1"/>
  <c r="B21" i="1"/>
  <c r="E25" i="1"/>
  <c r="E16" i="1"/>
  <c r="B14" i="1"/>
  <c r="D14" i="1"/>
  <c r="E19" i="1"/>
  <c r="B17" i="1"/>
  <c r="C12" i="1"/>
  <c r="D17" i="1"/>
  <c r="C15" i="1"/>
  <c r="D10" i="1"/>
  <c r="E10" i="1"/>
  <c r="E15" i="1"/>
  <c r="G14" i="3"/>
  <c r="B13" i="1"/>
  <c r="C13" i="1"/>
  <c r="G15" i="3"/>
  <c r="D18" i="1"/>
  <c r="E18" i="1"/>
  <c r="C11" i="1"/>
  <c r="C16" i="1"/>
  <c r="K27" i="1" l="1"/>
  <c r="F12" i="1"/>
  <c r="G12" i="1"/>
  <c r="H12" i="1" s="1"/>
  <c r="G16" i="1"/>
  <c r="F16" i="1"/>
  <c r="G15" i="1"/>
  <c r="H15" i="1" s="1"/>
  <c r="F15" i="1"/>
  <c r="I20" i="1"/>
  <c r="I10" i="1"/>
  <c r="I17" i="1"/>
  <c r="D5" i="1"/>
  <c r="J8" i="1" s="1"/>
  <c r="K25" i="1"/>
  <c r="I15" i="1"/>
  <c r="I12" i="1"/>
  <c r="I19" i="1"/>
  <c r="I14" i="1"/>
  <c r="I21" i="1"/>
  <c r="Q4" i="1"/>
  <c r="G8" i="1"/>
  <c r="I16" i="1"/>
  <c r="I11" i="1"/>
  <c r="I18" i="1"/>
  <c r="I13" i="1"/>
  <c r="G20" i="1"/>
  <c r="F20" i="1"/>
  <c r="G10" i="1"/>
  <c r="F10" i="1"/>
  <c r="J5" i="1"/>
  <c r="K28" i="1"/>
  <c r="G21" i="1"/>
  <c r="F21" i="1"/>
  <c r="G11" i="1"/>
  <c r="F11" i="1"/>
  <c r="G13" i="1"/>
  <c r="F13" i="1"/>
  <c r="G18" i="1"/>
  <c r="F18" i="1"/>
  <c r="K26" i="1"/>
  <c r="G19" i="1"/>
  <c r="F19" i="1"/>
  <c r="G17" i="1"/>
  <c r="F17" i="1"/>
  <c r="G14" i="1"/>
  <c r="F14" i="1"/>
  <c r="A8" i="1" l="1"/>
  <c r="H21" i="1"/>
  <c r="G5" i="1"/>
  <c r="K24" i="1" s="1"/>
  <c r="D8" i="1"/>
  <c r="H10" i="1"/>
  <c r="H18" i="1"/>
  <c r="H13" i="1"/>
  <c r="H11" i="1"/>
  <c r="H14" i="1"/>
  <c r="H20" i="1"/>
  <c r="H17" i="1"/>
  <c r="H16" i="1"/>
  <c r="H19" i="1"/>
</calcChain>
</file>

<file path=xl/sharedStrings.xml><?xml version="1.0" encoding="utf-8"?>
<sst xmlns="http://schemas.openxmlformats.org/spreadsheetml/2006/main" count="1065" uniqueCount="113">
  <si>
    <t>Dashboard anual con ejemplo realista: ahorro acumulado, desviaciones y progreso por objetivo</t>
  </si>
  <si>
    <t>Meta global</t>
  </si>
  <si>
    <t>Ahorro acumulado</t>
  </si>
  <si>
    <t>% avance global</t>
  </si>
  <si>
    <t>% ahorro real</t>
  </si>
  <si>
    <t>Ahorro</t>
  </si>
  <si>
    <t>Cobertura equivalente (meses)</t>
  </si>
  <si>
    <t>Meta pendiente</t>
  </si>
  <si>
    <t>Promedio ahorro / mes</t>
  </si>
  <si>
    <t>Meses para completar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</si>
  <si>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</si>
  <si>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</si>
  <si>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</si>
  <si>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</si>
  <si>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</si>
  <si>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</si>
  <si>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</si>
  <si>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</si>
  <si>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</si>
  <si>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</si>
  <si>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</si>
  <si>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</si>
  <si>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Objetivo</t>
  </si>
  <si>
    <t>Meta</t>
  </si>
  <si>
    <t>Ahorrado</t>
  </si>
  <si>
    <t>Restante</t>
  </si>
  <si>
    <t>% avance</t>
  </si>
  <si>
    <t>Fecha meta</t>
  </si>
  <si>
    <t>Ritmo sugerido</t>
  </si>
  <si>
    <t>Lectura rápida</t>
  </si>
  <si>
    <t>Estado del plan</t>
  </si>
  <si>
    <t>Mejor mes de ahorro</t>
  </si>
  <si>
    <t>Mes con mayor gasto flexible</t>
  </si>
  <si>
    <t>Desvío flexible anual</t>
  </si>
  <si>
    <t>Desvío esencial anual</t>
  </si>
  <si>
    <t>REGISTRO DE MOVIMIENTOS</t>
  </si>
  <si>
    <t>Ejemplo incluido: sustituye o amplía estas filas. La columna Mes se calcula sola a partir de la fecha.</t>
  </si>
  <si>
    <t>Fecha</t>
  </si>
  <si>
    <t>Mes</t>
  </si>
  <si>
    <t>Tipo</t>
  </si>
  <si>
    <t>Grupo</t>
  </si>
  <si>
    <t>Categoría</t>
  </si>
  <si>
    <t>Método</t>
  </si>
  <si>
    <t>Importe (€)</t>
  </si>
  <si>
    <t>Recurrente</t>
  </si>
  <si>
    <t>Nota</t>
  </si>
  <si>
    <t>Ingreso</t>
  </si>
  <si>
    <t>Nómina</t>
  </si>
  <si>
    <t/>
  </si>
  <si>
    <t>Transferencia</t>
  </si>
  <si>
    <t>Sí</t>
  </si>
  <si>
    <t>Ingreso principal</t>
  </si>
  <si>
    <t>Gasto</t>
  </si>
  <si>
    <t>Esencial</t>
  </si>
  <si>
    <t>Vivienda y suministros</t>
  </si>
  <si>
    <t>Domiciliación</t>
  </si>
  <si>
    <t>Base fija</t>
  </si>
  <si>
    <t>Alimentación</t>
  </si>
  <si>
    <t>Tarjeta</t>
  </si>
  <si>
    <t>No</t>
  </si>
  <si>
    <t>Compra mensual</t>
  </si>
  <si>
    <t>Movilidad y salud</t>
  </si>
  <si>
    <t>Desplazamientos y farmacia</t>
  </si>
  <si>
    <t>Flexible</t>
  </si>
  <si>
    <t>Ocio y restaurantes</t>
  </si>
  <si>
    <t>Vida social y salidas</t>
  </si>
  <si>
    <t>Compras personales</t>
  </si>
  <si>
    <t>Ropa / hogar / caprichos</t>
  </si>
  <si>
    <t>Suscripciones y varios</t>
  </si>
  <si>
    <t>Apps, regalos y extras</t>
  </si>
  <si>
    <t>Aporte a objetivo</t>
  </si>
  <si>
    <t>Colchón de transición</t>
  </si>
  <si>
    <t>Aporte automático</t>
  </si>
  <si>
    <t>Certificación avanzada</t>
  </si>
  <si>
    <t>Equipo creativo portátil</t>
  </si>
  <si>
    <t>Escapada sin deuda</t>
  </si>
  <si>
    <t>Ingreso extra</t>
  </si>
  <si>
    <t>Proyecto puntual / bonus</t>
  </si>
  <si>
    <t>PLANTILLA DE AHORRO POR OBJETIVOS</t>
  </si>
  <si>
    <t>Parametro</t>
  </si>
  <si>
    <t>Valor</t>
  </si>
  <si>
    <t>Notas</t>
  </si>
  <si>
    <t>Cómo usar la plantilla
1. Ajusta parámetros y objetivos (celdas crema).
2. Registra cada movimiento en Registro.
3. El Panel resume ahorro, ritmo, cobertura y desviaciones.
4. Puedes borrar el ejemplo y reutilizar la estructura.</t>
  </si>
  <si>
    <t>Nombre de referencia</t>
  </si>
  <si>
    <t>Lucía Ortega</t>
  </si>
  <si>
    <t>Editable</t>
  </si>
  <si>
    <t>Efectivo</t>
  </si>
  <si>
    <t>Año del plan</t>
  </si>
  <si>
    <t>Bizum</t>
  </si>
  <si>
    <t>% mínimo de ahorro</t>
  </si>
  <si>
    <t>Meses de colchón recomendados</t>
  </si>
  <si>
    <t>Presupuesto esencial mensual</t>
  </si>
  <si>
    <t>Calculado</t>
  </si>
  <si>
    <t>Presupuesto flexible mensual</t>
  </si>
  <si>
    <t>Meta global de ahorro</t>
  </si>
  <si>
    <t>Prioridad</t>
  </si>
  <si>
    <t>Meta (€)</t>
  </si>
  <si>
    <t>Saldo inicial (€)</t>
  </si>
  <si>
    <t>Aporte sugerido/mes</t>
  </si>
  <si>
    <t>% peso</t>
  </si>
  <si>
    <t>Alta</t>
  </si>
  <si>
    <t>Media</t>
  </si>
  <si>
    <t>Baja</t>
  </si>
  <si>
    <t>Presupuesto mensual (€)</t>
  </si>
  <si>
    <t>Uso</t>
  </si>
  <si>
    <t>Registro</t>
  </si>
  <si>
    <t>Referencias analizadas para definir la funcionalidad</t>
  </si>
  <si>
    <t>https://excel-accesible.com/plantilla/plantilla-de-ahorro-mensual-excel-gratis/</t>
  </si>
  <si>
    <t>https://www.planillaexcel.com/fondo-de-emergencia-en-excel</t>
  </si>
  <si>
    <t>https://www.projectmanager.com/es/plantilla-de-presupuesto-personal</t>
  </si>
  <si>
    <t>https://es.smartsheet.com/top-excel-budget-templates</t>
  </si>
  <si>
    <t>https://excel.cloud.microsoft/create/es/personal-budget-planner/</t>
  </si>
  <si>
    <t xml:space="preserve">         TABLA PARA AHORRAR DINERO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</si>
</sst>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€-C0A]\ #,##0.00;[Red]\([$€-C0A]\ #,##0.00\);\-"/>
    <numFmt numFmtId="165" formatCode="0.0%"/>
    <numFmt numFmtId="166" formatCode="0.0"/>
  </numFmts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b/>
      <sz val="10"/>
      <color rgb="FF1F1F1F"/>
      <name val="Calibri"/>
    </font>
    <font>
      <sz val="10"/>
      <color rgb="FF1F1F1F"/>
      <name val="Calibri"/>
    </font>
    <font>
      <u/>
      <sz val="10"/>
      <color rgb="FF0563C1"/>
      <name val="Calibri"/>
    </font>
    <font>
      <b/>
      <sz val="10"/>
      <color rgb="FFFFFFFF"/>
      <name val="Calibri"/>
    </font>
    <font>
      <b/>
      <sz val="13"/>
      <color rgb="FF1F1F1F"/>
      <name val="Calibri"/>
    </font>
    <font>
      <b/>
      <sz val="25"/>
      <color rgb="FFFFFFFF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FFFFFF"/>
      </patternFill>
    </fill>
    <fill>
      <patternFill patternType="solid">
        <fgColor rgb="FFEEECE1"/>
      </patternFill>
    </fill>
    <fill>
      <patternFill patternType="solid">
        <fgColor rgb="FFEFF3FA"/>
      </patternFill>
    </fill>
    <fill>
      <patternFill patternType="solid">
        <fgColor rgb="FFEAF2FF"/>
      </patternFill>
    </fill>
    <fill>
      <patternFill patternType="solid">
        <fgColor rgb="FFF3F5F7"/>
      </patternFill>
    </fill>
    <fill>
      <patternFill patternType="solid">
        <fgColor rgb="FFEAF7EA"/>
      </patternFill>
    </fill>
  </fills>
  <borders count="11">
    <border>
      <left/>
      <right/>
      <top/>
      <bottom/>
      <diagonal/>
    </border>
    <border>
      <left style="thin">
        <color rgb="FFD3D8E0"/>
      </left>
      <right style="thin">
        <color rgb="FFD3D8E0"/>
      </right>
      <top style="thin">
        <color rgb="FFD3D8E0"/>
      </top>
      <bottom style="thin">
        <color rgb="FFD3D8E0"/>
      </bottom>
      <diagonal/>
    </border>
    <border>
      <left/>
      <right/>
      <top style="thin">
        <color rgb="FFD3D8E0"/>
      </top>
      <bottom/>
      <diagonal/>
    </border>
    <border>
      <left/>
      <right style="thin">
        <color rgb="FFD3D8E0"/>
      </right>
      <top style="thin">
        <color rgb="FFD3D8E0"/>
      </top>
      <bottom/>
      <diagonal/>
    </border>
    <border>
      <left/>
      <right/>
      <top style="thin">
        <color rgb="FFD3D8E0"/>
      </top>
      <bottom style="thin">
        <color rgb="FFD3D8E0"/>
      </bottom>
      <diagonal/>
    </border>
    <border>
      <left/>
      <right style="thin">
        <color rgb="FFD3D8E0"/>
      </right>
      <top style="thin">
        <color rgb="FFD3D8E0"/>
      </top>
      <bottom style="thin">
        <color rgb="FFD3D8E0"/>
      </bottom>
      <diagonal/>
    </border>
    <border>
      <left style="thin">
        <color rgb="FFD3D8E0"/>
      </left>
      <right/>
      <top/>
      <bottom/>
      <diagonal/>
    </border>
    <border>
      <left/>
      <right style="thin">
        <color rgb="FFD3D8E0"/>
      </right>
      <top/>
      <bottom/>
      <diagonal/>
    </border>
    <border>
      <left style="thin">
        <color rgb="FFD3D8E0"/>
      </left>
      <right/>
      <top/>
      <bottom style="thin">
        <color rgb="FFD3D8E0"/>
      </bottom>
      <diagonal/>
    </border>
    <border>
      <left/>
      <right/>
      <top/>
      <bottom style="thin">
        <color rgb="FFD3D8E0"/>
      </bottom>
      <diagonal/>
    </border>
    <border>
      <left/>
      <right style="thin">
        <color rgb="FFD3D8E0"/>
      </right>
      <top/>
      <bottom style="thin">
        <color rgb="FFD3D8E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right" vertical="center"/>
    </xf>
    <xf numFmtId="165" fontId="4" fillId="3" borderId="1" xfId="0" applyNumberFormat="1" applyFont="1" applyFill="1" applyBorder="1" applyAlignment="1">
      <alignment horizontal="right" vertical="center"/>
    </xf>
    <xf numFmtId="0" fontId="4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4" fontId="4" fillId="6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164" fontId="4" fillId="6" borderId="1" xfId="0" applyNumberFormat="1" applyFont="1" applyFill="1" applyBorder="1" applyAlignment="1">
      <alignment horizontal="right" vertical="center"/>
    </xf>
    <xf numFmtId="14" fontId="4" fillId="8" borderId="1" xfId="0" applyNumberFormat="1" applyFont="1" applyFill="1" applyBorder="1" applyAlignment="1">
      <alignment horizontal="left" vertical="center"/>
    </xf>
    <xf numFmtId="0" fontId="4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164" fontId="4" fillId="8" borderId="1" xfId="0" applyNumberFormat="1" applyFont="1" applyFill="1" applyBorder="1" applyAlignment="1">
      <alignment horizontal="right" vertical="center"/>
    </xf>
    <xf numFmtId="14" fontId="4" fillId="3" borderId="1" xfId="0" applyNumberFormat="1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4" xfId="0" applyBorder="1"/>
    <xf numFmtId="0" fontId="0" fillId="0" borderId="5" xfId="0" applyBorder="1"/>
    <xf numFmtId="0" fontId="4" fillId="4" borderId="1" xfId="0" applyFont="1" applyFill="1" applyBorder="1" applyAlignment="1">
      <alignment horizontal="left" vertical="center"/>
    </xf>
    <xf numFmtId="164" fontId="7" fillId="4" borderId="1" xfId="0" applyNumberFormat="1" applyFont="1" applyFill="1" applyBorder="1" applyAlignment="1">
      <alignment horizontal="center" vertical="center"/>
    </xf>
    <xf numFmtId="165" fontId="7" fillId="4" borderId="1" xfId="0" applyNumberFormat="1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left" vertical="center"/>
    </xf>
    <xf numFmtId="0" fontId="4" fillId="5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left" vertical="center"/>
    </xf>
    <xf numFmtId="0" fontId="4" fillId="5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5" borderId="1" xfId="0" applyFont="1" applyFill="1" applyBorder="1" applyAlignment="1">
      <alignment horizontal="left" vertical="top" wrapText="1"/>
    </xf>
    <xf numFmtId="0" fontId="0" fillId="0" borderId="2" xfId="0" applyBorder="1"/>
    <xf numFmtId="0" fontId="0" fillId="0" borderId="3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8" fillId="2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10"/>
  <c:chart>
    <c:title>
      <c:tx>
        <c:rich>
          <a:bodyPr/>
          <a:lstStyle/>
          <a:p>
            <a:r>
              <a:rPr lang="es-ES"/>
              <a:t>Ahorro mensual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121528"/>
            </a:solidFill>
            <a:ln>
              <a:prstDash val="solid"/>
            </a:ln>
          </c:spPr>
          <c:invertIfNegative val="1"/>
          <c:cat>
            <c:strRef>
              <c:f>Panel!$A$10:$A$21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Panel!$E$10:$E$21</c:f>
              <c:numCache>
                <c:formatCode>[$€-C0A]\ #,##0.00;[Red]\([$€-C0A]\ #,##0.00\);\-</c:formatCode>
                <c:ptCount val="12"/>
                <c:pt idx="0">
                  <c:v>500</c:v>
                </c:pt>
                <c:pt idx="1">
                  <c:v>480</c:v>
                </c:pt>
                <c:pt idx="2">
                  <c:v>650</c:v>
                </c:pt>
                <c:pt idx="3">
                  <c:v>540</c:v>
                </c:pt>
                <c:pt idx="4">
                  <c:v>480</c:v>
                </c:pt>
                <c:pt idx="5">
                  <c:v>720</c:v>
                </c:pt>
                <c:pt idx="6">
                  <c:v>500</c:v>
                </c:pt>
                <c:pt idx="7">
                  <c:v>450</c:v>
                </c:pt>
                <c:pt idx="8">
                  <c:v>760</c:v>
                </c:pt>
                <c:pt idx="9">
                  <c:v>520</c:v>
                </c:pt>
                <c:pt idx="10">
                  <c:v>650</c:v>
                </c:pt>
                <c:pt idx="11">
                  <c:v>700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F045-46C5-A82C-2D2AA1B158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es-ES"/>
                  <a:t>€</a:t>
                </a:r>
              </a:p>
            </c:rich>
          </c:tx>
          <c:layout>
            <c:manualLayout>
              <c:xMode val="edge"/>
              <c:yMode val="edge"/>
              <c:x val="1.3071895424836602E-2"/>
              <c:y val="0.75220291157299035"/>
            </c:manualLayout>
          </c:layout>
          <c:overlay val="1"/>
        </c:title>
        <c:numFmt formatCode="[$€-C0A]\ #,##0.00;[Red]\([$€-C0A]\ #,##0.00\);\-" sourceLinked="1"/>
        <c:majorTickMark val="none"/>
        <c:minorTickMark val="none"/>
        <c:tickLblPos val="nextTo"/>
        <c:crossAx val="48650112"/>
        <c:crosses val="autoZero"/>
        <c:crossBetween val="between"/>
      </c:valAx>
    </c:plotArea>
    <c:plotVisOnly val="1"/>
    <c:dispBlanksAs val="gap"/>
    <c:showDLblsOverMax val="1"/>
  </c:chart>
  <c:spPr>
    <a:solidFill>
      <a:schemeClr val="bg2"/>
    </a:solidFill>
  </c:spPr>
  <c:txPr>
    <a:bodyPr/>
    <a:lstStyle/>
    <a:p>
      <a:pPr>
        <a:defRPr>
          <a:solidFill>
            <a:schemeClr val="tx1"/>
          </a:solidFill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133350</xdr:colOff>
      <xdr:row>8</xdr:row>
      <xdr:rowOff>219075</xdr:rowOff>
    </xdr:from>
    <xdr:to>
      <xdr:col>18</xdr:col>
      <xdr:colOff>590550</xdr:colOff>
      <xdr:row>21</xdr:row>
      <xdr:rowOff>19051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showGridLines="0" tabSelected="1" workbookViewId="0">
      <selection activeCell="U27" sqref="U27"/>
    </sheetView>
  </sheetViews>
  <sheetFormatPr baseColWidth="10" defaultColWidth="9.140625" defaultRowHeight="15" x14ac:dyDescent="0.25"/>
  <cols>
    <col min="1" max="1" width="16" customWidth="1"/>
    <col min="2" max="3" width="14" customWidth="1"/>
    <col min="4" max="4" width="16" customWidth="1"/>
    <col min="5" max="6" width="14" customWidth="1"/>
    <col min="7" max="7" width="16" customWidth="1"/>
    <col min="8" max="9" width="14" customWidth="1"/>
    <col min="10" max="10" width="16" customWidth="1"/>
    <col min="11" max="15" width="14" customWidth="1"/>
    <col min="16" max="17" width="14" hidden="1" customWidth="1"/>
  </cols>
  <sheetData>
    <row r="1" spans="1:19" ht="26.1" customHeight="1" x14ac:dyDescent="0.25">
      <c r="A1" s="43" t="s">
        <v>112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</row>
    <row r="2" spans="1:19" ht="20.10000000000000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</row>
    <row r="3" spans="1:19" ht="20.100000000000001" customHeight="1" x14ac:dyDescent="0.25">
      <c r="A3" s="29" t="s">
        <v>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</row>
    <row r="4" spans="1:19" ht="20.100000000000001" customHeight="1" x14ac:dyDescent="0.25">
      <c r="A4" s="21" t="s">
        <v>1</v>
      </c>
      <c r="B4" s="22"/>
      <c r="C4" s="23"/>
      <c r="D4" s="21" t="s">
        <v>2</v>
      </c>
      <c r="E4" s="22"/>
      <c r="F4" s="23"/>
      <c r="G4" s="21" t="s">
        <v>3</v>
      </c>
      <c r="H4" s="22"/>
      <c r="I4" s="23"/>
      <c r="J4" s="21" t="s">
        <v>4</v>
      </c>
      <c r="K4" s="22"/>
      <c r="L4" s="23"/>
      <c r="P4" t="s">
        <v>5</v>
      </c>
      <c r="Q4">
        <f>SUM($E$10:$E$21)</f>
        <v>6950</v>
      </c>
    </row>
    <row r="5" spans="1:19" ht="20.100000000000001" customHeight="1" x14ac:dyDescent="0.25">
      <c r="A5" s="25">
        <f>Configuracion!$B$11</f>
        <v>9550</v>
      </c>
      <c r="B5" s="22"/>
      <c r="C5" s="23"/>
      <c r="D5" s="25">
        <f>SUM(Configuracion!$E$14:$E$17)+SUM($E$10:$E$21)</f>
        <v>8450</v>
      </c>
      <c r="E5" s="22"/>
      <c r="F5" s="23"/>
      <c r="G5" s="26">
        <f>IF($A$5=0,0,$D$5/$A$5)</f>
        <v>0.88481675392670156</v>
      </c>
      <c r="H5" s="22"/>
      <c r="I5" s="23"/>
      <c r="J5" s="26">
        <f>IF(SUM($B$10:$B$21)=0,0,SUM($E$10:$E$21)/SUM($B$10:$B$21))</f>
        <v>0.21325559987726297</v>
      </c>
      <c r="K5" s="22"/>
      <c r="L5" s="23"/>
    </row>
    <row r="6" spans="1:19" ht="20.100000000000001" customHeight="1" x14ac:dyDescent="0.25"/>
    <row r="7" spans="1:19" ht="20.100000000000001" customHeight="1" x14ac:dyDescent="0.25">
      <c r="A7" s="21" t="s">
        <v>6</v>
      </c>
      <c r="B7" s="22"/>
      <c r="C7" s="23"/>
      <c r="D7" s="21" t="s">
        <v>7</v>
      </c>
      <c r="E7" s="22"/>
      <c r="F7" s="23"/>
      <c r="G7" s="21" t="s">
        <v>8</v>
      </c>
      <c r="H7" s="22"/>
      <c r="I7" s="23"/>
      <c r="J7" s="21" t="s">
        <v>9</v>
      </c>
      <c r="K7" s="22"/>
      <c r="L7" s="23"/>
    </row>
    <row r="8" spans="1:19" ht="20.100000000000001" customHeight="1" x14ac:dyDescent="0.25">
      <c r="A8" s="27">
        <f>IF(AVERAGE($C$10:$C$21)=0,0,$D$5/AVERAGE($C$10:$C$21))</f>
        <v>5.7662780779073071</v>
      </c>
      <c r="B8" s="22"/>
      <c r="C8" s="23"/>
      <c r="D8" s="25">
        <f>MAX(0,$A$5-$D$5)</f>
        <v>1100</v>
      </c>
      <c r="E8" s="22"/>
      <c r="F8" s="23"/>
      <c r="G8" s="25">
        <f>AVERAGE($E$10:$E$21)</f>
        <v>579.16666666666663</v>
      </c>
      <c r="H8" s="22"/>
      <c r="I8" s="23"/>
      <c r="J8" s="27">
        <f>IF(AVERAGE($E$10:$E$21)=0,0,ROUNDUP(MAX(0,$A$5-$D$5)/AVERAGE($E$10:$E$21),0))</f>
        <v>2</v>
      </c>
      <c r="K8" s="22"/>
      <c r="L8" s="23"/>
    </row>
    <row r="9" spans="1:19" ht="20.100000000000001" customHeight="1" x14ac:dyDescent="0.25"/>
    <row r="10" spans="1:19" ht="20.100000000000001" customHeight="1" x14ac:dyDescent="0.25">
      <c r="A10" s="1" t="s">
        <v>10</v>
      </c>
      <c r="B10" s="2">
        <f>SUMIFS(Registro!$H$6:$H$155,Registro!$B$6:$B$155,$A10,Registro!$C$6:$C$155,"Ingreso")</f>
        <v>2550</v>
      </c>
      <c r="C10" s="2">
        <f>SUMIFS(Registro!$H$6:$H$155,Registro!$B$6:$B$155,$A10,Registro!$C$6:$C$155,"Gasto",Registro!$D$6:$D$155,"Esencial")</f>
        <v>1430</v>
      </c>
      <c r="D10" s="2">
        <f>SUMIFS(Registro!$H$6:$H$155,Registro!$B$6:$B$155,$A10,Registro!$C$6:$C$155,"Gasto",Registro!$D$6:$D$155,"Flexible")</f>
        <v>320</v>
      </c>
      <c r="E10" s="2">
        <f>SUMIFS(Registro!$H$6:$H$155,Registro!$B$6:$B$155,$A10,Registro!$C$6:$C$155,"Ahorro")</f>
        <v>500</v>
      </c>
      <c r="F10" s="2">
        <f t="shared" ref="F10:F21" si="0">B10-C10-D10-E10</f>
        <v>300</v>
      </c>
      <c r="G10" s="3">
        <f t="shared" ref="G10:G21" si="1">IF(B10=0,0,E10/B10)</f>
        <v>0.19607843137254902</v>
      </c>
      <c r="H10" s="4" t="str">
        <f>IF(AND(G10&gt;=Configuracion!$B$7,F10&gt;=0),"En objetivo",IF(F10&gt;=0,"Ajustado","Revisar"))</f>
        <v>Ajustado</v>
      </c>
      <c r="I10" s="2">
        <f>SUM($E$10:E10)</f>
        <v>500</v>
      </c>
    </row>
    <row r="11" spans="1:19" ht="20.100000000000001" customHeight="1" x14ac:dyDescent="0.25">
      <c r="A11" s="1" t="s">
        <v>11</v>
      </c>
      <c r="B11" s="2">
        <f>SUMIFS(Registro!$H$6:$H$155,Registro!$B$6:$B$155,$A11,Registro!$C$6:$C$155,"Ingreso")</f>
        <v>2550</v>
      </c>
      <c r="C11" s="2">
        <f>SUMIFS(Registro!$H$6:$H$155,Registro!$B$6:$B$155,$A11,Registro!$C$6:$C$155,"Gasto",Registro!$D$6:$D$155,"Esencial")</f>
        <v>1420</v>
      </c>
      <c r="D11" s="2">
        <f>SUMIFS(Registro!$H$6:$H$155,Registro!$B$6:$B$155,$A11,Registro!$C$6:$C$155,"Gasto",Registro!$D$6:$D$155,"Flexible")</f>
        <v>355</v>
      </c>
      <c r="E11" s="2">
        <f>SUMIFS(Registro!$H$6:$H$155,Registro!$B$6:$B$155,$A11,Registro!$C$6:$C$155,"Ahorro")</f>
        <v>480</v>
      </c>
      <c r="F11" s="2">
        <f t="shared" si="0"/>
        <v>295</v>
      </c>
      <c r="G11" s="3">
        <f t="shared" si="1"/>
        <v>0.18823529411764706</v>
      </c>
      <c r="H11" s="4" t="str">
        <f>IF(AND(G11&gt;=Configuracion!$B$7,F11&gt;=0),"En objetivo",IF(F11&gt;=0,"Ajustado","Revisar"))</f>
        <v>Ajustado</v>
      </c>
      <c r="I11" s="2">
        <f>SUM($E$10:E11)</f>
        <v>980</v>
      </c>
    </row>
    <row r="12" spans="1:19" ht="20.100000000000001" customHeight="1" x14ac:dyDescent="0.25">
      <c r="A12" s="1" t="s">
        <v>12</v>
      </c>
      <c r="B12" s="2">
        <f>SUMIFS(Registro!$H$6:$H$155,Registro!$B$6:$B$155,$A12,Registro!$C$6:$C$155,"Ingreso")</f>
        <v>2870</v>
      </c>
      <c r="C12" s="2">
        <f>SUMIFS(Registro!$H$6:$H$155,Registro!$B$6:$B$155,$A12,Registro!$C$6:$C$155,"Gasto",Registro!$D$6:$D$155,"Esencial")</f>
        <v>1450</v>
      </c>
      <c r="D12" s="2">
        <f>SUMIFS(Registro!$H$6:$H$155,Registro!$B$6:$B$155,$A12,Registro!$C$6:$C$155,"Gasto",Registro!$D$6:$D$155,"Flexible")</f>
        <v>390</v>
      </c>
      <c r="E12" s="2">
        <f>SUMIFS(Registro!$H$6:$H$155,Registro!$B$6:$B$155,$A12,Registro!$C$6:$C$155,"Ahorro")</f>
        <v>650</v>
      </c>
      <c r="F12" s="2">
        <f t="shared" si="0"/>
        <v>380</v>
      </c>
      <c r="G12" s="3">
        <f t="shared" si="1"/>
        <v>0.2264808362369338</v>
      </c>
      <c r="H12" s="4" t="str">
        <f>IF(AND(G12&gt;=Configuracion!$B$7,F12&gt;=0),"En objetivo",IF(F12&gt;=0,"Ajustado","Revisar"))</f>
        <v>En objetivo</v>
      </c>
      <c r="I12" s="2">
        <f>SUM($E$10:E12)</f>
        <v>1630</v>
      </c>
    </row>
    <row r="13" spans="1:19" ht="20.100000000000001" customHeight="1" x14ac:dyDescent="0.25">
      <c r="A13" s="1" t="s">
        <v>13</v>
      </c>
      <c r="B13" s="2">
        <f>SUMIFS(Registro!$H$6:$H$155,Registro!$B$6:$B$155,$A13,Registro!$C$6:$C$155,"Ingreso")</f>
        <v>2550</v>
      </c>
      <c r="C13" s="2">
        <f>SUMIFS(Registro!$H$6:$H$155,Registro!$B$6:$B$155,$A13,Registro!$C$6:$C$155,"Gasto",Registro!$D$6:$D$155,"Esencial")</f>
        <v>1445</v>
      </c>
      <c r="D13" s="2">
        <f>SUMIFS(Registro!$H$6:$H$155,Registro!$B$6:$B$155,$A13,Registro!$C$6:$C$155,"Gasto",Registro!$D$6:$D$155,"Flexible")</f>
        <v>320</v>
      </c>
      <c r="E13" s="2">
        <f>SUMIFS(Registro!$H$6:$H$155,Registro!$B$6:$B$155,$A13,Registro!$C$6:$C$155,"Ahorro")</f>
        <v>540</v>
      </c>
      <c r="F13" s="2">
        <f t="shared" si="0"/>
        <v>245</v>
      </c>
      <c r="G13" s="3">
        <f t="shared" si="1"/>
        <v>0.21176470588235294</v>
      </c>
      <c r="H13" s="4" t="str">
        <f>IF(AND(G13&gt;=Configuracion!$B$7,F13&gt;=0),"En objetivo",IF(F13&gt;=0,"Ajustado","Revisar"))</f>
        <v>En objetivo</v>
      </c>
      <c r="I13" s="2">
        <f>SUM($E$10:E13)</f>
        <v>2170</v>
      </c>
    </row>
    <row r="14" spans="1:19" ht="20.100000000000001" customHeight="1" x14ac:dyDescent="0.25">
      <c r="A14" s="1" t="s">
        <v>14</v>
      </c>
      <c r="B14" s="2">
        <f>SUMIFS(Registro!$H$6:$H$155,Registro!$B$6:$B$155,$A14,Registro!$C$6:$C$155,"Ingreso")</f>
        <v>2550</v>
      </c>
      <c r="C14" s="2">
        <f>SUMIFS(Registro!$H$6:$H$155,Registro!$B$6:$B$155,$A14,Registro!$C$6:$C$155,"Gasto",Registro!$D$6:$D$155,"Esencial")</f>
        <v>1500</v>
      </c>
      <c r="D14" s="2">
        <f>SUMIFS(Registro!$H$6:$H$155,Registro!$B$6:$B$155,$A14,Registro!$C$6:$C$155,"Gasto",Registro!$D$6:$D$155,"Flexible")</f>
        <v>430</v>
      </c>
      <c r="E14" s="2">
        <f>SUMIFS(Registro!$H$6:$H$155,Registro!$B$6:$B$155,$A14,Registro!$C$6:$C$155,"Ahorro")</f>
        <v>480</v>
      </c>
      <c r="F14" s="2">
        <f t="shared" si="0"/>
        <v>140</v>
      </c>
      <c r="G14" s="3">
        <f t="shared" si="1"/>
        <v>0.18823529411764706</v>
      </c>
      <c r="H14" s="4" t="str">
        <f>IF(AND(G14&gt;=Configuracion!$B$7,F14&gt;=0),"En objetivo",IF(F14&gt;=0,"Ajustado","Revisar"))</f>
        <v>Ajustado</v>
      </c>
      <c r="I14" s="2">
        <f>SUM($E$10:E14)</f>
        <v>2650</v>
      </c>
    </row>
    <row r="15" spans="1:19" ht="20.100000000000001" customHeight="1" x14ac:dyDescent="0.25">
      <c r="A15" s="1" t="s">
        <v>15</v>
      </c>
      <c r="B15" s="2">
        <f>SUMIFS(Registro!$H$6:$H$155,Registro!$B$6:$B$155,$A15,Registro!$C$6:$C$155,"Ingreso")</f>
        <v>2950</v>
      </c>
      <c r="C15" s="2">
        <f>SUMIFS(Registro!$H$6:$H$155,Registro!$B$6:$B$155,$A15,Registro!$C$6:$C$155,"Gasto",Registro!$D$6:$D$155,"Esencial")</f>
        <v>1470</v>
      </c>
      <c r="D15" s="2">
        <f>SUMIFS(Registro!$H$6:$H$155,Registro!$B$6:$B$155,$A15,Registro!$C$6:$C$155,"Gasto",Registro!$D$6:$D$155,"Flexible")</f>
        <v>365</v>
      </c>
      <c r="E15" s="2">
        <f>SUMIFS(Registro!$H$6:$H$155,Registro!$B$6:$B$155,$A15,Registro!$C$6:$C$155,"Ahorro")</f>
        <v>720</v>
      </c>
      <c r="F15" s="2">
        <f t="shared" si="0"/>
        <v>395</v>
      </c>
      <c r="G15" s="3">
        <f t="shared" si="1"/>
        <v>0.2440677966101695</v>
      </c>
      <c r="H15" s="4" t="str">
        <f>IF(AND(G15&gt;=Configuracion!$B$7,F15&gt;=0),"En objetivo",IF(F15&gt;=0,"Ajustado","Revisar"))</f>
        <v>En objetivo</v>
      </c>
      <c r="I15" s="2">
        <f>SUM($E$10:E15)</f>
        <v>3370</v>
      </c>
    </row>
    <row r="16" spans="1:19" ht="20.100000000000001" customHeight="1" x14ac:dyDescent="0.25">
      <c r="A16" s="1" t="s">
        <v>16</v>
      </c>
      <c r="B16" s="2">
        <f>SUMIFS(Registro!$H$6:$H$155,Registro!$B$6:$B$155,$A16,Registro!$C$6:$C$155,"Ingreso")</f>
        <v>2550</v>
      </c>
      <c r="C16" s="2">
        <f>SUMIFS(Registro!$H$6:$H$155,Registro!$B$6:$B$155,$A16,Registro!$C$6:$C$155,"Gasto",Registro!$D$6:$D$155,"Esencial")</f>
        <v>1455</v>
      </c>
      <c r="D16" s="2">
        <f>SUMIFS(Registro!$H$6:$H$155,Registro!$B$6:$B$155,$A16,Registro!$C$6:$C$155,"Gasto",Registro!$D$6:$D$155,"Flexible")</f>
        <v>450</v>
      </c>
      <c r="E16" s="2">
        <f>SUMIFS(Registro!$H$6:$H$155,Registro!$B$6:$B$155,$A16,Registro!$C$6:$C$155,"Ahorro")</f>
        <v>500</v>
      </c>
      <c r="F16" s="2">
        <f t="shared" si="0"/>
        <v>145</v>
      </c>
      <c r="G16" s="3">
        <f t="shared" si="1"/>
        <v>0.19607843137254902</v>
      </c>
      <c r="H16" s="4" t="str">
        <f>IF(AND(G16&gt;=Configuracion!$B$7,F16&gt;=0),"En objetivo",IF(F16&gt;=0,"Ajustado","Revisar"))</f>
        <v>Ajustado</v>
      </c>
      <c r="I16" s="2">
        <f>SUM($E$10:E16)</f>
        <v>3870</v>
      </c>
    </row>
    <row r="17" spans="1:14" ht="20.100000000000001" customHeight="1" x14ac:dyDescent="0.25">
      <c r="A17" s="1" t="s">
        <v>17</v>
      </c>
      <c r="B17" s="2">
        <f>SUMIFS(Registro!$H$6:$H$155,Registro!$B$6:$B$155,$A17,Registro!$C$6:$C$155,"Ingreso")</f>
        <v>2550</v>
      </c>
      <c r="C17" s="2">
        <f>SUMIFS(Registro!$H$6:$H$155,Registro!$B$6:$B$155,$A17,Registro!$C$6:$C$155,"Gasto",Registro!$D$6:$D$155,"Esencial")</f>
        <v>1440</v>
      </c>
      <c r="D17" s="2">
        <f>SUMIFS(Registro!$H$6:$H$155,Registro!$B$6:$B$155,$A17,Registro!$C$6:$C$155,"Gasto",Registro!$D$6:$D$155,"Flexible")</f>
        <v>480</v>
      </c>
      <c r="E17" s="2">
        <f>SUMIFS(Registro!$H$6:$H$155,Registro!$B$6:$B$155,$A17,Registro!$C$6:$C$155,"Ahorro")</f>
        <v>450</v>
      </c>
      <c r="F17" s="2">
        <f t="shared" si="0"/>
        <v>180</v>
      </c>
      <c r="G17" s="3">
        <f t="shared" si="1"/>
        <v>0.17647058823529413</v>
      </c>
      <c r="H17" s="4" t="str">
        <f>IF(AND(G17&gt;=Configuracion!$B$7,F17&gt;=0),"En objetivo",IF(F17&gt;=0,"Ajustado","Revisar"))</f>
        <v>Ajustado</v>
      </c>
      <c r="I17" s="2">
        <f>SUM($E$10:E17)</f>
        <v>4320</v>
      </c>
    </row>
    <row r="18" spans="1:14" ht="20.100000000000001" customHeight="1" x14ac:dyDescent="0.25">
      <c r="A18" s="1" t="s">
        <v>18</v>
      </c>
      <c r="B18" s="2">
        <f>SUMIFS(Registro!$H$6:$H$155,Registro!$B$6:$B$155,$A18,Registro!$C$6:$C$155,"Ingreso")</f>
        <v>2970</v>
      </c>
      <c r="C18" s="2">
        <f>SUMIFS(Registro!$H$6:$H$155,Registro!$B$6:$B$155,$A18,Registro!$C$6:$C$155,"Gasto",Registro!$D$6:$D$155,"Esencial")</f>
        <v>1460</v>
      </c>
      <c r="D18" s="2">
        <f>SUMIFS(Registro!$H$6:$H$155,Registro!$B$6:$B$155,$A18,Registro!$C$6:$C$155,"Gasto",Registro!$D$6:$D$155,"Flexible")</f>
        <v>355</v>
      </c>
      <c r="E18" s="2">
        <f>SUMIFS(Registro!$H$6:$H$155,Registro!$B$6:$B$155,$A18,Registro!$C$6:$C$155,"Ahorro")</f>
        <v>760</v>
      </c>
      <c r="F18" s="2">
        <f t="shared" si="0"/>
        <v>395</v>
      </c>
      <c r="G18" s="3">
        <f t="shared" si="1"/>
        <v>0.25589225589225589</v>
      </c>
      <c r="H18" s="4" t="str">
        <f>IF(AND(G18&gt;=Configuracion!$B$7,F18&gt;=0),"En objetivo",IF(F18&gt;=0,"Ajustado","Revisar"))</f>
        <v>En objetivo</v>
      </c>
      <c r="I18" s="2">
        <f>SUM($E$10:E18)</f>
        <v>5080</v>
      </c>
    </row>
    <row r="19" spans="1:14" ht="20.100000000000001" customHeight="1" x14ac:dyDescent="0.25">
      <c r="A19" s="1" t="s">
        <v>19</v>
      </c>
      <c r="B19" s="2">
        <f>SUMIFS(Registro!$H$6:$H$155,Registro!$B$6:$B$155,$A19,Registro!$C$6:$C$155,"Ingreso")</f>
        <v>2550</v>
      </c>
      <c r="C19" s="2">
        <f>SUMIFS(Registro!$H$6:$H$155,Registro!$B$6:$B$155,$A19,Registro!$C$6:$C$155,"Gasto",Registro!$D$6:$D$155,"Esencial")</f>
        <v>1480</v>
      </c>
      <c r="D19" s="2">
        <f>SUMIFS(Registro!$H$6:$H$155,Registro!$B$6:$B$155,$A19,Registro!$C$6:$C$155,"Gasto",Registro!$D$6:$D$155,"Flexible")</f>
        <v>330</v>
      </c>
      <c r="E19" s="2">
        <f>SUMIFS(Registro!$H$6:$H$155,Registro!$B$6:$B$155,$A19,Registro!$C$6:$C$155,"Ahorro")</f>
        <v>520</v>
      </c>
      <c r="F19" s="2">
        <f t="shared" si="0"/>
        <v>220</v>
      </c>
      <c r="G19" s="3">
        <f t="shared" si="1"/>
        <v>0.20392156862745098</v>
      </c>
      <c r="H19" s="4" t="str">
        <f>IF(AND(G19&gt;=Configuracion!$B$7,F19&gt;=0),"En objetivo",IF(F19&gt;=0,"Ajustado","Revisar"))</f>
        <v>En objetivo</v>
      </c>
      <c r="I19" s="2">
        <f>SUM($E$10:E19)</f>
        <v>5600</v>
      </c>
    </row>
    <row r="20" spans="1:14" ht="20.100000000000001" customHeight="1" x14ac:dyDescent="0.25">
      <c r="A20" s="1" t="s">
        <v>20</v>
      </c>
      <c r="B20" s="2">
        <f>SUMIFS(Registro!$H$6:$H$155,Registro!$B$6:$B$155,$A20,Registro!$C$6:$C$155,"Ingreso")</f>
        <v>2900</v>
      </c>
      <c r="C20" s="2">
        <f>SUMIFS(Registro!$H$6:$H$155,Registro!$B$6:$B$155,$A20,Registro!$C$6:$C$155,"Gasto",Registro!$D$6:$D$155,"Esencial")</f>
        <v>1500</v>
      </c>
      <c r="D20" s="2">
        <f>SUMIFS(Registro!$H$6:$H$155,Registro!$B$6:$B$155,$A20,Registro!$C$6:$C$155,"Gasto",Registro!$D$6:$D$155,"Flexible")</f>
        <v>370</v>
      </c>
      <c r="E20" s="2">
        <f>SUMIFS(Registro!$H$6:$H$155,Registro!$B$6:$B$155,$A20,Registro!$C$6:$C$155,"Ahorro")</f>
        <v>650</v>
      </c>
      <c r="F20" s="2">
        <f t="shared" si="0"/>
        <v>380</v>
      </c>
      <c r="G20" s="3">
        <f t="shared" si="1"/>
        <v>0.22413793103448276</v>
      </c>
      <c r="H20" s="4" t="str">
        <f>IF(AND(G20&gt;=Configuracion!$B$7,F20&gt;=0),"En objetivo",IF(F20&gt;=0,"Ajustado","Revisar"))</f>
        <v>En objetivo</v>
      </c>
      <c r="I20" s="2">
        <f>SUM($E$10:E20)</f>
        <v>6250</v>
      </c>
    </row>
    <row r="21" spans="1:14" ht="20.100000000000001" customHeight="1" x14ac:dyDescent="0.25">
      <c r="A21" s="1" t="s">
        <v>21</v>
      </c>
      <c r="B21" s="2">
        <f>SUMIFS(Registro!$H$6:$H$155,Registro!$B$6:$B$155,$A21,Registro!$C$6:$C$155,"Ingreso")</f>
        <v>3050</v>
      </c>
      <c r="C21" s="2">
        <f>SUMIFS(Registro!$H$6:$H$155,Registro!$B$6:$B$155,$A21,Registro!$C$6:$C$155,"Gasto",Registro!$D$6:$D$155,"Esencial")</f>
        <v>1535</v>
      </c>
      <c r="D21" s="2">
        <f>SUMIFS(Registro!$H$6:$H$155,Registro!$B$6:$B$155,$A21,Registro!$C$6:$C$155,"Gasto",Registro!$D$6:$D$155,"Flexible")</f>
        <v>530</v>
      </c>
      <c r="E21" s="2">
        <f>SUMIFS(Registro!$H$6:$H$155,Registro!$B$6:$B$155,$A21,Registro!$C$6:$C$155,"Ahorro")</f>
        <v>700</v>
      </c>
      <c r="F21" s="2">
        <f t="shared" si="0"/>
        <v>285</v>
      </c>
      <c r="G21" s="3">
        <f t="shared" si="1"/>
        <v>0.22950819672131148</v>
      </c>
      <c r="H21" s="4" t="str">
        <f>IF(AND(G21&gt;=Configuracion!$B$7,F21&gt;=0),"En objetivo",IF(F21&gt;=0,"Ajustado","Revisar"))</f>
        <v>En objetivo</v>
      </c>
      <c r="I21" s="2">
        <f>SUM($E$10:E21)</f>
        <v>6950</v>
      </c>
    </row>
    <row r="22" spans="1:14" ht="20.100000000000001" customHeight="1" x14ac:dyDescent="0.25"/>
    <row r="23" spans="1:14" ht="20.100000000000001" customHeight="1" x14ac:dyDescent="0.25">
      <c r="A23" s="5" t="s">
        <v>22</v>
      </c>
      <c r="B23" s="5" t="s">
        <v>23</v>
      </c>
      <c r="C23" s="5" t="s">
        <v>24</v>
      </c>
      <c r="D23" s="5" t="s">
        <v>25</v>
      </c>
      <c r="E23" s="5" t="s">
        <v>26</v>
      </c>
      <c r="F23" s="5" t="s">
        <v>27</v>
      </c>
      <c r="G23" s="5" t="s">
        <v>28</v>
      </c>
      <c r="J23" s="31" t="s">
        <v>29</v>
      </c>
      <c r="K23" s="30"/>
      <c r="L23" s="30"/>
      <c r="M23" s="30"/>
      <c r="N23" s="30"/>
    </row>
    <row r="24" spans="1:14" ht="20.100000000000001" customHeight="1" x14ac:dyDescent="0.25">
      <c r="A24" s="1" t="str">
        <f>Configuracion!A14</f>
        <v>Colchón de transición</v>
      </c>
      <c r="B24" s="2">
        <f>Configuracion!C14</f>
        <v>4500</v>
      </c>
      <c r="C24" s="2">
        <f>Configuracion!E14+SUMIFS(Registro!$H$6:$H$155,Registro!$F$6:$F$155,$A24,Registro!$C$6:$C$155,"Ahorro")</f>
        <v>4090</v>
      </c>
      <c r="D24" s="2">
        <f>MAX(0,B24-C24)</f>
        <v>410</v>
      </c>
      <c r="E24" s="3">
        <f>IF(B24=0,0,C24/B24)</f>
        <v>0.90888888888888886</v>
      </c>
      <c r="F24" s="6">
        <f>Configuracion!D14</f>
        <v>46387</v>
      </c>
      <c r="G24" s="2">
        <f>Configuracion!F14</f>
        <v>291.66666666666669</v>
      </c>
      <c r="J24" s="7" t="s">
        <v>30</v>
      </c>
      <c r="K24" s="24" t="str">
        <f>IF(AND($G$5&gt;=0.7,$J$5&gt;=Configuracion!$B$7),"Muy sólido",IF($J$5&gt;=Configuracion!$B$7,"Bien encaminado","Conviene ajustar"))</f>
        <v>Muy sólido</v>
      </c>
      <c r="L24" s="22"/>
      <c r="M24" s="22"/>
      <c r="N24" s="23"/>
    </row>
    <row r="25" spans="1:14" ht="20.100000000000001" customHeight="1" x14ac:dyDescent="0.25">
      <c r="A25" s="1" t="str">
        <f>Configuracion!A15</f>
        <v>Certificación avanzada</v>
      </c>
      <c r="B25" s="2">
        <f>Configuracion!C15</f>
        <v>1650</v>
      </c>
      <c r="C25" s="2">
        <f>Configuracion!E15+SUMIFS(Registro!$H$6:$H$155,Registro!$F$6:$F$155,$A25,Registro!$C$6:$C$155,"Ahorro")</f>
        <v>1140</v>
      </c>
      <c r="D25" s="2">
        <f>MAX(0,B25-C25)</f>
        <v>510</v>
      </c>
      <c r="E25" s="3">
        <f>IF(B25=0,0,C25/B25)</f>
        <v>0.69090909090909092</v>
      </c>
      <c r="F25" s="6">
        <f>Configuracion!D15</f>
        <v>46295</v>
      </c>
      <c r="G25" s="2">
        <f>Configuracion!F15</f>
        <v>166.66666666666666</v>
      </c>
      <c r="J25" s="7" t="s">
        <v>31</v>
      </c>
      <c r="K25" s="24" t="str">
        <f>INDEX($A$10:$A$21,MATCH(MAX($E$10:$E$21),$E$10:$E$21,0))</f>
        <v>Septiembre</v>
      </c>
      <c r="L25" s="22"/>
      <c r="M25" s="22"/>
      <c r="N25" s="23"/>
    </row>
    <row r="26" spans="1:14" ht="20.100000000000001" customHeight="1" x14ac:dyDescent="0.25">
      <c r="A26" s="1" t="str">
        <f>Configuracion!A16</f>
        <v>Equipo creativo portátil</v>
      </c>
      <c r="B26" s="2">
        <f>Configuracion!C16</f>
        <v>2200</v>
      </c>
      <c r="C26" s="2">
        <f>Configuracion!E16+SUMIFS(Registro!$H$6:$H$155,Registro!$F$6:$F$155,$A26,Registro!$C$6:$C$155,"Ahorro")</f>
        <v>1930</v>
      </c>
      <c r="D26" s="2">
        <f>MAX(0,B26-C26)</f>
        <v>270</v>
      </c>
      <c r="E26" s="3">
        <f>IF(B26=0,0,C26/B26)</f>
        <v>0.87727272727272732</v>
      </c>
      <c r="F26" s="6">
        <f>Configuracion!D16</f>
        <v>46356</v>
      </c>
      <c r="G26" s="2">
        <f>Configuracion!F16</f>
        <v>177.27272727272728</v>
      </c>
      <c r="J26" s="7" t="s">
        <v>32</v>
      </c>
      <c r="K26" s="24" t="str">
        <f>INDEX($A$10:$A$21,MATCH(MAX($D$10:$D$21),$D$10:$D$21,0))</f>
        <v>Diciembre</v>
      </c>
      <c r="L26" s="22"/>
      <c r="M26" s="22"/>
      <c r="N26" s="23"/>
    </row>
    <row r="27" spans="1:14" ht="20.100000000000001" customHeight="1" x14ac:dyDescent="0.25">
      <c r="A27" s="1" t="str">
        <f>Configuracion!A17</f>
        <v>Escapada sin deuda</v>
      </c>
      <c r="B27" s="2">
        <f>Configuracion!C17</f>
        <v>1200</v>
      </c>
      <c r="C27" s="2">
        <f>Configuracion!E17+SUMIFS(Registro!$H$6:$H$155,Registro!$F$6:$F$155,$A27,Registro!$C$6:$C$155,"Ahorro")</f>
        <v>1290</v>
      </c>
      <c r="D27" s="2">
        <f>MAX(0,B27-C27)</f>
        <v>0</v>
      </c>
      <c r="E27" s="3">
        <f>IF(B27=0,0,C27/B27)</f>
        <v>1.075</v>
      </c>
      <c r="F27" s="6">
        <f>Configuracion!D17</f>
        <v>46234</v>
      </c>
      <c r="G27" s="2">
        <f>Configuracion!F17</f>
        <v>157.14285714285714</v>
      </c>
      <c r="J27" s="7" t="s">
        <v>33</v>
      </c>
      <c r="K27" s="28">
        <f>SUM($D$10:$D$21)-(Configuracion!$B$10*12)</f>
        <v>-165</v>
      </c>
      <c r="L27" s="22"/>
      <c r="M27" s="22"/>
      <c r="N27" s="23"/>
    </row>
    <row r="28" spans="1:14" ht="20.100000000000001" customHeight="1" x14ac:dyDescent="0.25">
      <c r="J28" s="7" t="s">
        <v>34</v>
      </c>
      <c r="K28" s="28">
        <f>SUM($C$10:$C$21)-(Configuracion!$B$9*12)</f>
        <v>65</v>
      </c>
      <c r="L28" s="22"/>
      <c r="M28" s="22"/>
      <c r="N28" s="23"/>
    </row>
  </sheetData>
  <mergeCells count="24">
    <mergeCell ref="J5:L5"/>
    <mergeCell ref="G8:I8"/>
    <mergeCell ref="A7:C7"/>
    <mergeCell ref="G7:I7"/>
    <mergeCell ref="A1:S2"/>
    <mergeCell ref="A3:S3"/>
    <mergeCell ref="K28:N28"/>
    <mergeCell ref="D8:F8"/>
    <mergeCell ref="A4:C4"/>
    <mergeCell ref="D5:F5"/>
    <mergeCell ref="K24:N24"/>
    <mergeCell ref="J23:N23"/>
    <mergeCell ref="K27:N27"/>
    <mergeCell ref="J8:L8"/>
    <mergeCell ref="K25:N25"/>
    <mergeCell ref="J4:L4"/>
    <mergeCell ref="D7:F7"/>
    <mergeCell ref="J7:L7"/>
    <mergeCell ref="K26:N26"/>
    <mergeCell ref="A5:C5"/>
    <mergeCell ref="G5:I5"/>
    <mergeCell ref="A8:C8"/>
    <mergeCell ref="D4:F4"/>
    <mergeCell ref="G4:I4"/>
  </mergeCells>
  <conditionalFormatting sqref="E24:E27">
    <cfRule type="colorScale" priority="2">
      <colorScale>
        <cfvo type="min"/>
        <cfvo type="percentile" val="50"/>
        <cfvo type="max"/>
        <color rgb="FFF4CCCC"/>
        <color rgb="FFFFF2CC"/>
        <color rgb="FFD9EAD3"/>
      </colorScale>
    </cfRule>
  </conditionalFormatting>
  <conditionalFormatting sqref="G10:G21">
    <cfRule type="colorScale" priority="1">
      <colorScale>
        <cfvo type="num" val="0"/>
        <cfvo type="num" val="0.15"/>
        <cfvo type="num" val="0.3"/>
        <color rgb="FFF4CCCC"/>
        <color rgb="FFFFF2CC"/>
        <color rgb="FFD9EAD3"/>
      </colorScale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55"/>
  <sheetViews>
    <sheetView showGridLines="0" workbookViewId="0">
      <selection sqref="A1:J2"/>
    </sheetView>
  </sheetViews>
  <sheetFormatPr baseColWidth="10" defaultColWidth="9.140625" defaultRowHeight="15" x14ac:dyDescent="0.25"/>
  <cols>
    <col min="1" max="1" width="12" customWidth="1"/>
    <col min="2" max="2" width="13" customWidth="1"/>
    <col min="3" max="4" width="12" customWidth="1"/>
    <col min="5" max="6" width="24" customWidth="1"/>
    <col min="7" max="7" width="16" customWidth="1"/>
    <col min="8" max="8" width="14" customWidth="1"/>
    <col min="9" max="9" width="12" customWidth="1"/>
    <col min="10" max="10" width="30" customWidth="1"/>
  </cols>
  <sheetData>
    <row r="1" spans="1:10" ht="26.1" customHeight="1" x14ac:dyDescent="0.25">
      <c r="A1" s="33" t="s">
        <v>35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20.10000000000000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20.100000000000001" customHeight="1" x14ac:dyDescent="0.25">
      <c r="A3" s="32" t="s">
        <v>36</v>
      </c>
      <c r="B3" s="30"/>
      <c r="C3" s="30"/>
      <c r="D3" s="30"/>
      <c r="E3" s="30"/>
      <c r="F3" s="30"/>
      <c r="G3" s="30"/>
      <c r="H3" s="30"/>
      <c r="I3" s="30"/>
      <c r="J3" s="30"/>
    </row>
    <row r="4" spans="1:10" ht="20.100000000000001" customHeight="1" x14ac:dyDescent="0.25">
      <c r="A4" s="30"/>
      <c r="B4" s="30"/>
      <c r="C4" s="30"/>
      <c r="D4" s="30"/>
      <c r="E4" s="30"/>
      <c r="F4" s="30"/>
      <c r="G4" s="30"/>
      <c r="H4" s="30"/>
      <c r="I4" s="30"/>
      <c r="J4" s="30"/>
    </row>
    <row r="5" spans="1:10" ht="20.100000000000001" customHeight="1" x14ac:dyDescent="0.25">
      <c r="A5" s="5" t="s">
        <v>37</v>
      </c>
      <c r="B5" s="5" t="s">
        <v>38</v>
      </c>
      <c r="C5" s="5" t="s">
        <v>39</v>
      </c>
      <c r="D5" s="5" t="s">
        <v>40</v>
      </c>
      <c r="E5" s="5" t="s">
        <v>41</v>
      </c>
      <c r="F5" s="5" t="s">
        <v>22</v>
      </c>
      <c r="G5" s="5" t="s">
        <v>42</v>
      </c>
      <c r="H5" s="5" t="s">
        <v>43</v>
      </c>
      <c r="I5" s="5" t="s">
        <v>44</v>
      </c>
      <c r="J5" s="5" t="s">
        <v>45</v>
      </c>
    </row>
    <row r="6" spans="1:10" ht="20.100000000000001" customHeight="1" x14ac:dyDescent="0.25">
      <c r="A6" s="9">
        <v>46025</v>
      </c>
      <c r="B6" s="10" t="str">
        <f t="shared" ref="B6:B37" si="0">IF(A6="","",CHOOSE(MONTH(A6),"Enero","Febrero","Marzo","Abril","Mayo","Junio","Julio","Agosto","Septiembre","Octubre","Noviembre","Diciembre"))</f>
        <v>Enero</v>
      </c>
      <c r="C6" s="11" t="s">
        <v>46</v>
      </c>
      <c r="D6" s="11" t="s">
        <v>46</v>
      </c>
      <c r="E6" s="12" t="s">
        <v>47</v>
      </c>
      <c r="F6" s="12" t="s">
        <v>48</v>
      </c>
      <c r="G6" s="12" t="s">
        <v>49</v>
      </c>
      <c r="H6" s="13">
        <v>2550</v>
      </c>
      <c r="I6" s="11" t="s">
        <v>50</v>
      </c>
      <c r="J6" s="12" t="s">
        <v>51</v>
      </c>
    </row>
    <row r="7" spans="1:10" ht="20.100000000000001" customHeight="1" x14ac:dyDescent="0.25">
      <c r="A7" s="14">
        <v>46027</v>
      </c>
      <c r="B7" s="10" t="str">
        <f t="shared" si="0"/>
        <v>Enero</v>
      </c>
      <c r="C7" s="15" t="s">
        <v>52</v>
      </c>
      <c r="D7" s="15" t="s">
        <v>53</v>
      </c>
      <c r="E7" s="16" t="s">
        <v>54</v>
      </c>
      <c r="F7" s="16" t="s">
        <v>48</v>
      </c>
      <c r="G7" s="16" t="s">
        <v>55</v>
      </c>
      <c r="H7" s="17">
        <v>975</v>
      </c>
      <c r="I7" s="15" t="s">
        <v>50</v>
      </c>
      <c r="J7" s="16" t="s">
        <v>56</v>
      </c>
    </row>
    <row r="8" spans="1:10" ht="20.100000000000001" customHeight="1" x14ac:dyDescent="0.25">
      <c r="A8" s="14">
        <v>46032</v>
      </c>
      <c r="B8" s="10" t="str">
        <f t="shared" si="0"/>
        <v>Enero</v>
      </c>
      <c r="C8" s="15" t="s">
        <v>52</v>
      </c>
      <c r="D8" s="15" t="s">
        <v>53</v>
      </c>
      <c r="E8" s="16" t="s">
        <v>57</v>
      </c>
      <c r="F8" s="16" t="s">
        <v>48</v>
      </c>
      <c r="G8" s="16" t="s">
        <v>58</v>
      </c>
      <c r="H8" s="17">
        <v>315</v>
      </c>
      <c r="I8" s="15" t="s">
        <v>59</v>
      </c>
      <c r="J8" s="16" t="s">
        <v>60</v>
      </c>
    </row>
    <row r="9" spans="1:10" ht="20.100000000000001" customHeight="1" x14ac:dyDescent="0.25">
      <c r="A9" s="14">
        <v>46037</v>
      </c>
      <c r="B9" s="10" t="str">
        <f t="shared" si="0"/>
        <v>Enero</v>
      </c>
      <c r="C9" s="15" t="s">
        <v>52</v>
      </c>
      <c r="D9" s="15" t="s">
        <v>53</v>
      </c>
      <c r="E9" s="16" t="s">
        <v>61</v>
      </c>
      <c r="F9" s="16" t="s">
        <v>48</v>
      </c>
      <c r="G9" s="16" t="s">
        <v>58</v>
      </c>
      <c r="H9" s="17">
        <v>140</v>
      </c>
      <c r="I9" s="15" t="s">
        <v>59</v>
      </c>
      <c r="J9" s="16" t="s">
        <v>62</v>
      </c>
    </row>
    <row r="10" spans="1:10" ht="20.100000000000001" customHeight="1" x14ac:dyDescent="0.25">
      <c r="A10" s="14">
        <v>46040</v>
      </c>
      <c r="B10" s="10" t="str">
        <f t="shared" si="0"/>
        <v>Enero</v>
      </c>
      <c r="C10" s="15" t="s">
        <v>52</v>
      </c>
      <c r="D10" s="15" t="s">
        <v>63</v>
      </c>
      <c r="E10" s="16" t="s">
        <v>64</v>
      </c>
      <c r="F10" s="16" t="s">
        <v>48</v>
      </c>
      <c r="G10" s="16" t="s">
        <v>58</v>
      </c>
      <c r="H10" s="17">
        <v>175</v>
      </c>
      <c r="I10" s="15" t="s">
        <v>59</v>
      </c>
      <c r="J10" s="16" t="s">
        <v>65</v>
      </c>
    </row>
    <row r="11" spans="1:10" ht="20.100000000000001" customHeight="1" x14ac:dyDescent="0.25">
      <c r="A11" s="14">
        <v>46044</v>
      </c>
      <c r="B11" s="10" t="str">
        <f t="shared" si="0"/>
        <v>Enero</v>
      </c>
      <c r="C11" s="15" t="s">
        <v>52</v>
      </c>
      <c r="D11" s="15" t="s">
        <v>63</v>
      </c>
      <c r="E11" s="16" t="s">
        <v>66</v>
      </c>
      <c r="F11" s="16" t="s">
        <v>48</v>
      </c>
      <c r="G11" s="16" t="s">
        <v>58</v>
      </c>
      <c r="H11" s="17">
        <v>85</v>
      </c>
      <c r="I11" s="15" t="s">
        <v>59</v>
      </c>
      <c r="J11" s="16" t="s">
        <v>67</v>
      </c>
    </row>
    <row r="12" spans="1:10" ht="20.100000000000001" customHeight="1" x14ac:dyDescent="0.25">
      <c r="A12" s="14">
        <v>46046</v>
      </c>
      <c r="B12" s="10" t="str">
        <f t="shared" si="0"/>
        <v>Enero</v>
      </c>
      <c r="C12" s="15" t="s">
        <v>52</v>
      </c>
      <c r="D12" s="15" t="s">
        <v>63</v>
      </c>
      <c r="E12" s="16" t="s">
        <v>68</v>
      </c>
      <c r="F12" s="16" t="s">
        <v>48</v>
      </c>
      <c r="G12" s="16" t="s">
        <v>58</v>
      </c>
      <c r="H12" s="17">
        <v>60</v>
      </c>
      <c r="I12" s="15" t="s">
        <v>59</v>
      </c>
      <c r="J12" s="16" t="s">
        <v>69</v>
      </c>
    </row>
    <row r="13" spans="1:10" ht="20.100000000000001" customHeight="1" x14ac:dyDescent="0.25">
      <c r="A13" s="14">
        <v>46047</v>
      </c>
      <c r="B13" s="10" t="str">
        <f t="shared" si="0"/>
        <v>Enero</v>
      </c>
      <c r="C13" s="15" t="s">
        <v>5</v>
      </c>
      <c r="D13" s="15" t="s">
        <v>22</v>
      </c>
      <c r="E13" s="16" t="s">
        <v>70</v>
      </c>
      <c r="F13" s="16" t="s">
        <v>71</v>
      </c>
      <c r="G13" s="16" t="s">
        <v>49</v>
      </c>
      <c r="H13" s="17">
        <v>220</v>
      </c>
      <c r="I13" s="15" t="s">
        <v>50</v>
      </c>
      <c r="J13" s="16" t="s">
        <v>72</v>
      </c>
    </row>
    <row r="14" spans="1:10" ht="20.100000000000001" customHeight="1" x14ac:dyDescent="0.25">
      <c r="A14" s="14">
        <v>46048</v>
      </c>
      <c r="B14" s="10" t="str">
        <f t="shared" si="0"/>
        <v>Enero</v>
      </c>
      <c r="C14" s="15" t="s">
        <v>5</v>
      </c>
      <c r="D14" s="15" t="s">
        <v>22</v>
      </c>
      <c r="E14" s="16" t="s">
        <v>70</v>
      </c>
      <c r="F14" s="16" t="s">
        <v>73</v>
      </c>
      <c r="G14" s="16" t="s">
        <v>49</v>
      </c>
      <c r="H14" s="17">
        <v>120</v>
      </c>
      <c r="I14" s="15" t="s">
        <v>50</v>
      </c>
      <c r="J14" s="16" t="s">
        <v>72</v>
      </c>
    </row>
    <row r="15" spans="1:10" ht="20.100000000000001" customHeight="1" x14ac:dyDescent="0.25">
      <c r="A15" s="14">
        <v>46049</v>
      </c>
      <c r="B15" s="10" t="str">
        <f t="shared" si="0"/>
        <v>Enero</v>
      </c>
      <c r="C15" s="15" t="s">
        <v>5</v>
      </c>
      <c r="D15" s="15" t="s">
        <v>22</v>
      </c>
      <c r="E15" s="16" t="s">
        <v>70</v>
      </c>
      <c r="F15" s="16" t="s">
        <v>74</v>
      </c>
      <c r="G15" s="16" t="s">
        <v>49</v>
      </c>
      <c r="H15" s="17">
        <v>110</v>
      </c>
      <c r="I15" s="15" t="s">
        <v>50</v>
      </c>
      <c r="J15" s="16" t="s">
        <v>72</v>
      </c>
    </row>
    <row r="16" spans="1:10" ht="20.100000000000001" customHeight="1" x14ac:dyDescent="0.25">
      <c r="A16" s="14">
        <v>46050</v>
      </c>
      <c r="B16" s="10" t="str">
        <f t="shared" si="0"/>
        <v>Enero</v>
      </c>
      <c r="C16" s="15" t="s">
        <v>5</v>
      </c>
      <c r="D16" s="15" t="s">
        <v>22</v>
      </c>
      <c r="E16" s="16" t="s">
        <v>70</v>
      </c>
      <c r="F16" s="16" t="s">
        <v>75</v>
      </c>
      <c r="G16" s="16" t="s">
        <v>49</v>
      </c>
      <c r="H16" s="17">
        <v>50</v>
      </c>
      <c r="I16" s="15" t="s">
        <v>50</v>
      </c>
      <c r="J16" s="16" t="s">
        <v>72</v>
      </c>
    </row>
    <row r="17" spans="1:10" ht="20.100000000000001" customHeight="1" x14ac:dyDescent="0.25">
      <c r="A17" s="9">
        <v>46056</v>
      </c>
      <c r="B17" s="10" t="str">
        <f t="shared" si="0"/>
        <v>Febrero</v>
      </c>
      <c r="C17" s="11" t="s">
        <v>46</v>
      </c>
      <c r="D17" s="11" t="s">
        <v>46</v>
      </c>
      <c r="E17" s="12" t="s">
        <v>47</v>
      </c>
      <c r="F17" s="12" t="s">
        <v>48</v>
      </c>
      <c r="G17" s="12" t="s">
        <v>49</v>
      </c>
      <c r="H17" s="13">
        <v>2550</v>
      </c>
      <c r="I17" s="11" t="s">
        <v>50</v>
      </c>
      <c r="J17" s="12" t="s">
        <v>51</v>
      </c>
    </row>
    <row r="18" spans="1:10" ht="20.100000000000001" customHeight="1" x14ac:dyDescent="0.25">
      <c r="A18" s="14">
        <v>46058</v>
      </c>
      <c r="B18" s="10" t="str">
        <f t="shared" si="0"/>
        <v>Febrero</v>
      </c>
      <c r="C18" s="15" t="s">
        <v>52</v>
      </c>
      <c r="D18" s="15" t="s">
        <v>53</v>
      </c>
      <c r="E18" s="16" t="s">
        <v>54</v>
      </c>
      <c r="F18" s="16" t="s">
        <v>48</v>
      </c>
      <c r="G18" s="16" t="s">
        <v>55</v>
      </c>
      <c r="H18" s="17">
        <v>980</v>
      </c>
      <c r="I18" s="15" t="s">
        <v>50</v>
      </c>
      <c r="J18" s="16" t="s">
        <v>56</v>
      </c>
    </row>
    <row r="19" spans="1:10" ht="20.100000000000001" customHeight="1" x14ac:dyDescent="0.25">
      <c r="A19" s="14">
        <v>46063</v>
      </c>
      <c r="B19" s="10" t="str">
        <f t="shared" si="0"/>
        <v>Febrero</v>
      </c>
      <c r="C19" s="15" t="s">
        <v>52</v>
      </c>
      <c r="D19" s="15" t="s">
        <v>53</v>
      </c>
      <c r="E19" s="16" t="s">
        <v>57</v>
      </c>
      <c r="F19" s="16" t="s">
        <v>48</v>
      </c>
      <c r="G19" s="16" t="s">
        <v>58</v>
      </c>
      <c r="H19" s="17">
        <v>300</v>
      </c>
      <c r="I19" s="15" t="s">
        <v>59</v>
      </c>
      <c r="J19" s="16" t="s">
        <v>60</v>
      </c>
    </row>
    <row r="20" spans="1:10" ht="20.100000000000001" customHeight="1" x14ac:dyDescent="0.25">
      <c r="A20" s="14">
        <v>46068</v>
      </c>
      <c r="B20" s="10" t="str">
        <f t="shared" si="0"/>
        <v>Febrero</v>
      </c>
      <c r="C20" s="15" t="s">
        <v>52</v>
      </c>
      <c r="D20" s="15" t="s">
        <v>53</v>
      </c>
      <c r="E20" s="16" t="s">
        <v>61</v>
      </c>
      <c r="F20" s="16" t="s">
        <v>48</v>
      </c>
      <c r="G20" s="16" t="s">
        <v>58</v>
      </c>
      <c r="H20" s="17">
        <v>140</v>
      </c>
      <c r="I20" s="15" t="s">
        <v>59</v>
      </c>
      <c r="J20" s="16" t="s">
        <v>62</v>
      </c>
    </row>
    <row r="21" spans="1:10" ht="20.100000000000001" customHeight="1" x14ac:dyDescent="0.25">
      <c r="A21" s="14">
        <v>46071</v>
      </c>
      <c r="B21" s="10" t="str">
        <f t="shared" si="0"/>
        <v>Febrero</v>
      </c>
      <c r="C21" s="15" t="s">
        <v>52</v>
      </c>
      <c r="D21" s="15" t="s">
        <v>63</v>
      </c>
      <c r="E21" s="16" t="s">
        <v>64</v>
      </c>
      <c r="F21" s="16" t="s">
        <v>48</v>
      </c>
      <c r="G21" s="16" t="s">
        <v>58</v>
      </c>
      <c r="H21" s="17">
        <v>205</v>
      </c>
      <c r="I21" s="15" t="s">
        <v>59</v>
      </c>
      <c r="J21" s="16" t="s">
        <v>65</v>
      </c>
    </row>
    <row r="22" spans="1:10" ht="20.100000000000001" customHeight="1" x14ac:dyDescent="0.25">
      <c r="A22" s="14">
        <v>46075</v>
      </c>
      <c r="B22" s="10" t="str">
        <f t="shared" si="0"/>
        <v>Febrero</v>
      </c>
      <c r="C22" s="15" t="s">
        <v>52</v>
      </c>
      <c r="D22" s="15" t="s">
        <v>63</v>
      </c>
      <c r="E22" s="16" t="s">
        <v>66</v>
      </c>
      <c r="F22" s="16" t="s">
        <v>48</v>
      </c>
      <c r="G22" s="16" t="s">
        <v>58</v>
      </c>
      <c r="H22" s="17">
        <v>90</v>
      </c>
      <c r="I22" s="15" t="s">
        <v>59</v>
      </c>
      <c r="J22" s="16" t="s">
        <v>67</v>
      </c>
    </row>
    <row r="23" spans="1:10" ht="20.100000000000001" customHeight="1" x14ac:dyDescent="0.25">
      <c r="A23" s="14">
        <v>46077</v>
      </c>
      <c r="B23" s="10" t="str">
        <f t="shared" si="0"/>
        <v>Febrero</v>
      </c>
      <c r="C23" s="15" t="s">
        <v>52</v>
      </c>
      <c r="D23" s="15" t="s">
        <v>63</v>
      </c>
      <c r="E23" s="16" t="s">
        <v>68</v>
      </c>
      <c r="F23" s="16" t="s">
        <v>48</v>
      </c>
      <c r="G23" s="16" t="s">
        <v>58</v>
      </c>
      <c r="H23" s="17">
        <v>60</v>
      </c>
      <c r="I23" s="15" t="s">
        <v>59</v>
      </c>
      <c r="J23" s="16" t="s">
        <v>69</v>
      </c>
    </row>
    <row r="24" spans="1:10" ht="20.100000000000001" customHeight="1" x14ac:dyDescent="0.25">
      <c r="A24" s="14">
        <v>46078</v>
      </c>
      <c r="B24" s="10" t="str">
        <f t="shared" si="0"/>
        <v>Febrero</v>
      </c>
      <c r="C24" s="15" t="s">
        <v>5</v>
      </c>
      <c r="D24" s="15" t="s">
        <v>22</v>
      </c>
      <c r="E24" s="16" t="s">
        <v>70</v>
      </c>
      <c r="F24" s="16" t="s">
        <v>71</v>
      </c>
      <c r="G24" s="16" t="s">
        <v>49</v>
      </c>
      <c r="H24" s="17">
        <v>220</v>
      </c>
      <c r="I24" s="15" t="s">
        <v>50</v>
      </c>
      <c r="J24" s="16" t="s">
        <v>72</v>
      </c>
    </row>
    <row r="25" spans="1:10" ht="20.100000000000001" customHeight="1" x14ac:dyDescent="0.25">
      <c r="A25" s="14">
        <v>46079</v>
      </c>
      <c r="B25" s="10" t="str">
        <f t="shared" si="0"/>
        <v>Febrero</v>
      </c>
      <c r="C25" s="15" t="s">
        <v>5</v>
      </c>
      <c r="D25" s="15" t="s">
        <v>22</v>
      </c>
      <c r="E25" s="16" t="s">
        <v>70</v>
      </c>
      <c r="F25" s="16" t="s">
        <v>73</v>
      </c>
      <c r="G25" s="16" t="s">
        <v>49</v>
      </c>
      <c r="H25" s="17">
        <v>100</v>
      </c>
      <c r="I25" s="15" t="s">
        <v>50</v>
      </c>
      <c r="J25" s="16" t="s">
        <v>72</v>
      </c>
    </row>
    <row r="26" spans="1:10" ht="20.100000000000001" customHeight="1" x14ac:dyDescent="0.25">
      <c r="A26" s="14">
        <v>46080</v>
      </c>
      <c r="B26" s="10" t="str">
        <f t="shared" si="0"/>
        <v>Febrero</v>
      </c>
      <c r="C26" s="15" t="s">
        <v>5</v>
      </c>
      <c r="D26" s="15" t="s">
        <v>22</v>
      </c>
      <c r="E26" s="16" t="s">
        <v>70</v>
      </c>
      <c r="F26" s="16" t="s">
        <v>74</v>
      </c>
      <c r="G26" s="16" t="s">
        <v>49</v>
      </c>
      <c r="H26" s="17">
        <v>100</v>
      </c>
      <c r="I26" s="15" t="s">
        <v>50</v>
      </c>
      <c r="J26" s="16" t="s">
        <v>72</v>
      </c>
    </row>
    <row r="27" spans="1:10" ht="20.100000000000001" customHeight="1" x14ac:dyDescent="0.25">
      <c r="A27" s="14">
        <v>46081</v>
      </c>
      <c r="B27" s="10" t="str">
        <f t="shared" si="0"/>
        <v>Febrero</v>
      </c>
      <c r="C27" s="15" t="s">
        <v>5</v>
      </c>
      <c r="D27" s="15" t="s">
        <v>22</v>
      </c>
      <c r="E27" s="16" t="s">
        <v>70</v>
      </c>
      <c r="F27" s="16" t="s">
        <v>75</v>
      </c>
      <c r="G27" s="16" t="s">
        <v>49</v>
      </c>
      <c r="H27" s="17">
        <v>60</v>
      </c>
      <c r="I27" s="15" t="s">
        <v>50</v>
      </c>
      <c r="J27" s="16" t="s">
        <v>72</v>
      </c>
    </row>
    <row r="28" spans="1:10" ht="20.100000000000001" customHeight="1" x14ac:dyDescent="0.25">
      <c r="A28" s="9">
        <v>46084</v>
      </c>
      <c r="B28" s="10" t="str">
        <f t="shared" si="0"/>
        <v>Marzo</v>
      </c>
      <c r="C28" s="11" t="s">
        <v>46</v>
      </c>
      <c r="D28" s="11" t="s">
        <v>46</v>
      </c>
      <c r="E28" s="12" t="s">
        <v>47</v>
      </c>
      <c r="F28" s="12" t="s">
        <v>48</v>
      </c>
      <c r="G28" s="12" t="s">
        <v>49</v>
      </c>
      <c r="H28" s="13">
        <v>2550</v>
      </c>
      <c r="I28" s="11" t="s">
        <v>50</v>
      </c>
      <c r="J28" s="12" t="s">
        <v>51</v>
      </c>
    </row>
    <row r="29" spans="1:10" ht="20.100000000000001" customHeight="1" x14ac:dyDescent="0.25">
      <c r="A29" s="9">
        <v>46101</v>
      </c>
      <c r="B29" s="10" t="str">
        <f t="shared" si="0"/>
        <v>Marzo</v>
      </c>
      <c r="C29" s="11" t="s">
        <v>46</v>
      </c>
      <c r="D29" s="11" t="s">
        <v>46</v>
      </c>
      <c r="E29" s="12" t="s">
        <v>76</v>
      </c>
      <c r="F29" s="12" t="s">
        <v>48</v>
      </c>
      <c r="G29" s="12" t="s">
        <v>49</v>
      </c>
      <c r="H29" s="13">
        <v>320</v>
      </c>
      <c r="I29" s="11" t="s">
        <v>59</v>
      </c>
      <c r="J29" s="12" t="s">
        <v>77</v>
      </c>
    </row>
    <row r="30" spans="1:10" ht="20.100000000000001" customHeight="1" x14ac:dyDescent="0.25">
      <c r="A30" s="14">
        <v>46086</v>
      </c>
      <c r="B30" s="10" t="str">
        <f t="shared" si="0"/>
        <v>Marzo</v>
      </c>
      <c r="C30" s="15" t="s">
        <v>52</v>
      </c>
      <c r="D30" s="15" t="s">
        <v>53</v>
      </c>
      <c r="E30" s="16" t="s">
        <v>54</v>
      </c>
      <c r="F30" s="16" t="s">
        <v>48</v>
      </c>
      <c r="G30" s="16" t="s">
        <v>55</v>
      </c>
      <c r="H30" s="17">
        <v>985</v>
      </c>
      <c r="I30" s="15" t="s">
        <v>50</v>
      </c>
      <c r="J30" s="16" t="s">
        <v>56</v>
      </c>
    </row>
    <row r="31" spans="1:10" ht="20.100000000000001" customHeight="1" x14ac:dyDescent="0.25">
      <c r="A31" s="14">
        <v>46091</v>
      </c>
      <c r="B31" s="10" t="str">
        <f t="shared" si="0"/>
        <v>Marzo</v>
      </c>
      <c r="C31" s="15" t="s">
        <v>52</v>
      </c>
      <c r="D31" s="15" t="s">
        <v>53</v>
      </c>
      <c r="E31" s="16" t="s">
        <v>57</v>
      </c>
      <c r="F31" s="16" t="s">
        <v>48</v>
      </c>
      <c r="G31" s="16" t="s">
        <v>58</v>
      </c>
      <c r="H31" s="17">
        <v>330</v>
      </c>
      <c r="I31" s="15" t="s">
        <v>59</v>
      </c>
      <c r="J31" s="16" t="s">
        <v>60</v>
      </c>
    </row>
    <row r="32" spans="1:10" ht="20.100000000000001" customHeight="1" x14ac:dyDescent="0.25">
      <c r="A32" s="14">
        <v>46096</v>
      </c>
      <c r="B32" s="10" t="str">
        <f t="shared" si="0"/>
        <v>Marzo</v>
      </c>
      <c r="C32" s="15" t="s">
        <v>52</v>
      </c>
      <c r="D32" s="15" t="s">
        <v>53</v>
      </c>
      <c r="E32" s="16" t="s">
        <v>61</v>
      </c>
      <c r="F32" s="16" t="s">
        <v>48</v>
      </c>
      <c r="G32" s="16" t="s">
        <v>58</v>
      </c>
      <c r="H32" s="17">
        <v>135</v>
      </c>
      <c r="I32" s="15" t="s">
        <v>59</v>
      </c>
      <c r="J32" s="16" t="s">
        <v>62</v>
      </c>
    </row>
    <row r="33" spans="1:10" ht="20.100000000000001" customHeight="1" x14ac:dyDescent="0.25">
      <c r="A33" s="14">
        <v>46099</v>
      </c>
      <c r="B33" s="10" t="str">
        <f t="shared" si="0"/>
        <v>Marzo</v>
      </c>
      <c r="C33" s="15" t="s">
        <v>52</v>
      </c>
      <c r="D33" s="15" t="s">
        <v>63</v>
      </c>
      <c r="E33" s="16" t="s">
        <v>64</v>
      </c>
      <c r="F33" s="16" t="s">
        <v>48</v>
      </c>
      <c r="G33" s="16" t="s">
        <v>58</v>
      </c>
      <c r="H33" s="17">
        <v>210</v>
      </c>
      <c r="I33" s="15" t="s">
        <v>59</v>
      </c>
      <c r="J33" s="16" t="s">
        <v>65</v>
      </c>
    </row>
    <row r="34" spans="1:10" ht="20.100000000000001" customHeight="1" x14ac:dyDescent="0.25">
      <c r="A34" s="14">
        <v>46103</v>
      </c>
      <c r="B34" s="10" t="str">
        <f t="shared" si="0"/>
        <v>Marzo</v>
      </c>
      <c r="C34" s="15" t="s">
        <v>52</v>
      </c>
      <c r="D34" s="15" t="s">
        <v>63</v>
      </c>
      <c r="E34" s="16" t="s">
        <v>66</v>
      </c>
      <c r="F34" s="16" t="s">
        <v>48</v>
      </c>
      <c r="G34" s="16" t="s">
        <v>58</v>
      </c>
      <c r="H34" s="17">
        <v>120</v>
      </c>
      <c r="I34" s="15" t="s">
        <v>59</v>
      </c>
      <c r="J34" s="16" t="s">
        <v>67</v>
      </c>
    </row>
    <row r="35" spans="1:10" ht="20.100000000000001" customHeight="1" x14ac:dyDescent="0.25">
      <c r="A35" s="14">
        <v>46105</v>
      </c>
      <c r="B35" s="10" t="str">
        <f t="shared" si="0"/>
        <v>Marzo</v>
      </c>
      <c r="C35" s="15" t="s">
        <v>52</v>
      </c>
      <c r="D35" s="15" t="s">
        <v>63</v>
      </c>
      <c r="E35" s="16" t="s">
        <v>68</v>
      </c>
      <c r="F35" s="16" t="s">
        <v>48</v>
      </c>
      <c r="G35" s="16" t="s">
        <v>58</v>
      </c>
      <c r="H35" s="17">
        <v>60</v>
      </c>
      <c r="I35" s="15" t="s">
        <v>59</v>
      </c>
      <c r="J35" s="16" t="s">
        <v>69</v>
      </c>
    </row>
    <row r="36" spans="1:10" ht="20.100000000000001" customHeight="1" x14ac:dyDescent="0.25">
      <c r="A36" s="14">
        <v>46106</v>
      </c>
      <c r="B36" s="10" t="str">
        <f t="shared" si="0"/>
        <v>Marzo</v>
      </c>
      <c r="C36" s="15" t="s">
        <v>5</v>
      </c>
      <c r="D36" s="15" t="s">
        <v>22</v>
      </c>
      <c r="E36" s="16" t="s">
        <v>70</v>
      </c>
      <c r="F36" s="16" t="s">
        <v>71</v>
      </c>
      <c r="G36" s="16" t="s">
        <v>49</v>
      </c>
      <c r="H36" s="17">
        <v>250</v>
      </c>
      <c r="I36" s="15" t="s">
        <v>50</v>
      </c>
      <c r="J36" s="16" t="s">
        <v>72</v>
      </c>
    </row>
    <row r="37" spans="1:10" ht="20.100000000000001" customHeight="1" x14ac:dyDescent="0.25">
      <c r="A37" s="14">
        <v>46107</v>
      </c>
      <c r="B37" s="10" t="str">
        <f t="shared" si="0"/>
        <v>Marzo</v>
      </c>
      <c r="C37" s="15" t="s">
        <v>5</v>
      </c>
      <c r="D37" s="15" t="s">
        <v>22</v>
      </c>
      <c r="E37" s="16" t="s">
        <v>70</v>
      </c>
      <c r="F37" s="16" t="s">
        <v>73</v>
      </c>
      <c r="G37" s="16" t="s">
        <v>49</v>
      </c>
      <c r="H37" s="17">
        <v>150</v>
      </c>
      <c r="I37" s="15" t="s">
        <v>50</v>
      </c>
      <c r="J37" s="16" t="s">
        <v>72</v>
      </c>
    </row>
    <row r="38" spans="1:10" ht="20.100000000000001" customHeight="1" x14ac:dyDescent="0.25">
      <c r="A38" s="14">
        <v>46108</v>
      </c>
      <c r="B38" s="10" t="str">
        <f t="shared" ref="B38:B69" si="1">IF(A38="","",CHOOSE(MONTH(A38),"Enero","Febrero","Marzo","Abril","Mayo","Junio","Julio","Agosto","Septiembre","Octubre","Noviembre","Diciembre"))</f>
        <v>Marzo</v>
      </c>
      <c r="C38" s="15" t="s">
        <v>5</v>
      </c>
      <c r="D38" s="15" t="s">
        <v>22</v>
      </c>
      <c r="E38" s="16" t="s">
        <v>70</v>
      </c>
      <c r="F38" s="16" t="s">
        <v>74</v>
      </c>
      <c r="G38" s="16" t="s">
        <v>49</v>
      </c>
      <c r="H38" s="17">
        <v>150</v>
      </c>
      <c r="I38" s="15" t="s">
        <v>50</v>
      </c>
      <c r="J38" s="16" t="s">
        <v>72</v>
      </c>
    </row>
    <row r="39" spans="1:10" ht="20.100000000000001" customHeight="1" x14ac:dyDescent="0.25">
      <c r="A39" s="14">
        <v>46109</v>
      </c>
      <c r="B39" s="10" t="str">
        <f t="shared" si="1"/>
        <v>Marzo</v>
      </c>
      <c r="C39" s="15" t="s">
        <v>5</v>
      </c>
      <c r="D39" s="15" t="s">
        <v>22</v>
      </c>
      <c r="E39" s="16" t="s">
        <v>70</v>
      </c>
      <c r="F39" s="16" t="s">
        <v>75</v>
      </c>
      <c r="G39" s="16" t="s">
        <v>49</v>
      </c>
      <c r="H39" s="17">
        <v>100</v>
      </c>
      <c r="I39" s="15" t="s">
        <v>50</v>
      </c>
      <c r="J39" s="16" t="s">
        <v>72</v>
      </c>
    </row>
    <row r="40" spans="1:10" ht="20.100000000000001" customHeight="1" x14ac:dyDescent="0.25">
      <c r="A40" s="9">
        <v>46115</v>
      </c>
      <c r="B40" s="10" t="str">
        <f t="shared" si="1"/>
        <v>Abril</v>
      </c>
      <c r="C40" s="11" t="s">
        <v>46</v>
      </c>
      <c r="D40" s="11" t="s">
        <v>46</v>
      </c>
      <c r="E40" s="12" t="s">
        <v>47</v>
      </c>
      <c r="F40" s="12" t="s">
        <v>48</v>
      </c>
      <c r="G40" s="12" t="s">
        <v>49</v>
      </c>
      <c r="H40" s="13">
        <v>2550</v>
      </c>
      <c r="I40" s="11" t="s">
        <v>50</v>
      </c>
      <c r="J40" s="12" t="s">
        <v>51</v>
      </c>
    </row>
    <row r="41" spans="1:10" ht="20.100000000000001" customHeight="1" x14ac:dyDescent="0.25">
      <c r="A41" s="14">
        <v>46117</v>
      </c>
      <c r="B41" s="10" t="str">
        <f t="shared" si="1"/>
        <v>Abril</v>
      </c>
      <c r="C41" s="15" t="s">
        <v>52</v>
      </c>
      <c r="D41" s="15" t="s">
        <v>53</v>
      </c>
      <c r="E41" s="16" t="s">
        <v>54</v>
      </c>
      <c r="F41" s="16" t="s">
        <v>48</v>
      </c>
      <c r="G41" s="16" t="s">
        <v>55</v>
      </c>
      <c r="H41" s="17">
        <v>990</v>
      </c>
      <c r="I41" s="15" t="s">
        <v>50</v>
      </c>
      <c r="J41" s="16" t="s">
        <v>56</v>
      </c>
    </row>
    <row r="42" spans="1:10" ht="20.100000000000001" customHeight="1" x14ac:dyDescent="0.25">
      <c r="A42" s="14">
        <v>46122</v>
      </c>
      <c r="B42" s="10" t="str">
        <f t="shared" si="1"/>
        <v>Abril</v>
      </c>
      <c r="C42" s="15" t="s">
        <v>52</v>
      </c>
      <c r="D42" s="15" t="s">
        <v>53</v>
      </c>
      <c r="E42" s="16" t="s">
        <v>57</v>
      </c>
      <c r="F42" s="16" t="s">
        <v>48</v>
      </c>
      <c r="G42" s="16" t="s">
        <v>58</v>
      </c>
      <c r="H42" s="17">
        <v>318</v>
      </c>
      <c r="I42" s="15" t="s">
        <v>59</v>
      </c>
      <c r="J42" s="16" t="s">
        <v>60</v>
      </c>
    </row>
    <row r="43" spans="1:10" ht="20.100000000000001" customHeight="1" x14ac:dyDescent="0.25">
      <c r="A43" s="14">
        <v>46127</v>
      </c>
      <c r="B43" s="10" t="str">
        <f t="shared" si="1"/>
        <v>Abril</v>
      </c>
      <c r="C43" s="15" t="s">
        <v>52</v>
      </c>
      <c r="D43" s="15" t="s">
        <v>53</v>
      </c>
      <c r="E43" s="16" t="s">
        <v>61</v>
      </c>
      <c r="F43" s="16" t="s">
        <v>48</v>
      </c>
      <c r="G43" s="16" t="s">
        <v>58</v>
      </c>
      <c r="H43" s="17">
        <v>137</v>
      </c>
      <c r="I43" s="15" t="s">
        <v>59</v>
      </c>
      <c r="J43" s="16" t="s">
        <v>62</v>
      </c>
    </row>
    <row r="44" spans="1:10" ht="20.100000000000001" customHeight="1" x14ac:dyDescent="0.25">
      <c r="A44" s="14">
        <v>46130</v>
      </c>
      <c r="B44" s="10" t="str">
        <f t="shared" si="1"/>
        <v>Abril</v>
      </c>
      <c r="C44" s="15" t="s">
        <v>52</v>
      </c>
      <c r="D44" s="15" t="s">
        <v>63</v>
      </c>
      <c r="E44" s="16" t="s">
        <v>64</v>
      </c>
      <c r="F44" s="16" t="s">
        <v>48</v>
      </c>
      <c r="G44" s="16" t="s">
        <v>58</v>
      </c>
      <c r="H44" s="17">
        <v>175</v>
      </c>
      <c r="I44" s="15" t="s">
        <v>59</v>
      </c>
      <c r="J44" s="16" t="s">
        <v>65</v>
      </c>
    </row>
    <row r="45" spans="1:10" ht="20.100000000000001" customHeight="1" x14ac:dyDescent="0.25">
      <c r="A45" s="14">
        <v>46134</v>
      </c>
      <c r="B45" s="10" t="str">
        <f t="shared" si="1"/>
        <v>Abril</v>
      </c>
      <c r="C45" s="15" t="s">
        <v>52</v>
      </c>
      <c r="D45" s="15" t="s">
        <v>63</v>
      </c>
      <c r="E45" s="16" t="s">
        <v>66</v>
      </c>
      <c r="F45" s="16" t="s">
        <v>48</v>
      </c>
      <c r="G45" s="16" t="s">
        <v>58</v>
      </c>
      <c r="H45" s="17">
        <v>90</v>
      </c>
      <c r="I45" s="15" t="s">
        <v>59</v>
      </c>
      <c r="J45" s="16" t="s">
        <v>67</v>
      </c>
    </row>
    <row r="46" spans="1:10" ht="20.100000000000001" customHeight="1" x14ac:dyDescent="0.25">
      <c r="A46" s="14">
        <v>46136</v>
      </c>
      <c r="B46" s="10" t="str">
        <f t="shared" si="1"/>
        <v>Abril</v>
      </c>
      <c r="C46" s="15" t="s">
        <v>52</v>
      </c>
      <c r="D46" s="15" t="s">
        <v>63</v>
      </c>
      <c r="E46" s="16" t="s">
        <v>68</v>
      </c>
      <c r="F46" s="16" t="s">
        <v>48</v>
      </c>
      <c r="G46" s="16" t="s">
        <v>58</v>
      </c>
      <c r="H46" s="17">
        <v>55</v>
      </c>
      <c r="I46" s="15" t="s">
        <v>59</v>
      </c>
      <c r="J46" s="16" t="s">
        <v>69</v>
      </c>
    </row>
    <row r="47" spans="1:10" ht="20.100000000000001" customHeight="1" x14ac:dyDescent="0.25">
      <c r="A47" s="14">
        <v>46137</v>
      </c>
      <c r="B47" s="10" t="str">
        <f t="shared" si="1"/>
        <v>Abril</v>
      </c>
      <c r="C47" s="15" t="s">
        <v>5</v>
      </c>
      <c r="D47" s="15" t="s">
        <v>22</v>
      </c>
      <c r="E47" s="16" t="s">
        <v>70</v>
      </c>
      <c r="F47" s="16" t="s">
        <v>71</v>
      </c>
      <c r="G47" s="16" t="s">
        <v>49</v>
      </c>
      <c r="H47" s="17">
        <v>250</v>
      </c>
      <c r="I47" s="15" t="s">
        <v>50</v>
      </c>
      <c r="J47" s="16" t="s">
        <v>72</v>
      </c>
    </row>
    <row r="48" spans="1:10" ht="20.100000000000001" customHeight="1" x14ac:dyDescent="0.25">
      <c r="A48" s="14">
        <v>46138</v>
      </c>
      <c r="B48" s="10" t="str">
        <f t="shared" si="1"/>
        <v>Abril</v>
      </c>
      <c r="C48" s="15" t="s">
        <v>5</v>
      </c>
      <c r="D48" s="15" t="s">
        <v>22</v>
      </c>
      <c r="E48" s="16" t="s">
        <v>70</v>
      </c>
      <c r="F48" s="16" t="s">
        <v>73</v>
      </c>
      <c r="G48" s="16" t="s">
        <v>49</v>
      </c>
      <c r="H48" s="17">
        <v>120</v>
      </c>
      <c r="I48" s="15" t="s">
        <v>50</v>
      </c>
      <c r="J48" s="16" t="s">
        <v>72</v>
      </c>
    </row>
    <row r="49" spans="1:10" ht="20.100000000000001" customHeight="1" x14ac:dyDescent="0.25">
      <c r="A49" s="14">
        <v>46139</v>
      </c>
      <c r="B49" s="10" t="str">
        <f t="shared" si="1"/>
        <v>Abril</v>
      </c>
      <c r="C49" s="15" t="s">
        <v>5</v>
      </c>
      <c r="D49" s="15" t="s">
        <v>22</v>
      </c>
      <c r="E49" s="16" t="s">
        <v>70</v>
      </c>
      <c r="F49" s="16" t="s">
        <v>74</v>
      </c>
      <c r="G49" s="16" t="s">
        <v>49</v>
      </c>
      <c r="H49" s="17">
        <v>120</v>
      </c>
      <c r="I49" s="15" t="s">
        <v>50</v>
      </c>
      <c r="J49" s="16" t="s">
        <v>72</v>
      </c>
    </row>
    <row r="50" spans="1:10" ht="20.100000000000001" customHeight="1" x14ac:dyDescent="0.25">
      <c r="A50" s="14">
        <v>46140</v>
      </c>
      <c r="B50" s="10" t="str">
        <f t="shared" si="1"/>
        <v>Abril</v>
      </c>
      <c r="C50" s="15" t="s">
        <v>5</v>
      </c>
      <c r="D50" s="15" t="s">
        <v>22</v>
      </c>
      <c r="E50" s="16" t="s">
        <v>70</v>
      </c>
      <c r="F50" s="16" t="s">
        <v>75</v>
      </c>
      <c r="G50" s="16" t="s">
        <v>49</v>
      </c>
      <c r="H50" s="17">
        <v>50</v>
      </c>
      <c r="I50" s="15" t="s">
        <v>50</v>
      </c>
      <c r="J50" s="16" t="s">
        <v>72</v>
      </c>
    </row>
    <row r="51" spans="1:10" ht="20.100000000000001" customHeight="1" x14ac:dyDescent="0.25">
      <c r="A51" s="9">
        <v>46145</v>
      </c>
      <c r="B51" s="10" t="str">
        <f t="shared" si="1"/>
        <v>Mayo</v>
      </c>
      <c r="C51" s="11" t="s">
        <v>46</v>
      </c>
      <c r="D51" s="11" t="s">
        <v>46</v>
      </c>
      <c r="E51" s="12" t="s">
        <v>47</v>
      </c>
      <c r="F51" s="12" t="s">
        <v>48</v>
      </c>
      <c r="G51" s="12" t="s">
        <v>49</v>
      </c>
      <c r="H51" s="13">
        <v>2550</v>
      </c>
      <c r="I51" s="11" t="s">
        <v>50</v>
      </c>
      <c r="J51" s="12" t="s">
        <v>51</v>
      </c>
    </row>
    <row r="52" spans="1:10" ht="20.100000000000001" customHeight="1" x14ac:dyDescent="0.25">
      <c r="A52" s="14">
        <v>46147</v>
      </c>
      <c r="B52" s="10" t="str">
        <f t="shared" si="1"/>
        <v>Mayo</v>
      </c>
      <c r="C52" s="15" t="s">
        <v>52</v>
      </c>
      <c r="D52" s="15" t="s">
        <v>53</v>
      </c>
      <c r="E52" s="16" t="s">
        <v>54</v>
      </c>
      <c r="F52" s="16" t="s">
        <v>48</v>
      </c>
      <c r="G52" s="16" t="s">
        <v>55</v>
      </c>
      <c r="H52" s="17">
        <v>995</v>
      </c>
      <c r="I52" s="15" t="s">
        <v>50</v>
      </c>
      <c r="J52" s="16" t="s">
        <v>56</v>
      </c>
    </row>
    <row r="53" spans="1:10" ht="20.100000000000001" customHeight="1" x14ac:dyDescent="0.25">
      <c r="A53" s="14">
        <v>46152</v>
      </c>
      <c r="B53" s="10" t="str">
        <f t="shared" si="1"/>
        <v>Mayo</v>
      </c>
      <c r="C53" s="15" t="s">
        <v>52</v>
      </c>
      <c r="D53" s="15" t="s">
        <v>53</v>
      </c>
      <c r="E53" s="16" t="s">
        <v>57</v>
      </c>
      <c r="F53" s="16" t="s">
        <v>48</v>
      </c>
      <c r="G53" s="16" t="s">
        <v>58</v>
      </c>
      <c r="H53" s="17">
        <v>345</v>
      </c>
      <c r="I53" s="15" t="s">
        <v>59</v>
      </c>
      <c r="J53" s="16" t="s">
        <v>60</v>
      </c>
    </row>
    <row r="54" spans="1:10" ht="20.100000000000001" customHeight="1" x14ac:dyDescent="0.25">
      <c r="A54" s="14">
        <v>46157</v>
      </c>
      <c r="B54" s="10" t="str">
        <f t="shared" si="1"/>
        <v>Mayo</v>
      </c>
      <c r="C54" s="15" t="s">
        <v>52</v>
      </c>
      <c r="D54" s="15" t="s">
        <v>53</v>
      </c>
      <c r="E54" s="16" t="s">
        <v>61</v>
      </c>
      <c r="F54" s="16" t="s">
        <v>48</v>
      </c>
      <c r="G54" s="16" t="s">
        <v>58</v>
      </c>
      <c r="H54" s="17">
        <v>160</v>
      </c>
      <c r="I54" s="15" t="s">
        <v>59</v>
      </c>
      <c r="J54" s="16" t="s">
        <v>62</v>
      </c>
    </row>
    <row r="55" spans="1:10" ht="20.100000000000001" customHeight="1" x14ac:dyDescent="0.25">
      <c r="A55" s="14">
        <v>46160</v>
      </c>
      <c r="B55" s="10" t="str">
        <f t="shared" si="1"/>
        <v>Mayo</v>
      </c>
      <c r="C55" s="15" t="s">
        <v>52</v>
      </c>
      <c r="D55" s="15" t="s">
        <v>63</v>
      </c>
      <c r="E55" s="16" t="s">
        <v>64</v>
      </c>
      <c r="F55" s="16" t="s">
        <v>48</v>
      </c>
      <c r="G55" s="16" t="s">
        <v>58</v>
      </c>
      <c r="H55" s="17">
        <v>235</v>
      </c>
      <c r="I55" s="15" t="s">
        <v>59</v>
      </c>
      <c r="J55" s="16" t="s">
        <v>65</v>
      </c>
    </row>
    <row r="56" spans="1:10" ht="20.100000000000001" customHeight="1" x14ac:dyDescent="0.25">
      <c r="A56" s="14">
        <v>46164</v>
      </c>
      <c r="B56" s="10" t="str">
        <f t="shared" si="1"/>
        <v>Mayo</v>
      </c>
      <c r="C56" s="15" t="s">
        <v>52</v>
      </c>
      <c r="D56" s="15" t="s">
        <v>63</v>
      </c>
      <c r="E56" s="16" t="s">
        <v>66</v>
      </c>
      <c r="F56" s="16" t="s">
        <v>48</v>
      </c>
      <c r="G56" s="16" t="s">
        <v>58</v>
      </c>
      <c r="H56" s="17">
        <v>110</v>
      </c>
      <c r="I56" s="15" t="s">
        <v>59</v>
      </c>
      <c r="J56" s="16" t="s">
        <v>67</v>
      </c>
    </row>
    <row r="57" spans="1:10" ht="20.100000000000001" customHeight="1" x14ac:dyDescent="0.25">
      <c r="A57" s="14">
        <v>46166</v>
      </c>
      <c r="B57" s="10" t="str">
        <f t="shared" si="1"/>
        <v>Mayo</v>
      </c>
      <c r="C57" s="15" t="s">
        <v>52</v>
      </c>
      <c r="D57" s="15" t="s">
        <v>63</v>
      </c>
      <c r="E57" s="16" t="s">
        <v>68</v>
      </c>
      <c r="F57" s="16" t="s">
        <v>48</v>
      </c>
      <c r="G57" s="16" t="s">
        <v>58</v>
      </c>
      <c r="H57" s="17">
        <v>85</v>
      </c>
      <c r="I57" s="15" t="s">
        <v>59</v>
      </c>
      <c r="J57" s="16" t="s">
        <v>69</v>
      </c>
    </row>
    <row r="58" spans="1:10" ht="20.100000000000001" customHeight="1" x14ac:dyDescent="0.25">
      <c r="A58" s="14">
        <v>46167</v>
      </c>
      <c r="B58" s="10" t="str">
        <f t="shared" si="1"/>
        <v>Mayo</v>
      </c>
      <c r="C58" s="15" t="s">
        <v>5</v>
      </c>
      <c r="D58" s="15" t="s">
        <v>22</v>
      </c>
      <c r="E58" s="16" t="s">
        <v>70</v>
      </c>
      <c r="F58" s="16" t="s">
        <v>71</v>
      </c>
      <c r="G58" s="16" t="s">
        <v>49</v>
      </c>
      <c r="H58" s="17">
        <v>220</v>
      </c>
      <c r="I58" s="15" t="s">
        <v>50</v>
      </c>
      <c r="J58" s="16" t="s">
        <v>72</v>
      </c>
    </row>
    <row r="59" spans="1:10" ht="20.100000000000001" customHeight="1" x14ac:dyDescent="0.25">
      <c r="A59" s="14">
        <v>46168</v>
      </c>
      <c r="B59" s="10" t="str">
        <f t="shared" si="1"/>
        <v>Mayo</v>
      </c>
      <c r="C59" s="15" t="s">
        <v>5</v>
      </c>
      <c r="D59" s="15" t="s">
        <v>22</v>
      </c>
      <c r="E59" s="16" t="s">
        <v>70</v>
      </c>
      <c r="F59" s="16" t="s">
        <v>73</v>
      </c>
      <c r="G59" s="16" t="s">
        <v>49</v>
      </c>
      <c r="H59" s="17">
        <v>120</v>
      </c>
      <c r="I59" s="15" t="s">
        <v>50</v>
      </c>
      <c r="J59" s="16" t="s">
        <v>72</v>
      </c>
    </row>
    <row r="60" spans="1:10" ht="20.100000000000001" customHeight="1" x14ac:dyDescent="0.25">
      <c r="A60" s="14">
        <v>46169</v>
      </c>
      <c r="B60" s="10" t="str">
        <f t="shared" si="1"/>
        <v>Mayo</v>
      </c>
      <c r="C60" s="15" t="s">
        <v>5</v>
      </c>
      <c r="D60" s="15" t="s">
        <v>22</v>
      </c>
      <c r="E60" s="16" t="s">
        <v>70</v>
      </c>
      <c r="F60" s="16" t="s">
        <v>74</v>
      </c>
      <c r="G60" s="16" t="s">
        <v>49</v>
      </c>
      <c r="H60" s="17">
        <v>100</v>
      </c>
      <c r="I60" s="15" t="s">
        <v>50</v>
      </c>
      <c r="J60" s="16" t="s">
        <v>72</v>
      </c>
    </row>
    <row r="61" spans="1:10" ht="20.100000000000001" customHeight="1" x14ac:dyDescent="0.25">
      <c r="A61" s="14">
        <v>46170</v>
      </c>
      <c r="B61" s="10" t="str">
        <f t="shared" si="1"/>
        <v>Mayo</v>
      </c>
      <c r="C61" s="15" t="s">
        <v>5</v>
      </c>
      <c r="D61" s="15" t="s">
        <v>22</v>
      </c>
      <c r="E61" s="16" t="s">
        <v>70</v>
      </c>
      <c r="F61" s="16" t="s">
        <v>75</v>
      </c>
      <c r="G61" s="16" t="s">
        <v>49</v>
      </c>
      <c r="H61" s="17">
        <v>40</v>
      </c>
      <c r="I61" s="15" t="s">
        <v>50</v>
      </c>
      <c r="J61" s="16" t="s">
        <v>72</v>
      </c>
    </row>
    <row r="62" spans="1:10" ht="20.100000000000001" customHeight="1" x14ac:dyDescent="0.25">
      <c r="A62" s="9">
        <v>46176</v>
      </c>
      <c r="B62" s="10" t="str">
        <f t="shared" si="1"/>
        <v>Junio</v>
      </c>
      <c r="C62" s="11" t="s">
        <v>46</v>
      </c>
      <c r="D62" s="11" t="s">
        <v>46</v>
      </c>
      <c r="E62" s="12" t="s">
        <v>47</v>
      </c>
      <c r="F62" s="12" t="s">
        <v>48</v>
      </c>
      <c r="G62" s="12" t="s">
        <v>49</v>
      </c>
      <c r="H62" s="13">
        <v>2550</v>
      </c>
      <c r="I62" s="11" t="s">
        <v>50</v>
      </c>
      <c r="J62" s="12" t="s">
        <v>51</v>
      </c>
    </row>
    <row r="63" spans="1:10" ht="20.100000000000001" customHeight="1" x14ac:dyDescent="0.25">
      <c r="A63" s="9">
        <v>46193</v>
      </c>
      <c r="B63" s="10" t="str">
        <f t="shared" si="1"/>
        <v>Junio</v>
      </c>
      <c r="C63" s="11" t="s">
        <v>46</v>
      </c>
      <c r="D63" s="11" t="s">
        <v>46</v>
      </c>
      <c r="E63" s="12" t="s">
        <v>76</v>
      </c>
      <c r="F63" s="12" t="s">
        <v>48</v>
      </c>
      <c r="G63" s="12" t="s">
        <v>49</v>
      </c>
      <c r="H63" s="13">
        <v>400</v>
      </c>
      <c r="I63" s="11" t="s">
        <v>59</v>
      </c>
      <c r="J63" s="12" t="s">
        <v>77</v>
      </c>
    </row>
    <row r="64" spans="1:10" ht="20.100000000000001" customHeight="1" x14ac:dyDescent="0.25">
      <c r="A64" s="14">
        <v>46178</v>
      </c>
      <c r="B64" s="10" t="str">
        <f t="shared" si="1"/>
        <v>Junio</v>
      </c>
      <c r="C64" s="15" t="s">
        <v>52</v>
      </c>
      <c r="D64" s="15" t="s">
        <v>53</v>
      </c>
      <c r="E64" s="16" t="s">
        <v>54</v>
      </c>
      <c r="F64" s="16" t="s">
        <v>48</v>
      </c>
      <c r="G64" s="16" t="s">
        <v>55</v>
      </c>
      <c r="H64" s="17">
        <v>1000</v>
      </c>
      <c r="I64" s="15" t="s">
        <v>50</v>
      </c>
      <c r="J64" s="16" t="s">
        <v>56</v>
      </c>
    </row>
    <row r="65" spans="1:10" ht="20.100000000000001" customHeight="1" x14ac:dyDescent="0.25">
      <c r="A65" s="14">
        <v>46183</v>
      </c>
      <c r="B65" s="10" t="str">
        <f t="shared" si="1"/>
        <v>Junio</v>
      </c>
      <c r="C65" s="15" t="s">
        <v>52</v>
      </c>
      <c r="D65" s="15" t="s">
        <v>53</v>
      </c>
      <c r="E65" s="16" t="s">
        <v>57</v>
      </c>
      <c r="F65" s="16" t="s">
        <v>48</v>
      </c>
      <c r="G65" s="16" t="s">
        <v>58</v>
      </c>
      <c r="H65" s="17">
        <v>325</v>
      </c>
      <c r="I65" s="15" t="s">
        <v>59</v>
      </c>
      <c r="J65" s="16" t="s">
        <v>60</v>
      </c>
    </row>
    <row r="66" spans="1:10" ht="20.100000000000001" customHeight="1" x14ac:dyDescent="0.25">
      <c r="A66" s="14">
        <v>46188</v>
      </c>
      <c r="B66" s="10" t="str">
        <f t="shared" si="1"/>
        <v>Junio</v>
      </c>
      <c r="C66" s="15" t="s">
        <v>52</v>
      </c>
      <c r="D66" s="15" t="s">
        <v>53</v>
      </c>
      <c r="E66" s="16" t="s">
        <v>61</v>
      </c>
      <c r="F66" s="16" t="s">
        <v>48</v>
      </c>
      <c r="G66" s="16" t="s">
        <v>58</v>
      </c>
      <c r="H66" s="17">
        <v>145</v>
      </c>
      <c r="I66" s="15" t="s">
        <v>59</v>
      </c>
      <c r="J66" s="16" t="s">
        <v>62</v>
      </c>
    </row>
    <row r="67" spans="1:10" ht="20.100000000000001" customHeight="1" x14ac:dyDescent="0.25">
      <c r="A67" s="14">
        <v>46191</v>
      </c>
      <c r="B67" s="10" t="str">
        <f t="shared" si="1"/>
        <v>Junio</v>
      </c>
      <c r="C67" s="15" t="s">
        <v>52</v>
      </c>
      <c r="D67" s="15" t="s">
        <v>63</v>
      </c>
      <c r="E67" s="16" t="s">
        <v>64</v>
      </c>
      <c r="F67" s="16" t="s">
        <v>48</v>
      </c>
      <c r="G67" s="16" t="s">
        <v>58</v>
      </c>
      <c r="H67" s="17">
        <v>195</v>
      </c>
      <c r="I67" s="15" t="s">
        <v>59</v>
      </c>
      <c r="J67" s="16" t="s">
        <v>65</v>
      </c>
    </row>
    <row r="68" spans="1:10" ht="20.100000000000001" customHeight="1" x14ac:dyDescent="0.25">
      <c r="A68" s="14">
        <v>46195</v>
      </c>
      <c r="B68" s="10" t="str">
        <f t="shared" si="1"/>
        <v>Junio</v>
      </c>
      <c r="C68" s="15" t="s">
        <v>52</v>
      </c>
      <c r="D68" s="15" t="s">
        <v>63</v>
      </c>
      <c r="E68" s="16" t="s">
        <v>66</v>
      </c>
      <c r="F68" s="16" t="s">
        <v>48</v>
      </c>
      <c r="G68" s="16" t="s">
        <v>58</v>
      </c>
      <c r="H68" s="17">
        <v>100</v>
      </c>
      <c r="I68" s="15" t="s">
        <v>59</v>
      </c>
      <c r="J68" s="16" t="s">
        <v>67</v>
      </c>
    </row>
    <row r="69" spans="1:10" ht="20.100000000000001" customHeight="1" x14ac:dyDescent="0.25">
      <c r="A69" s="14">
        <v>46197</v>
      </c>
      <c r="B69" s="10" t="str">
        <f t="shared" si="1"/>
        <v>Junio</v>
      </c>
      <c r="C69" s="15" t="s">
        <v>52</v>
      </c>
      <c r="D69" s="15" t="s">
        <v>63</v>
      </c>
      <c r="E69" s="16" t="s">
        <v>68</v>
      </c>
      <c r="F69" s="16" t="s">
        <v>48</v>
      </c>
      <c r="G69" s="16" t="s">
        <v>58</v>
      </c>
      <c r="H69" s="17">
        <v>70</v>
      </c>
      <c r="I69" s="15" t="s">
        <v>59</v>
      </c>
      <c r="J69" s="16" t="s">
        <v>69</v>
      </c>
    </row>
    <row r="70" spans="1:10" ht="20.100000000000001" customHeight="1" x14ac:dyDescent="0.25">
      <c r="A70" s="14">
        <v>46198</v>
      </c>
      <c r="B70" s="10" t="str">
        <f t="shared" ref="B70:B101" si="2">IF(A70="","",CHOOSE(MONTH(A70),"Enero","Febrero","Marzo","Abril","Mayo","Junio","Julio","Agosto","Septiembre","Octubre","Noviembre","Diciembre"))</f>
        <v>Junio</v>
      </c>
      <c r="C70" s="15" t="s">
        <v>5</v>
      </c>
      <c r="D70" s="15" t="s">
        <v>22</v>
      </c>
      <c r="E70" s="16" t="s">
        <v>70</v>
      </c>
      <c r="F70" s="16" t="s">
        <v>71</v>
      </c>
      <c r="G70" s="16" t="s">
        <v>49</v>
      </c>
      <c r="H70" s="17">
        <v>300</v>
      </c>
      <c r="I70" s="15" t="s">
        <v>50</v>
      </c>
      <c r="J70" s="16" t="s">
        <v>72</v>
      </c>
    </row>
    <row r="71" spans="1:10" ht="20.100000000000001" customHeight="1" x14ac:dyDescent="0.25">
      <c r="A71" s="14">
        <v>46199</v>
      </c>
      <c r="B71" s="10" t="str">
        <f t="shared" si="2"/>
        <v>Junio</v>
      </c>
      <c r="C71" s="15" t="s">
        <v>5</v>
      </c>
      <c r="D71" s="15" t="s">
        <v>22</v>
      </c>
      <c r="E71" s="16" t="s">
        <v>70</v>
      </c>
      <c r="F71" s="16" t="s">
        <v>73</v>
      </c>
      <c r="G71" s="16" t="s">
        <v>49</v>
      </c>
      <c r="H71" s="17">
        <v>160</v>
      </c>
      <c r="I71" s="15" t="s">
        <v>50</v>
      </c>
      <c r="J71" s="16" t="s">
        <v>72</v>
      </c>
    </row>
    <row r="72" spans="1:10" ht="20.100000000000001" customHeight="1" x14ac:dyDescent="0.25">
      <c r="A72" s="14">
        <v>46200</v>
      </c>
      <c r="B72" s="10" t="str">
        <f t="shared" si="2"/>
        <v>Junio</v>
      </c>
      <c r="C72" s="15" t="s">
        <v>5</v>
      </c>
      <c r="D72" s="15" t="s">
        <v>22</v>
      </c>
      <c r="E72" s="16" t="s">
        <v>70</v>
      </c>
      <c r="F72" s="16" t="s">
        <v>74</v>
      </c>
      <c r="G72" s="16" t="s">
        <v>49</v>
      </c>
      <c r="H72" s="17">
        <v>160</v>
      </c>
      <c r="I72" s="15" t="s">
        <v>50</v>
      </c>
      <c r="J72" s="16" t="s">
        <v>72</v>
      </c>
    </row>
    <row r="73" spans="1:10" ht="20.100000000000001" customHeight="1" x14ac:dyDescent="0.25">
      <c r="A73" s="14">
        <v>46201</v>
      </c>
      <c r="B73" s="10" t="str">
        <f t="shared" si="2"/>
        <v>Junio</v>
      </c>
      <c r="C73" s="15" t="s">
        <v>5</v>
      </c>
      <c r="D73" s="15" t="s">
        <v>22</v>
      </c>
      <c r="E73" s="16" t="s">
        <v>70</v>
      </c>
      <c r="F73" s="16" t="s">
        <v>75</v>
      </c>
      <c r="G73" s="16" t="s">
        <v>49</v>
      </c>
      <c r="H73" s="17">
        <v>100</v>
      </c>
      <c r="I73" s="15" t="s">
        <v>50</v>
      </c>
      <c r="J73" s="16" t="s">
        <v>72</v>
      </c>
    </row>
    <row r="74" spans="1:10" ht="20.100000000000001" customHeight="1" x14ac:dyDescent="0.25">
      <c r="A74" s="9">
        <v>46206</v>
      </c>
      <c r="B74" s="10" t="str">
        <f t="shared" si="2"/>
        <v>Julio</v>
      </c>
      <c r="C74" s="11" t="s">
        <v>46</v>
      </c>
      <c r="D74" s="11" t="s">
        <v>46</v>
      </c>
      <c r="E74" s="12" t="s">
        <v>47</v>
      </c>
      <c r="F74" s="12" t="s">
        <v>48</v>
      </c>
      <c r="G74" s="12" t="s">
        <v>49</v>
      </c>
      <c r="H74" s="13">
        <v>2550</v>
      </c>
      <c r="I74" s="11" t="s">
        <v>50</v>
      </c>
      <c r="J74" s="12" t="s">
        <v>51</v>
      </c>
    </row>
    <row r="75" spans="1:10" ht="20.100000000000001" customHeight="1" x14ac:dyDescent="0.25">
      <c r="A75" s="14">
        <v>46208</v>
      </c>
      <c r="B75" s="10" t="str">
        <f t="shared" si="2"/>
        <v>Julio</v>
      </c>
      <c r="C75" s="15" t="s">
        <v>52</v>
      </c>
      <c r="D75" s="15" t="s">
        <v>53</v>
      </c>
      <c r="E75" s="16" t="s">
        <v>54</v>
      </c>
      <c r="F75" s="16" t="s">
        <v>48</v>
      </c>
      <c r="G75" s="16" t="s">
        <v>55</v>
      </c>
      <c r="H75" s="17">
        <v>970</v>
      </c>
      <c r="I75" s="15" t="s">
        <v>50</v>
      </c>
      <c r="J75" s="16" t="s">
        <v>56</v>
      </c>
    </row>
    <row r="76" spans="1:10" ht="20.100000000000001" customHeight="1" x14ac:dyDescent="0.25">
      <c r="A76" s="14">
        <v>46213</v>
      </c>
      <c r="B76" s="10" t="str">
        <f t="shared" si="2"/>
        <v>Julio</v>
      </c>
      <c r="C76" s="15" t="s">
        <v>52</v>
      </c>
      <c r="D76" s="15" t="s">
        <v>53</v>
      </c>
      <c r="E76" s="16" t="s">
        <v>57</v>
      </c>
      <c r="F76" s="16" t="s">
        <v>48</v>
      </c>
      <c r="G76" s="16" t="s">
        <v>58</v>
      </c>
      <c r="H76" s="17">
        <v>310</v>
      </c>
      <c r="I76" s="15" t="s">
        <v>59</v>
      </c>
      <c r="J76" s="16" t="s">
        <v>60</v>
      </c>
    </row>
    <row r="77" spans="1:10" ht="20.100000000000001" customHeight="1" x14ac:dyDescent="0.25">
      <c r="A77" s="14">
        <v>46218</v>
      </c>
      <c r="B77" s="10" t="str">
        <f t="shared" si="2"/>
        <v>Julio</v>
      </c>
      <c r="C77" s="15" t="s">
        <v>52</v>
      </c>
      <c r="D77" s="15" t="s">
        <v>53</v>
      </c>
      <c r="E77" s="16" t="s">
        <v>61</v>
      </c>
      <c r="F77" s="16" t="s">
        <v>48</v>
      </c>
      <c r="G77" s="16" t="s">
        <v>58</v>
      </c>
      <c r="H77" s="17">
        <v>175</v>
      </c>
      <c r="I77" s="15" t="s">
        <v>59</v>
      </c>
      <c r="J77" s="16" t="s">
        <v>62</v>
      </c>
    </row>
    <row r="78" spans="1:10" ht="20.100000000000001" customHeight="1" x14ac:dyDescent="0.25">
      <c r="A78" s="14">
        <v>46221</v>
      </c>
      <c r="B78" s="10" t="str">
        <f t="shared" si="2"/>
        <v>Julio</v>
      </c>
      <c r="C78" s="15" t="s">
        <v>52</v>
      </c>
      <c r="D78" s="15" t="s">
        <v>63</v>
      </c>
      <c r="E78" s="16" t="s">
        <v>64</v>
      </c>
      <c r="F78" s="16" t="s">
        <v>48</v>
      </c>
      <c r="G78" s="16" t="s">
        <v>58</v>
      </c>
      <c r="H78" s="17">
        <v>260</v>
      </c>
      <c r="I78" s="15" t="s">
        <v>59</v>
      </c>
      <c r="J78" s="16" t="s">
        <v>65</v>
      </c>
    </row>
    <row r="79" spans="1:10" ht="20.100000000000001" customHeight="1" x14ac:dyDescent="0.25">
      <c r="A79" s="14">
        <v>46225</v>
      </c>
      <c r="B79" s="10" t="str">
        <f t="shared" si="2"/>
        <v>Julio</v>
      </c>
      <c r="C79" s="15" t="s">
        <v>52</v>
      </c>
      <c r="D79" s="15" t="s">
        <v>63</v>
      </c>
      <c r="E79" s="16" t="s">
        <v>66</v>
      </c>
      <c r="F79" s="16" t="s">
        <v>48</v>
      </c>
      <c r="G79" s="16" t="s">
        <v>58</v>
      </c>
      <c r="H79" s="17">
        <v>120</v>
      </c>
      <c r="I79" s="15" t="s">
        <v>59</v>
      </c>
      <c r="J79" s="16" t="s">
        <v>67</v>
      </c>
    </row>
    <row r="80" spans="1:10" ht="20.100000000000001" customHeight="1" x14ac:dyDescent="0.25">
      <c r="A80" s="14">
        <v>46227</v>
      </c>
      <c r="B80" s="10" t="str">
        <f t="shared" si="2"/>
        <v>Julio</v>
      </c>
      <c r="C80" s="15" t="s">
        <v>52</v>
      </c>
      <c r="D80" s="15" t="s">
        <v>63</v>
      </c>
      <c r="E80" s="16" t="s">
        <v>68</v>
      </c>
      <c r="F80" s="16" t="s">
        <v>48</v>
      </c>
      <c r="G80" s="16" t="s">
        <v>58</v>
      </c>
      <c r="H80" s="17">
        <v>70</v>
      </c>
      <c r="I80" s="15" t="s">
        <v>59</v>
      </c>
      <c r="J80" s="16" t="s">
        <v>69</v>
      </c>
    </row>
    <row r="81" spans="1:10" ht="20.100000000000001" customHeight="1" x14ac:dyDescent="0.25">
      <c r="A81" s="14">
        <v>46228</v>
      </c>
      <c r="B81" s="10" t="str">
        <f t="shared" si="2"/>
        <v>Julio</v>
      </c>
      <c r="C81" s="15" t="s">
        <v>5</v>
      </c>
      <c r="D81" s="15" t="s">
        <v>22</v>
      </c>
      <c r="E81" s="16" t="s">
        <v>70</v>
      </c>
      <c r="F81" s="16" t="s">
        <v>71</v>
      </c>
      <c r="G81" s="16" t="s">
        <v>49</v>
      </c>
      <c r="H81" s="17">
        <v>250</v>
      </c>
      <c r="I81" s="15" t="s">
        <v>50</v>
      </c>
      <c r="J81" s="16" t="s">
        <v>72</v>
      </c>
    </row>
    <row r="82" spans="1:10" ht="20.100000000000001" customHeight="1" x14ac:dyDescent="0.25">
      <c r="A82" s="14">
        <v>46229</v>
      </c>
      <c r="B82" s="10" t="str">
        <f t="shared" si="2"/>
        <v>Julio</v>
      </c>
      <c r="C82" s="15" t="s">
        <v>5</v>
      </c>
      <c r="D82" s="15" t="s">
        <v>22</v>
      </c>
      <c r="E82" s="16" t="s">
        <v>70</v>
      </c>
      <c r="F82" s="16" t="s">
        <v>73</v>
      </c>
      <c r="G82" s="16" t="s">
        <v>49</v>
      </c>
      <c r="H82" s="17">
        <v>100</v>
      </c>
      <c r="I82" s="15" t="s">
        <v>50</v>
      </c>
      <c r="J82" s="16" t="s">
        <v>72</v>
      </c>
    </row>
    <row r="83" spans="1:10" ht="20.100000000000001" customHeight="1" x14ac:dyDescent="0.25">
      <c r="A83" s="14">
        <v>46230</v>
      </c>
      <c r="B83" s="10" t="str">
        <f t="shared" si="2"/>
        <v>Julio</v>
      </c>
      <c r="C83" s="15" t="s">
        <v>5</v>
      </c>
      <c r="D83" s="15" t="s">
        <v>22</v>
      </c>
      <c r="E83" s="16" t="s">
        <v>70</v>
      </c>
      <c r="F83" s="16" t="s">
        <v>74</v>
      </c>
      <c r="G83" s="16" t="s">
        <v>49</v>
      </c>
      <c r="H83" s="17">
        <v>100</v>
      </c>
      <c r="I83" s="15" t="s">
        <v>50</v>
      </c>
      <c r="J83" s="16" t="s">
        <v>72</v>
      </c>
    </row>
    <row r="84" spans="1:10" ht="20.100000000000001" customHeight="1" x14ac:dyDescent="0.25">
      <c r="A84" s="14">
        <v>46231</v>
      </c>
      <c r="B84" s="10" t="str">
        <f t="shared" si="2"/>
        <v>Julio</v>
      </c>
      <c r="C84" s="15" t="s">
        <v>5</v>
      </c>
      <c r="D84" s="15" t="s">
        <v>22</v>
      </c>
      <c r="E84" s="16" t="s">
        <v>70</v>
      </c>
      <c r="F84" s="16" t="s">
        <v>75</v>
      </c>
      <c r="G84" s="16" t="s">
        <v>49</v>
      </c>
      <c r="H84" s="17">
        <v>50</v>
      </c>
      <c r="I84" s="15" t="s">
        <v>50</v>
      </c>
      <c r="J84" s="16" t="s">
        <v>72</v>
      </c>
    </row>
    <row r="85" spans="1:10" ht="20.100000000000001" customHeight="1" x14ac:dyDescent="0.25">
      <c r="A85" s="9">
        <v>46237</v>
      </c>
      <c r="B85" s="10" t="str">
        <f t="shared" si="2"/>
        <v>Agosto</v>
      </c>
      <c r="C85" s="11" t="s">
        <v>46</v>
      </c>
      <c r="D85" s="11" t="s">
        <v>46</v>
      </c>
      <c r="E85" s="12" t="s">
        <v>47</v>
      </c>
      <c r="F85" s="12" t="s">
        <v>48</v>
      </c>
      <c r="G85" s="12" t="s">
        <v>49</v>
      </c>
      <c r="H85" s="13">
        <v>2550</v>
      </c>
      <c r="I85" s="11" t="s">
        <v>50</v>
      </c>
      <c r="J85" s="12" t="s">
        <v>51</v>
      </c>
    </row>
    <row r="86" spans="1:10" ht="20.100000000000001" customHeight="1" x14ac:dyDescent="0.25">
      <c r="A86" s="14">
        <v>46239</v>
      </c>
      <c r="B86" s="10" t="str">
        <f t="shared" si="2"/>
        <v>Agosto</v>
      </c>
      <c r="C86" s="15" t="s">
        <v>52</v>
      </c>
      <c r="D86" s="15" t="s">
        <v>53</v>
      </c>
      <c r="E86" s="16" t="s">
        <v>54</v>
      </c>
      <c r="F86" s="16" t="s">
        <v>48</v>
      </c>
      <c r="G86" s="16" t="s">
        <v>55</v>
      </c>
      <c r="H86" s="17">
        <v>975</v>
      </c>
      <c r="I86" s="15" t="s">
        <v>50</v>
      </c>
      <c r="J86" s="16" t="s">
        <v>56</v>
      </c>
    </row>
    <row r="87" spans="1:10" ht="20.100000000000001" customHeight="1" x14ac:dyDescent="0.25">
      <c r="A87" s="14">
        <v>46244</v>
      </c>
      <c r="B87" s="10" t="str">
        <f t="shared" si="2"/>
        <v>Agosto</v>
      </c>
      <c r="C87" s="15" t="s">
        <v>52</v>
      </c>
      <c r="D87" s="15" t="s">
        <v>53</v>
      </c>
      <c r="E87" s="16" t="s">
        <v>57</v>
      </c>
      <c r="F87" s="16" t="s">
        <v>48</v>
      </c>
      <c r="G87" s="16" t="s">
        <v>58</v>
      </c>
      <c r="H87" s="17">
        <v>320</v>
      </c>
      <c r="I87" s="15" t="s">
        <v>59</v>
      </c>
      <c r="J87" s="16" t="s">
        <v>60</v>
      </c>
    </row>
    <row r="88" spans="1:10" ht="20.100000000000001" customHeight="1" x14ac:dyDescent="0.25">
      <c r="A88" s="14">
        <v>46249</v>
      </c>
      <c r="B88" s="10" t="str">
        <f t="shared" si="2"/>
        <v>Agosto</v>
      </c>
      <c r="C88" s="15" t="s">
        <v>52</v>
      </c>
      <c r="D88" s="15" t="s">
        <v>53</v>
      </c>
      <c r="E88" s="16" t="s">
        <v>61</v>
      </c>
      <c r="F88" s="16" t="s">
        <v>48</v>
      </c>
      <c r="G88" s="16" t="s">
        <v>58</v>
      </c>
      <c r="H88" s="17">
        <v>145</v>
      </c>
      <c r="I88" s="15" t="s">
        <v>59</v>
      </c>
      <c r="J88" s="16" t="s">
        <v>62</v>
      </c>
    </row>
    <row r="89" spans="1:10" ht="20.100000000000001" customHeight="1" x14ac:dyDescent="0.25">
      <c r="A89" s="14">
        <v>46252</v>
      </c>
      <c r="B89" s="10" t="str">
        <f t="shared" si="2"/>
        <v>Agosto</v>
      </c>
      <c r="C89" s="15" t="s">
        <v>52</v>
      </c>
      <c r="D89" s="15" t="s">
        <v>63</v>
      </c>
      <c r="E89" s="16" t="s">
        <v>64</v>
      </c>
      <c r="F89" s="16" t="s">
        <v>48</v>
      </c>
      <c r="G89" s="16" t="s">
        <v>58</v>
      </c>
      <c r="H89" s="17">
        <v>280</v>
      </c>
      <c r="I89" s="15" t="s">
        <v>59</v>
      </c>
      <c r="J89" s="16" t="s">
        <v>65</v>
      </c>
    </row>
    <row r="90" spans="1:10" ht="20.100000000000001" customHeight="1" x14ac:dyDescent="0.25">
      <c r="A90" s="14">
        <v>46256</v>
      </c>
      <c r="B90" s="10" t="str">
        <f t="shared" si="2"/>
        <v>Agosto</v>
      </c>
      <c r="C90" s="15" t="s">
        <v>52</v>
      </c>
      <c r="D90" s="15" t="s">
        <v>63</v>
      </c>
      <c r="E90" s="16" t="s">
        <v>66</v>
      </c>
      <c r="F90" s="16" t="s">
        <v>48</v>
      </c>
      <c r="G90" s="16" t="s">
        <v>58</v>
      </c>
      <c r="H90" s="17">
        <v>120</v>
      </c>
      <c r="I90" s="15" t="s">
        <v>59</v>
      </c>
      <c r="J90" s="16" t="s">
        <v>67</v>
      </c>
    </row>
    <row r="91" spans="1:10" ht="20.100000000000001" customHeight="1" x14ac:dyDescent="0.25">
      <c r="A91" s="14">
        <v>46258</v>
      </c>
      <c r="B91" s="10" t="str">
        <f t="shared" si="2"/>
        <v>Agosto</v>
      </c>
      <c r="C91" s="15" t="s">
        <v>52</v>
      </c>
      <c r="D91" s="15" t="s">
        <v>63</v>
      </c>
      <c r="E91" s="16" t="s">
        <v>68</v>
      </c>
      <c r="F91" s="16" t="s">
        <v>48</v>
      </c>
      <c r="G91" s="16" t="s">
        <v>58</v>
      </c>
      <c r="H91" s="17">
        <v>80</v>
      </c>
      <c r="I91" s="15" t="s">
        <v>59</v>
      </c>
      <c r="J91" s="16" t="s">
        <v>69</v>
      </c>
    </row>
    <row r="92" spans="1:10" ht="20.100000000000001" customHeight="1" x14ac:dyDescent="0.25">
      <c r="A92" s="14">
        <v>46259</v>
      </c>
      <c r="B92" s="10" t="str">
        <f t="shared" si="2"/>
        <v>Agosto</v>
      </c>
      <c r="C92" s="15" t="s">
        <v>5</v>
      </c>
      <c r="D92" s="15" t="s">
        <v>22</v>
      </c>
      <c r="E92" s="16" t="s">
        <v>70</v>
      </c>
      <c r="F92" s="16" t="s">
        <v>71</v>
      </c>
      <c r="G92" s="16" t="s">
        <v>49</v>
      </c>
      <c r="H92" s="17">
        <v>200</v>
      </c>
      <c r="I92" s="15" t="s">
        <v>50</v>
      </c>
      <c r="J92" s="16" t="s">
        <v>72</v>
      </c>
    </row>
    <row r="93" spans="1:10" ht="20.100000000000001" customHeight="1" x14ac:dyDescent="0.25">
      <c r="A93" s="14">
        <v>46261</v>
      </c>
      <c r="B93" s="10" t="str">
        <f t="shared" si="2"/>
        <v>Agosto</v>
      </c>
      <c r="C93" s="15" t="s">
        <v>5</v>
      </c>
      <c r="D93" s="15" t="s">
        <v>22</v>
      </c>
      <c r="E93" s="16" t="s">
        <v>70</v>
      </c>
      <c r="F93" s="16" t="s">
        <v>74</v>
      </c>
      <c r="G93" s="16" t="s">
        <v>49</v>
      </c>
      <c r="H93" s="17">
        <v>110</v>
      </c>
      <c r="I93" s="15" t="s">
        <v>50</v>
      </c>
      <c r="J93" s="16" t="s">
        <v>72</v>
      </c>
    </row>
    <row r="94" spans="1:10" ht="20.100000000000001" customHeight="1" x14ac:dyDescent="0.25">
      <c r="A94" s="14">
        <v>46262</v>
      </c>
      <c r="B94" s="10" t="str">
        <f t="shared" si="2"/>
        <v>Agosto</v>
      </c>
      <c r="C94" s="15" t="s">
        <v>5</v>
      </c>
      <c r="D94" s="15" t="s">
        <v>22</v>
      </c>
      <c r="E94" s="16" t="s">
        <v>70</v>
      </c>
      <c r="F94" s="16" t="s">
        <v>75</v>
      </c>
      <c r="G94" s="16" t="s">
        <v>49</v>
      </c>
      <c r="H94" s="17">
        <v>140</v>
      </c>
      <c r="I94" s="15" t="s">
        <v>50</v>
      </c>
      <c r="J94" s="16" t="s">
        <v>72</v>
      </c>
    </row>
    <row r="95" spans="1:10" ht="20.100000000000001" customHeight="1" x14ac:dyDescent="0.25">
      <c r="A95" s="9">
        <v>46268</v>
      </c>
      <c r="B95" s="10" t="str">
        <f t="shared" si="2"/>
        <v>Septiembre</v>
      </c>
      <c r="C95" s="11" t="s">
        <v>46</v>
      </c>
      <c r="D95" s="11" t="s">
        <v>46</v>
      </c>
      <c r="E95" s="12" t="s">
        <v>47</v>
      </c>
      <c r="F95" s="12" t="s">
        <v>48</v>
      </c>
      <c r="G95" s="12" t="s">
        <v>49</v>
      </c>
      <c r="H95" s="13">
        <v>2550</v>
      </c>
      <c r="I95" s="11" t="s">
        <v>50</v>
      </c>
      <c r="J95" s="12" t="s">
        <v>51</v>
      </c>
    </row>
    <row r="96" spans="1:10" ht="20.100000000000001" customHeight="1" x14ac:dyDescent="0.25">
      <c r="A96" s="9">
        <v>46285</v>
      </c>
      <c r="B96" s="10" t="str">
        <f t="shared" si="2"/>
        <v>Septiembre</v>
      </c>
      <c r="C96" s="11" t="s">
        <v>46</v>
      </c>
      <c r="D96" s="11" t="s">
        <v>46</v>
      </c>
      <c r="E96" s="12" t="s">
        <v>76</v>
      </c>
      <c r="F96" s="12" t="s">
        <v>48</v>
      </c>
      <c r="G96" s="12" t="s">
        <v>49</v>
      </c>
      <c r="H96" s="13">
        <v>420</v>
      </c>
      <c r="I96" s="11" t="s">
        <v>59</v>
      </c>
      <c r="J96" s="12" t="s">
        <v>77</v>
      </c>
    </row>
    <row r="97" spans="1:10" ht="20.100000000000001" customHeight="1" x14ac:dyDescent="0.25">
      <c r="A97" s="14">
        <v>46270</v>
      </c>
      <c r="B97" s="10" t="str">
        <f t="shared" si="2"/>
        <v>Septiembre</v>
      </c>
      <c r="C97" s="15" t="s">
        <v>52</v>
      </c>
      <c r="D97" s="15" t="s">
        <v>53</v>
      </c>
      <c r="E97" s="16" t="s">
        <v>54</v>
      </c>
      <c r="F97" s="16" t="s">
        <v>48</v>
      </c>
      <c r="G97" s="16" t="s">
        <v>55</v>
      </c>
      <c r="H97" s="17">
        <v>985</v>
      </c>
      <c r="I97" s="15" t="s">
        <v>50</v>
      </c>
      <c r="J97" s="16" t="s">
        <v>56</v>
      </c>
    </row>
    <row r="98" spans="1:10" ht="20.100000000000001" customHeight="1" x14ac:dyDescent="0.25">
      <c r="A98" s="14">
        <v>46275</v>
      </c>
      <c r="B98" s="10" t="str">
        <f t="shared" si="2"/>
        <v>Septiembre</v>
      </c>
      <c r="C98" s="15" t="s">
        <v>52</v>
      </c>
      <c r="D98" s="15" t="s">
        <v>53</v>
      </c>
      <c r="E98" s="16" t="s">
        <v>57</v>
      </c>
      <c r="F98" s="16" t="s">
        <v>48</v>
      </c>
      <c r="G98" s="16" t="s">
        <v>58</v>
      </c>
      <c r="H98" s="17">
        <v>335</v>
      </c>
      <c r="I98" s="15" t="s">
        <v>59</v>
      </c>
      <c r="J98" s="16" t="s">
        <v>60</v>
      </c>
    </row>
    <row r="99" spans="1:10" ht="20.100000000000001" customHeight="1" x14ac:dyDescent="0.25">
      <c r="A99" s="14">
        <v>46280</v>
      </c>
      <c r="B99" s="10" t="str">
        <f t="shared" si="2"/>
        <v>Septiembre</v>
      </c>
      <c r="C99" s="15" t="s">
        <v>52</v>
      </c>
      <c r="D99" s="15" t="s">
        <v>53</v>
      </c>
      <c r="E99" s="16" t="s">
        <v>61</v>
      </c>
      <c r="F99" s="16" t="s">
        <v>48</v>
      </c>
      <c r="G99" s="16" t="s">
        <v>58</v>
      </c>
      <c r="H99" s="17">
        <v>140</v>
      </c>
      <c r="I99" s="15" t="s">
        <v>59</v>
      </c>
      <c r="J99" s="16" t="s">
        <v>62</v>
      </c>
    </row>
    <row r="100" spans="1:10" ht="20.100000000000001" customHeight="1" x14ac:dyDescent="0.25">
      <c r="A100" s="14">
        <v>46283</v>
      </c>
      <c r="B100" s="10" t="str">
        <f t="shared" si="2"/>
        <v>Septiembre</v>
      </c>
      <c r="C100" s="15" t="s">
        <v>52</v>
      </c>
      <c r="D100" s="15" t="s">
        <v>63</v>
      </c>
      <c r="E100" s="16" t="s">
        <v>64</v>
      </c>
      <c r="F100" s="16" t="s">
        <v>48</v>
      </c>
      <c r="G100" s="16" t="s">
        <v>58</v>
      </c>
      <c r="H100" s="17">
        <v>205</v>
      </c>
      <c r="I100" s="15" t="s">
        <v>59</v>
      </c>
      <c r="J100" s="16" t="s">
        <v>65</v>
      </c>
    </row>
    <row r="101" spans="1:10" ht="20.100000000000001" customHeight="1" x14ac:dyDescent="0.25">
      <c r="A101" s="14">
        <v>46287</v>
      </c>
      <c r="B101" s="10" t="str">
        <f t="shared" si="2"/>
        <v>Septiembre</v>
      </c>
      <c r="C101" s="15" t="s">
        <v>52</v>
      </c>
      <c r="D101" s="15" t="s">
        <v>63</v>
      </c>
      <c r="E101" s="16" t="s">
        <v>66</v>
      </c>
      <c r="F101" s="16" t="s">
        <v>48</v>
      </c>
      <c r="G101" s="16" t="s">
        <v>58</v>
      </c>
      <c r="H101" s="17">
        <v>90</v>
      </c>
      <c r="I101" s="15" t="s">
        <v>59</v>
      </c>
      <c r="J101" s="16" t="s">
        <v>67</v>
      </c>
    </row>
    <row r="102" spans="1:10" ht="20.100000000000001" customHeight="1" x14ac:dyDescent="0.25">
      <c r="A102" s="14">
        <v>46289</v>
      </c>
      <c r="B102" s="10" t="str">
        <f t="shared" ref="B102:B133" si="3">IF(A102="","",CHOOSE(MONTH(A102),"Enero","Febrero","Marzo","Abril","Mayo","Junio","Julio","Agosto","Septiembre","Octubre","Noviembre","Diciembre"))</f>
        <v>Septiembre</v>
      </c>
      <c r="C102" s="15" t="s">
        <v>52</v>
      </c>
      <c r="D102" s="15" t="s">
        <v>63</v>
      </c>
      <c r="E102" s="16" t="s">
        <v>68</v>
      </c>
      <c r="F102" s="16" t="s">
        <v>48</v>
      </c>
      <c r="G102" s="16" t="s">
        <v>58</v>
      </c>
      <c r="H102" s="17">
        <v>60</v>
      </c>
      <c r="I102" s="15" t="s">
        <v>59</v>
      </c>
      <c r="J102" s="16" t="s">
        <v>69</v>
      </c>
    </row>
    <row r="103" spans="1:10" ht="20.100000000000001" customHeight="1" x14ac:dyDescent="0.25">
      <c r="A103" s="14">
        <v>46290</v>
      </c>
      <c r="B103" s="10" t="str">
        <f t="shared" si="3"/>
        <v>Septiembre</v>
      </c>
      <c r="C103" s="15" t="s">
        <v>5</v>
      </c>
      <c r="D103" s="15" t="s">
        <v>22</v>
      </c>
      <c r="E103" s="16" t="s">
        <v>70</v>
      </c>
      <c r="F103" s="16" t="s">
        <v>71</v>
      </c>
      <c r="G103" s="16" t="s">
        <v>49</v>
      </c>
      <c r="H103" s="17">
        <v>300</v>
      </c>
      <c r="I103" s="15" t="s">
        <v>50</v>
      </c>
      <c r="J103" s="16" t="s">
        <v>72</v>
      </c>
    </row>
    <row r="104" spans="1:10" ht="20.100000000000001" customHeight="1" x14ac:dyDescent="0.25">
      <c r="A104" s="14">
        <v>46291</v>
      </c>
      <c r="B104" s="10" t="str">
        <f t="shared" si="3"/>
        <v>Septiembre</v>
      </c>
      <c r="C104" s="15" t="s">
        <v>5</v>
      </c>
      <c r="D104" s="15" t="s">
        <v>22</v>
      </c>
      <c r="E104" s="16" t="s">
        <v>70</v>
      </c>
      <c r="F104" s="16" t="s">
        <v>73</v>
      </c>
      <c r="G104" s="16" t="s">
        <v>49</v>
      </c>
      <c r="H104" s="17">
        <v>120</v>
      </c>
      <c r="I104" s="15" t="s">
        <v>50</v>
      </c>
      <c r="J104" s="16" t="s">
        <v>72</v>
      </c>
    </row>
    <row r="105" spans="1:10" ht="20.100000000000001" customHeight="1" x14ac:dyDescent="0.25">
      <c r="A105" s="14">
        <v>46292</v>
      </c>
      <c r="B105" s="10" t="str">
        <f t="shared" si="3"/>
        <v>Septiembre</v>
      </c>
      <c r="C105" s="15" t="s">
        <v>5</v>
      </c>
      <c r="D105" s="15" t="s">
        <v>22</v>
      </c>
      <c r="E105" s="16" t="s">
        <v>70</v>
      </c>
      <c r="F105" s="16" t="s">
        <v>74</v>
      </c>
      <c r="G105" s="16" t="s">
        <v>49</v>
      </c>
      <c r="H105" s="17">
        <v>200</v>
      </c>
      <c r="I105" s="15" t="s">
        <v>50</v>
      </c>
      <c r="J105" s="16" t="s">
        <v>72</v>
      </c>
    </row>
    <row r="106" spans="1:10" ht="20.100000000000001" customHeight="1" x14ac:dyDescent="0.25">
      <c r="A106" s="14">
        <v>46293</v>
      </c>
      <c r="B106" s="10" t="str">
        <f t="shared" si="3"/>
        <v>Septiembre</v>
      </c>
      <c r="C106" s="15" t="s">
        <v>5</v>
      </c>
      <c r="D106" s="15" t="s">
        <v>22</v>
      </c>
      <c r="E106" s="16" t="s">
        <v>70</v>
      </c>
      <c r="F106" s="16" t="s">
        <v>75</v>
      </c>
      <c r="G106" s="16" t="s">
        <v>49</v>
      </c>
      <c r="H106" s="17">
        <v>140</v>
      </c>
      <c r="I106" s="15" t="s">
        <v>50</v>
      </c>
      <c r="J106" s="16" t="s">
        <v>72</v>
      </c>
    </row>
    <row r="107" spans="1:10" ht="20.100000000000001" customHeight="1" x14ac:dyDescent="0.25">
      <c r="A107" s="9">
        <v>46298</v>
      </c>
      <c r="B107" s="10" t="str">
        <f t="shared" si="3"/>
        <v>Octubre</v>
      </c>
      <c r="C107" s="11" t="s">
        <v>46</v>
      </c>
      <c r="D107" s="11" t="s">
        <v>46</v>
      </c>
      <c r="E107" s="12" t="s">
        <v>47</v>
      </c>
      <c r="F107" s="12" t="s">
        <v>48</v>
      </c>
      <c r="G107" s="12" t="s">
        <v>49</v>
      </c>
      <c r="H107" s="13">
        <v>2550</v>
      </c>
      <c r="I107" s="11" t="s">
        <v>50</v>
      </c>
      <c r="J107" s="12" t="s">
        <v>51</v>
      </c>
    </row>
    <row r="108" spans="1:10" ht="20.100000000000001" customHeight="1" x14ac:dyDescent="0.25">
      <c r="A108" s="14">
        <v>46300</v>
      </c>
      <c r="B108" s="10" t="str">
        <f t="shared" si="3"/>
        <v>Octubre</v>
      </c>
      <c r="C108" s="15" t="s">
        <v>52</v>
      </c>
      <c r="D108" s="15" t="s">
        <v>53</v>
      </c>
      <c r="E108" s="16" t="s">
        <v>54</v>
      </c>
      <c r="F108" s="16" t="s">
        <v>48</v>
      </c>
      <c r="G108" s="16" t="s">
        <v>55</v>
      </c>
      <c r="H108" s="17">
        <v>990</v>
      </c>
      <c r="I108" s="15" t="s">
        <v>50</v>
      </c>
      <c r="J108" s="16" t="s">
        <v>56</v>
      </c>
    </row>
    <row r="109" spans="1:10" ht="20.100000000000001" customHeight="1" x14ac:dyDescent="0.25">
      <c r="A109" s="14">
        <v>46305</v>
      </c>
      <c r="B109" s="10" t="str">
        <f t="shared" si="3"/>
        <v>Octubre</v>
      </c>
      <c r="C109" s="15" t="s">
        <v>52</v>
      </c>
      <c r="D109" s="15" t="s">
        <v>53</v>
      </c>
      <c r="E109" s="16" t="s">
        <v>57</v>
      </c>
      <c r="F109" s="16" t="s">
        <v>48</v>
      </c>
      <c r="G109" s="16" t="s">
        <v>58</v>
      </c>
      <c r="H109" s="17">
        <v>340</v>
      </c>
      <c r="I109" s="15" t="s">
        <v>59</v>
      </c>
      <c r="J109" s="16" t="s">
        <v>60</v>
      </c>
    </row>
    <row r="110" spans="1:10" ht="20.100000000000001" customHeight="1" x14ac:dyDescent="0.25">
      <c r="A110" s="14">
        <v>46310</v>
      </c>
      <c r="B110" s="10" t="str">
        <f t="shared" si="3"/>
        <v>Octubre</v>
      </c>
      <c r="C110" s="15" t="s">
        <v>52</v>
      </c>
      <c r="D110" s="15" t="s">
        <v>53</v>
      </c>
      <c r="E110" s="16" t="s">
        <v>61</v>
      </c>
      <c r="F110" s="16" t="s">
        <v>48</v>
      </c>
      <c r="G110" s="16" t="s">
        <v>58</v>
      </c>
      <c r="H110" s="17">
        <v>150</v>
      </c>
      <c r="I110" s="15" t="s">
        <v>59</v>
      </c>
      <c r="J110" s="16" t="s">
        <v>62</v>
      </c>
    </row>
    <row r="111" spans="1:10" ht="20.100000000000001" customHeight="1" x14ac:dyDescent="0.25">
      <c r="A111" s="14">
        <v>46313</v>
      </c>
      <c r="B111" s="10" t="str">
        <f t="shared" si="3"/>
        <v>Octubre</v>
      </c>
      <c r="C111" s="15" t="s">
        <v>52</v>
      </c>
      <c r="D111" s="15" t="s">
        <v>63</v>
      </c>
      <c r="E111" s="16" t="s">
        <v>64</v>
      </c>
      <c r="F111" s="16" t="s">
        <v>48</v>
      </c>
      <c r="G111" s="16" t="s">
        <v>58</v>
      </c>
      <c r="H111" s="17">
        <v>180</v>
      </c>
      <c r="I111" s="15" t="s">
        <v>59</v>
      </c>
      <c r="J111" s="16" t="s">
        <v>65</v>
      </c>
    </row>
    <row r="112" spans="1:10" ht="20.100000000000001" customHeight="1" x14ac:dyDescent="0.25">
      <c r="A112" s="14">
        <v>46317</v>
      </c>
      <c r="B112" s="10" t="str">
        <f t="shared" si="3"/>
        <v>Octubre</v>
      </c>
      <c r="C112" s="15" t="s">
        <v>52</v>
      </c>
      <c r="D112" s="15" t="s">
        <v>63</v>
      </c>
      <c r="E112" s="16" t="s">
        <v>66</v>
      </c>
      <c r="F112" s="16" t="s">
        <v>48</v>
      </c>
      <c r="G112" s="16" t="s">
        <v>58</v>
      </c>
      <c r="H112" s="17">
        <v>95</v>
      </c>
      <c r="I112" s="15" t="s">
        <v>59</v>
      </c>
      <c r="J112" s="16" t="s">
        <v>67</v>
      </c>
    </row>
    <row r="113" spans="1:10" ht="20.100000000000001" customHeight="1" x14ac:dyDescent="0.25">
      <c r="A113" s="14">
        <v>46319</v>
      </c>
      <c r="B113" s="10" t="str">
        <f t="shared" si="3"/>
        <v>Octubre</v>
      </c>
      <c r="C113" s="15" t="s">
        <v>52</v>
      </c>
      <c r="D113" s="15" t="s">
        <v>63</v>
      </c>
      <c r="E113" s="16" t="s">
        <v>68</v>
      </c>
      <c r="F113" s="16" t="s">
        <v>48</v>
      </c>
      <c r="G113" s="16" t="s">
        <v>58</v>
      </c>
      <c r="H113" s="17">
        <v>55</v>
      </c>
      <c r="I113" s="15" t="s">
        <v>59</v>
      </c>
      <c r="J113" s="16" t="s">
        <v>69</v>
      </c>
    </row>
    <row r="114" spans="1:10" ht="20.100000000000001" customHeight="1" x14ac:dyDescent="0.25">
      <c r="A114" s="14">
        <v>46320</v>
      </c>
      <c r="B114" s="10" t="str">
        <f t="shared" si="3"/>
        <v>Octubre</v>
      </c>
      <c r="C114" s="15" t="s">
        <v>5</v>
      </c>
      <c r="D114" s="15" t="s">
        <v>22</v>
      </c>
      <c r="E114" s="16" t="s">
        <v>70</v>
      </c>
      <c r="F114" s="16" t="s">
        <v>71</v>
      </c>
      <c r="G114" s="16" t="s">
        <v>49</v>
      </c>
      <c r="H114" s="17">
        <v>250</v>
      </c>
      <c r="I114" s="15" t="s">
        <v>50</v>
      </c>
      <c r="J114" s="16" t="s">
        <v>72</v>
      </c>
    </row>
    <row r="115" spans="1:10" ht="20.100000000000001" customHeight="1" x14ac:dyDescent="0.25">
      <c r="A115" s="14">
        <v>46322</v>
      </c>
      <c r="B115" s="10" t="str">
        <f t="shared" si="3"/>
        <v>Octubre</v>
      </c>
      <c r="C115" s="15" t="s">
        <v>5</v>
      </c>
      <c r="D115" s="15" t="s">
        <v>22</v>
      </c>
      <c r="E115" s="16" t="s">
        <v>70</v>
      </c>
      <c r="F115" s="16" t="s">
        <v>74</v>
      </c>
      <c r="G115" s="16" t="s">
        <v>49</v>
      </c>
      <c r="H115" s="17">
        <v>150</v>
      </c>
      <c r="I115" s="15" t="s">
        <v>50</v>
      </c>
      <c r="J115" s="16" t="s">
        <v>72</v>
      </c>
    </row>
    <row r="116" spans="1:10" ht="20.100000000000001" customHeight="1" x14ac:dyDescent="0.25">
      <c r="A116" s="14">
        <v>46323</v>
      </c>
      <c r="B116" s="10" t="str">
        <f t="shared" si="3"/>
        <v>Octubre</v>
      </c>
      <c r="C116" s="15" t="s">
        <v>5</v>
      </c>
      <c r="D116" s="15" t="s">
        <v>22</v>
      </c>
      <c r="E116" s="16" t="s">
        <v>70</v>
      </c>
      <c r="F116" s="16" t="s">
        <v>75</v>
      </c>
      <c r="G116" s="16" t="s">
        <v>49</v>
      </c>
      <c r="H116" s="17">
        <v>120</v>
      </c>
      <c r="I116" s="15" t="s">
        <v>50</v>
      </c>
      <c r="J116" s="16" t="s">
        <v>72</v>
      </c>
    </row>
    <row r="117" spans="1:10" ht="20.100000000000001" customHeight="1" x14ac:dyDescent="0.25">
      <c r="A117" s="9">
        <v>46329</v>
      </c>
      <c r="B117" s="10" t="str">
        <f t="shared" si="3"/>
        <v>Noviembre</v>
      </c>
      <c r="C117" s="11" t="s">
        <v>46</v>
      </c>
      <c r="D117" s="11" t="s">
        <v>46</v>
      </c>
      <c r="E117" s="12" t="s">
        <v>47</v>
      </c>
      <c r="F117" s="12" t="s">
        <v>48</v>
      </c>
      <c r="G117" s="12" t="s">
        <v>49</v>
      </c>
      <c r="H117" s="13">
        <v>2550</v>
      </c>
      <c r="I117" s="11" t="s">
        <v>50</v>
      </c>
      <c r="J117" s="12" t="s">
        <v>51</v>
      </c>
    </row>
    <row r="118" spans="1:10" ht="20.100000000000001" customHeight="1" x14ac:dyDescent="0.25">
      <c r="A118" s="9">
        <v>46346</v>
      </c>
      <c r="B118" s="10" t="str">
        <f t="shared" si="3"/>
        <v>Noviembre</v>
      </c>
      <c r="C118" s="11" t="s">
        <v>46</v>
      </c>
      <c r="D118" s="11" t="s">
        <v>46</v>
      </c>
      <c r="E118" s="12" t="s">
        <v>76</v>
      </c>
      <c r="F118" s="12" t="s">
        <v>48</v>
      </c>
      <c r="G118" s="12" t="s">
        <v>49</v>
      </c>
      <c r="H118" s="13">
        <v>350</v>
      </c>
      <c r="I118" s="11" t="s">
        <v>59</v>
      </c>
      <c r="J118" s="12" t="s">
        <v>77</v>
      </c>
    </row>
    <row r="119" spans="1:10" ht="20.100000000000001" customHeight="1" x14ac:dyDescent="0.25">
      <c r="A119" s="14">
        <v>46331</v>
      </c>
      <c r="B119" s="10" t="str">
        <f t="shared" si="3"/>
        <v>Noviembre</v>
      </c>
      <c r="C119" s="15" t="s">
        <v>52</v>
      </c>
      <c r="D119" s="15" t="s">
        <v>53</v>
      </c>
      <c r="E119" s="16" t="s">
        <v>54</v>
      </c>
      <c r="F119" s="16" t="s">
        <v>48</v>
      </c>
      <c r="G119" s="16" t="s">
        <v>55</v>
      </c>
      <c r="H119" s="17">
        <v>995</v>
      </c>
      <c r="I119" s="15" t="s">
        <v>50</v>
      </c>
      <c r="J119" s="16" t="s">
        <v>56</v>
      </c>
    </row>
    <row r="120" spans="1:10" ht="20.100000000000001" customHeight="1" x14ac:dyDescent="0.25">
      <c r="A120" s="14">
        <v>46336</v>
      </c>
      <c r="B120" s="10" t="str">
        <f t="shared" si="3"/>
        <v>Noviembre</v>
      </c>
      <c r="C120" s="15" t="s">
        <v>52</v>
      </c>
      <c r="D120" s="15" t="s">
        <v>53</v>
      </c>
      <c r="E120" s="16" t="s">
        <v>57</v>
      </c>
      <c r="F120" s="16" t="s">
        <v>48</v>
      </c>
      <c r="G120" s="16" t="s">
        <v>58</v>
      </c>
      <c r="H120" s="17">
        <v>350</v>
      </c>
      <c r="I120" s="15" t="s">
        <v>59</v>
      </c>
      <c r="J120" s="16" t="s">
        <v>60</v>
      </c>
    </row>
    <row r="121" spans="1:10" ht="20.100000000000001" customHeight="1" x14ac:dyDescent="0.25">
      <c r="A121" s="14">
        <v>46341</v>
      </c>
      <c r="B121" s="10" t="str">
        <f t="shared" si="3"/>
        <v>Noviembre</v>
      </c>
      <c r="C121" s="15" t="s">
        <v>52</v>
      </c>
      <c r="D121" s="15" t="s">
        <v>53</v>
      </c>
      <c r="E121" s="16" t="s">
        <v>61</v>
      </c>
      <c r="F121" s="16" t="s">
        <v>48</v>
      </c>
      <c r="G121" s="16" t="s">
        <v>58</v>
      </c>
      <c r="H121" s="17">
        <v>155</v>
      </c>
      <c r="I121" s="15" t="s">
        <v>59</v>
      </c>
      <c r="J121" s="16" t="s">
        <v>62</v>
      </c>
    </row>
    <row r="122" spans="1:10" ht="20.100000000000001" customHeight="1" x14ac:dyDescent="0.25">
      <c r="A122" s="14">
        <v>46344</v>
      </c>
      <c r="B122" s="10" t="str">
        <f t="shared" si="3"/>
        <v>Noviembre</v>
      </c>
      <c r="C122" s="15" t="s">
        <v>52</v>
      </c>
      <c r="D122" s="15" t="s">
        <v>63</v>
      </c>
      <c r="E122" s="16" t="s">
        <v>64</v>
      </c>
      <c r="F122" s="16" t="s">
        <v>48</v>
      </c>
      <c r="G122" s="16" t="s">
        <v>58</v>
      </c>
      <c r="H122" s="17">
        <v>200</v>
      </c>
      <c r="I122" s="15" t="s">
        <v>59</v>
      </c>
      <c r="J122" s="16" t="s">
        <v>65</v>
      </c>
    </row>
    <row r="123" spans="1:10" ht="20.100000000000001" customHeight="1" x14ac:dyDescent="0.25">
      <c r="A123" s="14">
        <v>46348</v>
      </c>
      <c r="B123" s="10" t="str">
        <f t="shared" si="3"/>
        <v>Noviembre</v>
      </c>
      <c r="C123" s="15" t="s">
        <v>52</v>
      </c>
      <c r="D123" s="15" t="s">
        <v>63</v>
      </c>
      <c r="E123" s="16" t="s">
        <v>66</v>
      </c>
      <c r="F123" s="16" t="s">
        <v>48</v>
      </c>
      <c r="G123" s="16" t="s">
        <v>58</v>
      </c>
      <c r="H123" s="17">
        <v>100</v>
      </c>
      <c r="I123" s="15" t="s">
        <v>59</v>
      </c>
      <c r="J123" s="16" t="s">
        <v>67</v>
      </c>
    </row>
    <row r="124" spans="1:10" ht="20.100000000000001" customHeight="1" x14ac:dyDescent="0.25">
      <c r="A124" s="14">
        <v>46350</v>
      </c>
      <c r="B124" s="10" t="str">
        <f t="shared" si="3"/>
        <v>Noviembre</v>
      </c>
      <c r="C124" s="15" t="s">
        <v>52</v>
      </c>
      <c r="D124" s="15" t="s">
        <v>63</v>
      </c>
      <c r="E124" s="16" t="s">
        <v>68</v>
      </c>
      <c r="F124" s="16" t="s">
        <v>48</v>
      </c>
      <c r="G124" s="16" t="s">
        <v>58</v>
      </c>
      <c r="H124" s="17">
        <v>70</v>
      </c>
      <c r="I124" s="15" t="s">
        <v>59</v>
      </c>
      <c r="J124" s="16" t="s">
        <v>69</v>
      </c>
    </row>
    <row r="125" spans="1:10" ht="20.100000000000001" customHeight="1" x14ac:dyDescent="0.25">
      <c r="A125" s="14">
        <v>46351</v>
      </c>
      <c r="B125" s="10" t="str">
        <f t="shared" si="3"/>
        <v>Noviembre</v>
      </c>
      <c r="C125" s="15" t="s">
        <v>5</v>
      </c>
      <c r="D125" s="15" t="s">
        <v>22</v>
      </c>
      <c r="E125" s="16" t="s">
        <v>70</v>
      </c>
      <c r="F125" s="16" t="s">
        <v>71</v>
      </c>
      <c r="G125" s="16" t="s">
        <v>49</v>
      </c>
      <c r="H125" s="17">
        <v>300</v>
      </c>
      <c r="I125" s="15" t="s">
        <v>50</v>
      </c>
      <c r="J125" s="16" t="s">
        <v>72</v>
      </c>
    </row>
    <row r="126" spans="1:10" ht="20.100000000000001" customHeight="1" x14ac:dyDescent="0.25">
      <c r="A126" s="14">
        <v>46353</v>
      </c>
      <c r="B126" s="10" t="str">
        <f t="shared" si="3"/>
        <v>Noviembre</v>
      </c>
      <c r="C126" s="15" t="s">
        <v>5</v>
      </c>
      <c r="D126" s="15" t="s">
        <v>22</v>
      </c>
      <c r="E126" s="16" t="s">
        <v>70</v>
      </c>
      <c r="F126" s="16" t="s">
        <v>74</v>
      </c>
      <c r="G126" s="16" t="s">
        <v>49</v>
      </c>
      <c r="H126" s="17">
        <v>180</v>
      </c>
      <c r="I126" s="15" t="s">
        <v>50</v>
      </c>
      <c r="J126" s="16" t="s">
        <v>72</v>
      </c>
    </row>
    <row r="127" spans="1:10" ht="20.100000000000001" customHeight="1" x14ac:dyDescent="0.25">
      <c r="A127" s="14">
        <v>46354</v>
      </c>
      <c r="B127" s="10" t="str">
        <f t="shared" si="3"/>
        <v>Noviembre</v>
      </c>
      <c r="C127" s="15" t="s">
        <v>5</v>
      </c>
      <c r="D127" s="15" t="s">
        <v>22</v>
      </c>
      <c r="E127" s="16" t="s">
        <v>70</v>
      </c>
      <c r="F127" s="16" t="s">
        <v>75</v>
      </c>
      <c r="G127" s="16" t="s">
        <v>49</v>
      </c>
      <c r="H127" s="17">
        <v>170</v>
      </c>
      <c r="I127" s="15" t="s">
        <v>50</v>
      </c>
      <c r="J127" s="16" t="s">
        <v>72</v>
      </c>
    </row>
    <row r="128" spans="1:10" ht="20.100000000000001" customHeight="1" x14ac:dyDescent="0.25">
      <c r="A128" s="9">
        <v>46359</v>
      </c>
      <c r="B128" s="10" t="str">
        <f t="shared" si="3"/>
        <v>Diciembre</v>
      </c>
      <c r="C128" s="11" t="s">
        <v>46</v>
      </c>
      <c r="D128" s="11" t="s">
        <v>46</v>
      </c>
      <c r="E128" s="12" t="s">
        <v>47</v>
      </c>
      <c r="F128" s="12" t="s">
        <v>48</v>
      </c>
      <c r="G128" s="12" t="s">
        <v>49</v>
      </c>
      <c r="H128" s="13">
        <v>2550</v>
      </c>
      <c r="I128" s="11" t="s">
        <v>50</v>
      </c>
      <c r="J128" s="12" t="s">
        <v>51</v>
      </c>
    </row>
    <row r="129" spans="1:10" ht="20.100000000000001" customHeight="1" x14ac:dyDescent="0.25">
      <c r="A129" s="9">
        <v>46376</v>
      </c>
      <c r="B129" s="10" t="str">
        <f t="shared" si="3"/>
        <v>Diciembre</v>
      </c>
      <c r="C129" s="11" t="s">
        <v>46</v>
      </c>
      <c r="D129" s="11" t="s">
        <v>46</v>
      </c>
      <c r="E129" s="12" t="s">
        <v>76</v>
      </c>
      <c r="F129" s="12" t="s">
        <v>48</v>
      </c>
      <c r="G129" s="12" t="s">
        <v>49</v>
      </c>
      <c r="H129" s="13">
        <v>500</v>
      </c>
      <c r="I129" s="11" t="s">
        <v>59</v>
      </c>
      <c r="J129" s="12" t="s">
        <v>77</v>
      </c>
    </row>
    <row r="130" spans="1:10" ht="20.100000000000001" customHeight="1" x14ac:dyDescent="0.25">
      <c r="A130" s="14">
        <v>46361</v>
      </c>
      <c r="B130" s="10" t="str">
        <f t="shared" si="3"/>
        <v>Diciembre</v>
      </c>
      <c r="C130" s="15" t="s">
        <v>52</v>
      </c>
      <c r="D130" s="15" t="s">
        <v>53</v>
      </c>
      <c r="E130" s="16" t="s">
        <v>54</v>
      </c>
      <c r="F130" s="16" t="s">
        <v>48</v>
      </c>
      <c r="G130" s="16" t="s">
        <v>55</v>
      </c>
      <c r="H130" s="17">
        <v>1005</v>
      </c>
      <c r="I130" s="15" t="s">
        <v>50</v>
      </c>
      <c r="J130" s="16" t="s">
        <v>56</v>
      </c>
    </row>
    <row r="131" spans="1:10" ht="20.100000000000001" customHeight="1" x14ac:dyDescent="0.25">
      <c r="A131" s="14">
        <v>46366</v>
      </c>
      <c r="B131" s="10" t="str">
        <f t="shared" si="3"/>
        <v>Diciembre</v>
      </c>
      <c r="C131" s="15" t="s">
        <v>52</v>
      </c>
      <c r="D131" s="15" t="s">
        <v>53</v>
      </c>
      <c r="E131" s="16" t="s">
        <v>57</v>
      </c>
      <c r="F131" s="16" t="s">
        <v>48</v>
      </c>
      <c r="G131" s="16" t="s">
        <v>58</v>
      </c>
      <c r="H131" s="17">
        <v>380</v>
      </c>
      <c r="I131" s="15" t="s">
        <v>59</v>
      </c>
      <c r="J131" s="16" t="s">
        <v>60</v>
      </c>
    </row>
    <row r="132" spans="1:10" ht="20.100000000000001" customHeight="1" x14ac:dyDescent="0.25">
      <c r="A132" s="14">
        <v>46371</v>
      </c>
      <c r="B132" s="10" t="str">
        <f t="shared" si="3"/>
        <v>Diciembre</v>
      </c>
      <c r="C132" s="15" t="s">
        <v>52</v>
      </c>
      <c r="D132" s="15" t="s">
        <v>53</v>
      </c>
      <c r="E132" s="16" t="s">
        <v>61</v>
      </c>
      <c r="F132" s="16" t="s">
        <v>48</v>
      </c>
      <c r="G132" s="16" t="s">
        <v>58</v>
      </c>
      <c r="H132" s="17">
        <v>150</v>
      </c>
      <c r="I132" s="15" t="s">
        <v>59</v>
      </c>
      <c r="J132" s="16" t="s">
        <v>62</v>
      </c>
    </row>
    <row r="133" spans="1:10" ht="20.100000000000001" customHeight="1" x14ac:dyDescent="0.25">
      <c r="A133" s="14">
        <v>46374</v>
      </c>
      <c r="B133" s="10" t="str">
        <f t="shared" si="3"/>
        <v>Diciembre</v>
      </c>
      <c r="C133" s="15" t="s">
        <v>52</v>
      </c>
      <c r="D133" s="15" t="s">
        <v>63</v>
      </c>
      <c r="E133" s="16" t="s">
        <v>64</v>
      </c>
      <c r="F133" s="16" t="s">
        <v>48</v>
      </c>
      <c r="G133" s="16" t="s">
        <v>58</v>
      </c>
      <c r="H133" s="17">
        <v>310</v>
      </c>
      <c r="I133" s="15" t="s">
        <v>59</v>
      </c>
      <c r="J133" s="16" t="s">
        <v>65</v>
      </c>
    </row>
    <row r="134" spans="1:10" ht="20.100000000000001" customHeight="1" x14ac:dyDescent="0.25">
      <c r="A134" s="14">
        <v>46378</v>
      </c>
      <c r="B134" s="10" t="str">
        <f t="shared" ref="B134:B165" si="4">IF(A134="","",CHOOSE(MONTH(A134),"Enero","Febrero","Marzo","Abril","Mayo","Junio","Julio","Agosto","Septiembre","Octubre","Noviembre","Diciembre"))</f>
        <v>Diciembre</v>
      </c>
      <c r="C134" s="15" t="s">
        <v>52</v>
      </c>
      <c r="D134" s="15" t="s">
        <v>63</v>
      </c>
      <c r="E134" s="16" t="s">
        <v>66</v>
      </c>
      <c r="F134" s="16" t="s">
        <v>48</v>
      </c>
      <c r="G134" s="16" t="s">
        <v>58</v>
      </c>
      <c r="H134" s="17">
        <v>120</v>
      </c>
      <c r="I134" s="15" t="s">
        <v>59</v>
      </c>
      <c r="J134" s="16" t="s">
        <v>67</v>
      </c>
    </row>
    <row r="135" spans="1:10" ht="20.100000000000001" customHeight="1" x14ac:dyDescent="0.25">
      <c r="A135" s="14">
        <v>46380</v>
      </c>
      <c r="B135" s="10" t="str">
        <f t="shared" si="4"/>
        <v>Diciembre</v>
      </c>
      <c r="C135" s="15" t="s">
        <v>52</v>
      </c>
      <c r="D135" s="15" t="s">
        <v>63</v>
      </c>
      <c r="E135" s="16" t="s">
        <v>68</v>
      </c>
      <c r="F135" s="16" t="s">
        <v>48</v>
      </c>
      <c r="G135" s="16" t="s">
        <v>58</v>
      </c>
      <c r="H135" s="17">
        <v>100</v>
      </c>
      <c r="I135" s="15" t="s">
        <v>59</v>
      </c>
      <c r="J135" s="16" t="s">
        <v>69</v>
      </c>
    </row>
    <row r="136" spans="1:10" ht="20.100000000000001" customHeight="1" x14ac:dyDescent="0.25">
      <c r="A136" s="14">
        <v>46381</v>
      </c>
      <c r="B136" s="10" t="str">
        <f t="shared" si="4"/>
        <v>Diciembre</v>
      </c>
      <c r="C136" s="15" t="s">
        <v>5</v>
      </c>
      <c r="D136" s="15" t="s">
        <v>22</v>
      </c>
      <c r="E136" s="16" t="s">
        <v>70</v>
      </c>
      <c r="F136" s="16" t="s">
        <v>71</v>
      </c>
      <c r="G136" s="16" t="s">
        <v>49</v>
      </c>
      <c r="H136" s="17">
        <v>330</v>
      </c>
      <c r="I136" s="15" t="s">
        <v>50</v>
      </c>
      <c r="J136" s="16" t="s">
        <v>72</v>
      </c>
    </row>
    <row r="137" spans="1:10" ht="20.100000000000001" customHeight="1" x14ac:dyDescent="0.25">
      <c r="A137" s="14">
        <v>46383</v>
      </c>
      <c r="B137" s="10" t="str">
        <f t="shared" si="4"/>
        <v>Diciembre</v>
      </c>
      <c r="C137" s="15" t="s">
        <v>5</v>
      </c>
      <c r="D137" s="15" t="s">
        <v>22</v>
      </c>
      <c r="E137" s="16" t="s">
        <v>70</v>
      </c>
      <c r="F137" s="16" t="s">
        <v>74</v>
      </c>
      <c r="G137" s="16" t="s">
        <v>49</v>
      </c>
      <c r="H137" s="17">
        <v>200</v>
      </c>
      <c r="I137" s="15" t="s">
        <v>50</v>
      </c>
      <c r="J137" s="16" t="s">
        <v>72</v>
      </c>
    </row>
    <row r="138" spans="1:10" ht="20.100000000000001" customHeight="1" x14ac:dyDescent="0.25">
      <c r="A138" s="14">
        <v>46384</v>
      </c>
      <c r="B138" s="10" t="str">
        <f t="shared" si="4"/>
        <v>Diciembre</v>
      </c>
      <c r="C138" s="15" t="s">
        <v>5</v>
      </c>
      <c r="D138" s="15" t="s">
        <v>22</v>
      </c>
      <c r="E138" s="16" t="s">
        <v>70</v>
      </c>
      <c r="F138" s="16" t="s">
        <v>75</v>
      </c>
      <c r="G138" s="16" t="s">
        <v>49</v>
      </c>
      <c r="H138" s="17">
        <v>170</v>
      </c>
      <c r="I138" s="15" t="s">
        <v>50</v>
      </c>
      <c r="J138" s="16" t="s">
        <v>72</v>
      </c>
    </row>
    <row r="139" spans="1:10" ht="20.100000000000001" customHeight="1" x14ac:dyDescent="0.25">
      <c r="A139" s="18"/>
      <c r="B139" s="10" t="str">
        <f t="shared" si="4"/>
        <v/>
      </c>
      <c r="C139" s="19"/>
      <c r="D139" s="19"/>
      <c r="E139" s="1"/>
      <c r="F139" s="1"/>
      <c r="G139" s="1"/>
      <c r="H139" s="2"/>
      <c r="I139" s="19"/>
      <c r="J139" s="1"/>
    </row>
    <row r="140" spans="1:10" ht="20.100000000000001" customHeight="1" x14ac:dyDescent="0.25">
      <c r="A140" s="18"/>
      <c r="B140" s="10" t="str">
        <f t="shared" si="4"/>
        <v/>
      </c>
      <c r="C140" s="19"/>
      <c r="D140" s="19"/>
      <c r="E140" s="1"/>
      <c r="F140" s="1"/>
      <c r="G140" s="1"/>
      <c r="H140" s="2"/>
      <c r="I140" s="19"/>
      <c r="J140" s="1"/>
    </row>
    <row r="141" spans="1:10" ht="20.100000000000001" customHeight="1" x14ac:dyDescent="0.25">
      <c r="A141" s="18"/>
      <c r="B141" s="10" t="str">
        <f t="shared" si="4"/>
        <v/>
      </c>
      <c r="C141" s="19"/>
      <c r="D141" s="19"/>
      <c r="E141" s="1"/>
      <c r="F141" s="1"/>
      <c r="G141" s="1"/>
      <c r="H141" s="2"/>
      <c r="I141" s="19"/>
      <c r="J141" s="1"/>
    </row>
    <row r="142" spans="1:10" ht="20.100000000000001" customHeight="1" x14ac:dyDescent="0.25">
      <c r="A142" s="18"/>
      <c r="B142" s="10" t="str">
        <f t="shared" si="4"/>
        <v/>
      </c>
      <c r="C142" s="19"/>
      <c r="D142" s="19"/>
      <c r="E142" s="1"/>
      <c r="F142" s="1"/>
      <c r="G142" s="1"/>
      <c r="H142" s="2"/>
      <c r="I142" s="19"/>
      <c r="J142" s="1"/>
    </row>
    <row r="143" spans="1:10" ht="20.100000000000001" customHeight="1" x14ac:dyDescent="0.25">
      <c r="A143" s="18"/>
      <c r="B143" s="10" t="str">
        <f t="shared" si="4"/>
        <v/>
      </c>
      <c r="C143" s="19"/>
      <c r="D143" s="19"/>
      <c r="E143" s="1"/>
      <c r="F143" s="1"/>
      <c r="G143" s="1"/>
      <c r="H143" s="2"/>
      <c r="I143" s="19"/>
      <c r="J143" s="1"/>
    </row>
    <row r="144" spans="1:10" ht="20.100000000000001" customHeight="1" x14ac:dyDescent="0.25">
      <c r="A144" s="18"/>
      <c r="B144" s="10" t="str">
        <f t="shared" si="4"/>
        <v/>
      </c>
      <c r="C144" s="19"/>
      <c r="D144" s="19"/>
      <c r="E144" s="1"/>
      <c r="F144" s="1"/>
      <c r="G144" s="1"/>
      <c r="H144" s="2"/>
      <c r="I144" s="19"/>
      <c r="J144" s="1"/>
    </row>
    <row r="145" spans="1:10" ht="20.100000000000001" customHeight="1" x14ac:dyDescent="0.25">
      <c r="A145" s="18"/>
      <c r="B145" s="10" t="str">
        <f t="shared" si="4"/>
        <v/>
      </c>
      <c r="C145" s="19"/>
      <c r="D145" s="19"/>
      <c r="E145" s="1"/>
      <c r="F145" s="1"/>
      <c r="G145" s="1"/>
      <c r="H145" s="2"/>
      <c r="I145" s="19"/>
      <c r="J145" s="1"/>
    </row>
    <row r="146" spans="1:10" ht="20.100000000000001" customHeight="1" x14ac:dyDescent="0.25">
      <c r="A146" s="18"/>
      <c r="B146" s="10" t="str">
        <f t="shared" si="4"/>
        <v/>
      </c>
      <c r="C146" s="19"/>
      <c r="D146" s="19"/>
      <c r="E146" s="1"/>
      <c r="F146" s="1"/>
      <c r="G146" s="1"/>
      <c r="H146" s="2"/>
      <c r="I146" s="19"/>
      <c r="J146" s="1"/>
    </row>
    <row r="147" spans="1:10" ht="20.100000000000001" customHeight="1" x14ac:dyDescent="0.25">
      <c r="A147" s="18"/>
      <c r="B147" s="10" t="str">
        <f t="shared" si="4"/>
        <v/>
      </c>
      <c r="C147" s="19"/>
      <c r="D147" s="19"/>
      <c r="E147" s="1"/>
      <c r="F147" s="1"/>
      <c r="G147" s="1"/>
      <c r="H147" s="2"/>
      <c r="I147" s="19"/>
      <c r="J147" s="1"/>
    </row>
    <row r="148" spans="1:10" ht="20.100000000000001" customHeight="1" x14ac:dyDescent="0.25">
      <c r="A148" s="18"/>
      <c r="B148" s="10" t="str">
        <f t="shared" si="4"/>
        <v/>
      </c>
      <c r="C148" s="19"/>
      <c r="D148" s="19"/>
      <c r="E148" s="1"/>
      <c r="F148" s="1"/>
      <c r="G148" s="1"/>
      <c r="H148" s="2"/>
      <c r="I148" s="19"/>
      <c r="J148" s="1"/>
    </row>
    <row r="149" spans="1:10" ht="20.100000000000001" customHeight="1" x14ac:dyDescent="0.25">
      <c r="A149" s="18"/>
      <c r="B149" s="10" t="str">
        <f t="shared" si="4"/>
        <v/>
      </c>
      <c r="C149" s="19"/>
      <c r="D149" s="19"/>
      <c r="E149" s="1"/>
      <c r="F149" s="1"/>
      <c r="G149" s="1"/>
      <c r="H149" s="2"/>
      <c r="I149" s="19"/>
      <c r="J149" s="1"/>
    </row>
    <row r="150" spans="1:10" ht="20.100000000000001" customHeight="1" x14ac:dyDescent="0.25">
      <c r="A150" s="18"/>
      <c r="B150" s="10" t="str">
        <f t="shared" si="4"/>
        <v/>
      </c>
      <c r="C150" s="19"/>
      <c r="D150" s="19"/>
      <c r="E150" s="1"/>
      <c r="F150" s="1"/>
      <c r="G150" s="1"/>
      <c r="H150" s="2"/>
      <c r="I150" s="19"/>
      <c r="J150" s="1"/>
    </row>
    <row r="151" spans="1:10" ht="20.100000000000001" customHeight="1" x14ac:dyDescent="0.25">
      <c r="A151" s="18"/>
      <c r="B151" s="10" t="str">
        <f t="shared" si="4"/>
        <v/>
      </c>
      <c r="C151" s="19"/>
      <c r="D151" s="19"/>
      <c r="E151" s="1"/>
      <c r="F151" s="1"/>
      <c r="G151" s="1"/>
      <c r="H151" s="2"/>
      <c r="I151" s="19"/>
      <c r="J151" s="1"/>
    </row>
    <row r="152" spans="1:10" ht="20.100000000000001" customHeight="1" x14ac:dyDescent="0.25">
      <c r="A152" s="18"/>
      <c r="B152" s="10" t="str">
        <f t="shared" si="4"/>
        <v/>
      </c>
      <c r="C152" s="19"/>
      <c r="D152" s="19"/>
      <c r="E152" s="1"/>
      <c r="F152" s="1"/>
      <c r="G152" s="1"/>
      <c r="H152" s="2"/>
      <c r="I152" s="19"/>
      <c r="J152" s="1"/>
    </row>
    <row r="153" spans="1:10" ht="20.100000000000001" customHeight="1" x14ac:dyDescent="0.25">
      <c r="A153" s="18"/>
      <c r="B153" s="10" t="str">
        <f t="shared" si="4"/>
        <v/>
      </c>
      <c r="C153" s="19"/>
      <c r="D153" s="19"/>
      <c r="E153" s="1"/>
      <c r="F153" s="1"/>
      <c r="G153" s="1"/>
      <c r="H153" s="2"/>
      <c r="I153" s="19"/>
      <c r="J153" s="1"/>
    </row>
    <row r="154" spans="1:10" ht="20.100000000000001" customHeight="1" x14ac:dyDescent="0.25">
      <c r="A154" s="18"/>
      <c r="B154" s="10" t="str">
        <f t="shared" si="4"/>
        <v/>
      </c>
      <c r="C154" s="19"/>
      <c r="D154" s="19"/>
      <c r="E154" s="1"/>
      <c r="F154" s="1"/>
      <c r="G154" s="1"/>
      <c r="H154" s="2"/>
      <c r="I154" s="19"/>
      <c r="J154" s="1"/>
    </row>
    <row r="155" spans="1:10" ht="20.100000000000001" customHeight="1" x14ac:dyDescent="0.25">
      <c r="A155" s="18"/>
      <c r="B155" s="10" t="str">
        <f t="shared" si="4"/>
        <v/>
      </c>
      <c r="C155" s="19"/>
      <c r="D155" s="19"/>
      <c r="E155" s="1"/>
      <c r="F155" s="1"/>
      <c r="G155" s="1"/>
      <c r="H155" s="2"/>
      <c r="I155" s="19"/>
      <c r="J155" s="1"/>
    </row>
  </sheetData>
  <mergeCells count="2">
    <mergeCell ref="A3:J4"/>
    <mergeCell ref="A1:J2"/>
  </mergeCells>
  <conditionalFormatting sqref="H6:H155">
    <cfRule type="colorScale" priority="1">
      <colorScale>
        <cfvo type="min"/>
        <cfvo type="percentile" val="50"/>
        <cfvo type="max"/>
        <color rgb="FFF4CCCC"/>
        <color rgb="FFFFF2CC"/>
        <color rgb="FFD9EAD3"/>
      </colorScale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xr:uid="{00000000-0002-0000-0100-000000000000}">
          <x14:formula1>
            <xm:f>Configuracion!$T$2:$T$4</xm:f>
          </x14:formula1>
          <xm:sqref>C6:C155</xm:sqref>
        </x14:dataValidation>
        <x14:dataValidation type="list" allowBlank="1" xr:uid="{00000000-0002-0000-0100-000001000000}">
          <x14:formula1>
            <xm:f>Configuracion!$U$2:$U$5</xm:f>
          </x14:formula1>
          <xm:sqref>D6:D155</xm:sqref>
        </x14:dataValidation>
        <x14:dataValidation type="list" allowBlank="1" xr:uid="{00000000-0002-0000-0100-000002000000}">
          <x14:formula1>
            <xm:f>Configuracion!$A$24:$A$32</xm:f>
          </x14:formula1>
          <xm:sqref>E6:E155</xm:sqref>
        </x14:dataValidation>
        <x14:dataValidation type="list" allowBlank="1" xr:uid="{00000000-0002-0000-0100-000003000000}">
          <x14:formula1>
            <xm:f>Configuracion!$A$14:$A$17</xm:f>
          </x14:formula1>
          <xm:sqref>F6:F155</xm:sqref>
        </x14:dataValidation>
        <x14:dataValidation type="list" allowBlank="1" xr:uid="{00000000-0002-0000-0100-000004000000}">
          <x14:formula1>
            <xm:f>Configuracion!$V$2:$V$6</xm:f>
          </x14:formula1>
          <xm:sqref>G6:G155</xm:sqref>
        </x14:dataValidation>
        <x14:dataValidation type="list" allowBlank="1" xr:uid="{00000000-0002-0000-0100-000005000000}">
          <x14:formula1>
            <xm:f>Configuracion!$W$2:$W$3</xm:f>
          </x14:formula1>
          <xm:sqref>I6:I155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41"/>
  <sheetViews>
    <sheetView showGridLines="0" workbookViewId="0">
      <selection sqref="A1:I2"/>
    </sheetView>
  </sheetViews>
  <sheetFormatPr baseColWidth="10" defaultColWidth="9.140625" defaultRowHeight="15" x14ac:dyDescent="0.25"/>
  <cols>
    <col min="1" max="1" width="24" customWidth="1"/>
    <col min="2" max="2" width="18" customWidth="1"/>
    <col min="3" max="5" width="16" customWidth="1"/>
    <col min="6" max="6" width="18" customWidth="1"/>
    <col min="7" max="7" width="12" customWidth="1"/>
    <col min="8" max="9" width="18" customWidth="1"/>
    <col min="10" max="14" width="16" customWidth="1"/>
    <col min="20" max="23" width="14" hidden="1" customWidth="1"/>
  </cols>
  <sheetData>
    <row r="1" spans="1:23" ht="26.1" customHeight="1" x14ac:dyDescent="0.25">
      <c r="A1" s="33" t="s">
        <v>78</v>
      </c>
      <c r="B1" s="30"/>
      <c r="C1" s="30"/>
      <c r="D1" s="30"/>
      <c r="E1" s="30"/>
      <c r="F1" s="30"/>
      <c r="G1" s="30"/>
      <c r="H1" s="30"/>
      <c r="I1" s="30"/>
    </row>
    <row r="2" spans="1:23" ht="20.100000000000001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T2" t="s">
        <v>46</v>
      </c>
      <c r="U2" t="s">
        <v>46</v>
      </c>
      <c r="V2" t="s">
        <v>49</v>
      </c>
      <c r="W2" t="s">
        <v>50</v>
      </c>
    </row>
    <row r="3" spans="1:23" ht="20.100000000000001" customHeight="1" x14ac:dyDescent="0.25">
      <c r="T3" t="s">
        <v>52</v>
      </c>
      <c r="U3" t="s">
        <v>53</v>
      </c>
      <c r="V3" t="s">
        <v>58</v>
      </c>
      <c r="W3" t="s">
        <v>59</v>
      </c>
    </row>
    <row r="4" spans="1:23" ht="20.100000000000001" customHeight="1" x14ac:dyDescent="0.25">
      <c r="A4" s="5" t="s">
        <v>79</v>
      </c>
      <c r="B4" s="5" t="s">
        <v>80</v>
      </c>
      <c r="C4" s="5" t="s">
        <v>81</v>
      </c>
      <c r="H4" s="35" t="s">
        <v>82</v>
      </c>
      <c r="I4" s="36"/>
      <c r="J4" s="36"/>
      <c r="K4" s="36"/>
      <c r="L4" s="36"/>
      <c r="M4" s="36"/>
      <c r="N4" s="37"/>
      <c r="T4" t="s">
        <v>5</v>
      </c>
      <c r="U4" t="s">
        <v>63</v>
      </c>
      <c r="V4" t="s">
        <v>55</v>
      </c>
    </row>
    <row r="5" spans="1:23" ht="20.100000000000001" customHeight="1" x14ac:dyDescent="0.25">
      <c r="A5" s="7" t="s">
        <v>83</v>
      </c>
      <c r="B5" s="8" t="s">
        <v>84</v>
      </c>
      <c r="C5" s="1" t="s">
        <v>85</v>
      </c>
      <c r="H5" s="38"/>
      <c r="I5" s="30"/>
      <c r="J5" s="30"/>
      <c r="K5" s="30"/>
      <c r="L5" s="30"/>
      <c r="M5" s="30"/>
      <c r="N5" s="39"/>
      <c r="U5" t="s">
        <v>22</v>
      </c>
      <c r="V5" t="s">
        <v>86</v>
      </c>
    </row>
    <row r="6" spans="1:23" ht="20.100000000000001" customHeight="1" x14ac:dyDescent="0.25">
      <c r="A6" s="7" t="s">
        <v>87</v>
      </c>
      <c r="B6" s="8">
        <v>2026</v>
      </c>
      <c r="C6" s="1" t="s">
        <v>85</v>
      </c>
      <c r="H6" s="38"/>
      <c r="I6" s="30"/>
      <c r="J6" s="30"/>
      <c r="K6" s="30"/>
      <c r="L6" s="30"/>
      <c r="M6" s="30"/>
      <c r="N6" s="39"/>
      <c r="V6" t="s">
        <v>88</v>
      </c>
    </row>
    <row r="7" spans="1:23" ht="20.100000000000001" customHeight="1" x14ac:dyDescent="0.25">
      <c r="A7" s="7" t="s">
        <v>89</v>
      </c>
      <c r="B7" s="20">
        <v>0.2</v>
      </c>
      <c r="C7" s="1" t="s">
        <v>85</v>
      </c>
      <c r="H7" s="38"/>
      <c r="I7" s="30"/>
      <c r="J7" s="30"/>
      <c r="K7" s="30"/>
      <c r="L7" s="30"/>
      <c r="M7" s="30"/>
      <c r="N7" s="39"/>
    </row>
    <row r="8" spans="1:23" ht="20.100000000000001" customHeight="1" x14ac:dyDescent="0.25">
      <c r="A8" s="7" t="s">
        <v>90</v>
      </c>
      <c r="B8" s="8">
        <v>4</v>
      </c>
      <c r="C8" s="1" t="s">
        <v>85</v>
      </c>
      <c r="H8" s="38"/>
      <c r="I8" s="30"/>
      <c r="J8" s="30"/>
      <c r="K8" s="30"/>
      <c r="L8" s="30"/>
      <c r="M8" s="30"/>
      <c r="N8" s="39"/>
    </row>
    <row r="9" spans="1:23" ht="20.100000000000001" customHeight="1" x14ac:dyDescent="0.25">
      <c r="A9" s="7" t="s">
        <v>91</v>
      </c>
      <c r="B9" s="2">
        <f>SUMIF($B$24:$B$32,"Esencial",$C$24:$C$32)</f>
        <v>1460</v>
      </c>
      <c r="C9" s="1" t="s">
        <v>92</v>
      </c>
      <c r="H9" s="38"/>
      <c r="I9" s="30"/>
      <c r="J9" s="30"/>
      <c r="K9" s="30"/>
      <c r="L9" s="30"/>
      <c r="M9" s="30"/>
      <c r="N9" s="39"/>
    </row>
    <row r="10" spans="1:23" ht="20.100000000000001" customHeight="1" x14ac:dyDescent="0.25">
      <c r="A10" s="7" t="s">
        <v>93</v>
      </c>
      <c r="B10" s="2">
        <f>SUMIF($B$24:$B$32,"Flexible",$C$24:$C$32)</f>
        <v>405</v>
      </c>
      <c r="C10" s="1" t="s">
        <v>92</v>
      </c>
      <c r="H10" s="40"/>
      <c r="I10" s="41"/>
      <c r="J10" s="41"/>
      <c r="K10" s="41"/>
      <c r="L10" s="41"/>
      <c r="M10" s="41"/>
      <c r="N10" s="42"/>
    </row>
    <row r="11" spans="1:23" ht="20.100000000000001" customHeight="1" x14ac:dyDescent="0.25">
      <c r="A11" s="7" t="s">
        <v>94</v>
      </c>
      <c r="B11" s="2">
        <f>SUM($C$14:$C$17)</f>
        <v>9550</v>
      </c>
      <c r="C11" s="1" t="s">
        <v>92</v>
      </c>
    </row>
    <row r="12" spans="1:23" ht="20.100000000000001" customHeight="1" x14ac:dyDescent="0.25"/>
    <row r="13" spans="1:23" ht="20.100000000000001" customHeight="1" x14ac:dyDescent="0.25">
      <c r="A13" s="5" t="s">
        <v>22</v>
      </c>
      <c r="B13" s="5" t="s">
        <v>95</v>
      </c>
      <c r="C13" s="5" t="s">
        <v>96</v>
      </c>
      <c r="D13" s="5" t="s">
        <v>27</v>
      </c>
      <c r="E13" s="5" t="s">
        <v>97</v>
      </c>
      <c r="F13" s="5" t="s">
        <v>98</v>
      </c>
      <c r="G13" s="5" t="s">
        <v>99</v>
      </c>
    </row>
    <row r="14" spans="1:23" ht="20.100000000000001" customHeight="1" x14ac:dyDescent="0.25">
      <c r="A14" s="8" t="s">
        <v>71</v>
      </c>
      <c r="B14" s="8" t="s">
        <v>100</v>
      </c>
      <c r="C14" s="2">
        <v>4500</v>
      </c>
      <c r="D14" s="6">
        <v>46387</v>
      </c>
      <c r="E14" s="2">
        <v>1000</v>
      </c>
      <c r="F14" s="2">
        <f>IF(C14&lt;=E14,0,(C14-E14)/MAX(1,MONTH(D14)))</f>
        <v>291.66666666666669</v>
      </c>
      <c r="G14" s="3">
        <f>IF($B$11=0,0,C14/$B$11)</f>
        <v>0.47120418848167539</v>
      </c>
    </row>
    <row r="15" spans="1:23" ht="20.100000000000001" customHeight="1" x14ac:dyDescent="0.25">
      <c r="A15" s="8" t="s">
        <v>73</v>
      </c>
      <c r="B15" s="8" t="s">
        <v>101</v>
      </c>
      <c r="C15" s="2">
        <v>1650</v>
      </c>
      <c r="D15" s="6">
        <v>46295</v>
      </c>
      <c r="E15" s="2">
        <v>150</v>
      </c>
      <c r="F15" s="2">
        <f>IF(C15&lt;=E15,0,(C15-E15)/MAX(1,MONTH(D15)))</f>
        <v>166.66666666666666</v>
      </c>
      <c r="G15" s="3">
        <f>IF($B$11=0,0,C15/$B$11)</f>
        <v>0.17277486910994763</v>
      </c>
    </row>
    <row r="16" spans="1:23" ht="20.100000000000001" customHeight="1" x14ac:dyDescent="0.25">
      <c r="A16" s="8" t="s">
        <v>74</v>
      </c>
      <c r="B16" s="8" t="s">
        <v>101</v>
      </c>
      <c r="C16" s="2">
        <v>2200</v>
      </c>
      <c r="D16" s="6">
        <v>46356</v>
      </c>
      <c r="E16" s="2">
        <v>250</v>
      </c>
      <c r="F16" s="2">
        <f>IF(C16&lt;=E16,0,(C16-E16)/MAX(1,MONTH(D16)))</f>
        <v>177.27272727272728</v>
      </c>
      <c r="G16" s="3">
        <f>IF($B$11=0,0,C16/$B$11)</f>
        <v>0.23036649214659685</v>
      </c>
    </row>
    <row r="17" spans="1:7" ht="20.100000000000001" customHeight="1" x14ac:dyDescent="0.25">
      <c r="A17" s="8" t="s">
        <v>75</v>
      </c>
      <c r="B17" s="8" t="s">
        <v>102</v>
      </c>
      <c r="C17" s="2">
        <v>1200</v>
      </c>
      <c r="D17" s="6">
        <v>46234</v>
      </c>
      <c r="E17" s="2">
        <v>100</v>
      </c>
      <c r="F17" s="2">
        <f>IF(C17&lt;=E17,0,(C17-E17)/MAX(1,MONTH(D17)))</f>
        <v>157.14285714285714</v>
      </c>
      <c r="G17" s="3">
        <f>IF($B$11=0,0,C17/$B$11)</f>
        <v>0.1256544502617801</v>
      </c>
    </row>
    <row r="18" spans="1:7" ht="20.100000000000001" customHeight="1" x14ac:dyDescent="0.25"/>
    <row r="19" spans="1:7" ht="20.100000000000001" customHeight="1" x14ac:dyDescent="0.25"/>
    <row r="20" spans="1:7" ht="20.100000000000001" customHeight="1" x14ac:dyDescent="0.25"/>
    <row r="21" spans="1:7" ht="20.100000000000001" customHeight="1" x14ac:dyDescent="0.25"/>
    <row r="22" spans="1:7" ht="20.100000000000001" customHeight="1" x14ac:dyDescent="0.25"/>
    <row r="23" spans="1:7" ht="20.100000000000001" customHeight="1" x14ac:dyDescent="0.25">
      <c r="A23" s="5" t="s">
        <v>41</v>
      </c>
      <c r="B23" s="5" t="s">
        <v>40</v>
      </c>
      <c r="C23" s="5" t="s">
        <v>103</v>
      </c>
      <c r="D23" s="5" t="s">
        <v>104</v>
      </c>
    </row>
    <row r="24" spans="1:7" ht="20.100000000000001" customHeight="1" x14ac:dyDescent="0.25">
      <c r="A24" s="8" t="s">
        <v>47</v>
      </c>
      <c r="B24" s="8" t="s">
        <v>46</v>
      </c>
      <c r="C24" s="2">
        <v>0</v>
      </c>
      <c r="D24" s="8" t="s">
        <v>105</v>
      </c>
    </row>
    <row r="25" spans="1:7" ht="20.100000000000001" customHeight="1" x14ac:dyDescent="0.25">
      <c r="A25" s="8" t="s">
        <v>76</v>
      </c>
      <c r="B25" s="8" t="s">
        <v>46</v>
      </c>
      <c r="C25" s="2">
        <v>0</v>
      </c>
      <c r="D25" s="8" t="s">
        <v>105</v>
      </c>
    </row>
    <row r="26" spans="1:7" ht="20.100000000000001" customHeight="1" x14ac:dyDescent="0.25">
      <c r="A26" s="8" t="s">
        <v>54</v>
      </c>
      <c r="B26" s="8" t="s">
        <v>53</v>
      </c>
      <c r="C26" s="2">
        <v>980</v>
      </c>
      <c r="D26" s="8" t="s">
        <v>105</v>
      </c>
    </row>
    <row r="27" spans="1:7" ht="20.100000000000001" customHeight="1" x14ac:dyDescent="0.25">
      <c r="A27" s="8" t="s">
        <v>57</v>
      </c>
      <c r="B27" s="8" t="s">
        <v>53</v>
      </c>
      <c r="C27" s="2">
        <v>320</v>
      </c>
      <c r="D27" s="8" t="s">
        <v>105</v>
      </c>
    </row>
    <row r="28" spans="1:7" ht="20.100000000000001" customHeight="1" x14ac:dyDescent="0.25">
      <c r="A28" s="8" t="s">
        <v>61</v>
      </c>
      <c r="B28" s="8" t="s">
        <v>53</v>
      </c>
      <c r="C28" s="2">
        <v>160</v>
      </c>
      <c r="D28" s="8" t="s">
        <v>105</v>
      </c>
    </row>
    <row r="29" spans="1:7" ht="20.100000000000001" customHeight="1" x14ac:dyDescent="0.25">
      <c r="A29" s="8" t="s">
        <v>64</v>
      </c>
      <c r="B29" s="8" t="s">
        <v>63</v>
      </c>
      <c r="C29" s="2">
        <v>230</v>
      </c>
      <c r="D29" s="8" t="s">
        <v>105</v>
      </c>
    </row>
    <row r="30" spans="1:7" ht="20.100000000000001" customHeight="1" x14ac:dyDescent="0.25">
      <c r="A30" s="8" t="s">
        <v>66</v>
      </c>
      <c r="B30" s="8" t="s">
        <v>63</v>
      </c>
      <c r="C30" s="2">
        <v>95</v>
      </c>
      <c r="D30" s="8" t="s">
        <v>105</v>
      </c>
    </row>
    <row r="31" spans="1:7" ht="20.100000000000001" customHeight="1" x14ac:dyDescent="0.25">
      <c r="A31" s="8" t="s">
        <v>68</v>
      </c>
      <c r="B31" s="8" t="s">
        <v>63</v>
      </c>
      <c r="C31" s="2">
        <v>80</v>
      </c>
      <c r="D31" s="8" t="s">
        <v>105</v>
      </c>
    </row>
    <row r="32" spans="1:7" ht="20.100000000000001" customHeight="1" x14ac:dyDescent="0.25">
      <c r="A32" s="8" t="s">
        <v>70</v>
      </c>
      <c r="B32" s="8" t="s">
        <v>22</v>
      </c>
      <c r="C32" s="2">
        <v>0</v>
      </c>
      <c r="D32" s="8" t="s">
        <v>105</v>
      </c>
    </row>
    <row r="33" spans="1:7" ht="20.100000000000001" customHeight="1" x14ac:dyDescent="0.25"/>
    <row r="34" spans="1:7" ht="20.100000000000001" customHeight="1" x14ac:dyDescent="0.25"/>
    <row r="35" spans="1:7" ht="20.100000000000001" customHeight="1" x14ac:dyDescent="0.25"/>
    <row r="36" spans="1:7" ht="20.100000000000001" customHeight="1" x14ac:dyDescent="0.25">
      <c r="A36" s="31" t="s">
        <v>106</v>
      </c>
      <c r="B36" s="30"/>
      <c r="C36" s="30"/>
      <c r="D36" s="30"/>
      <c r="E36" s="30"/>
      <c r="F36" s="30"/>
    </row>
    <row r="37" spans="1:7" ht="20.100000000000001" customHeight="1" x14ac:dyDescent="0.25">
      <c r="A37" s="34" t="s">
        <v>107</v>
      </c>
      <c r="B37" s="30"/>
      <c r="C37" s="30"/>
      <c r="D37" s="30"/>
      <c r="E37" s="30"/>
      <c r="F37" s="30"/>
      <c r="G37" s="30"/>
    </row>
    <row r="38" spans="1:7" ht="20.100000000000001" customHeight="1" x14ac:dyDescent="0.25">
      <c r="A38" s="34" t="s">
        <v>108</v>
      </c>
      <c r="B38" s="30"/>
      <c r="C38" s="30"/>
      <c r="D38" s="30"/>
      <c r="E38" s="30"/>
      <c r="F38" s="30"/>
      <c r="G38" s="30"/>
    </row>
    <row r="39" spans="1:7" ht="20.100000000000001" customHeight="1" x14ac:dyDescent="0.25">
      <c r="A39" s="34" t="s">
        <v>109</v>
      </c>
      <c r="B39" s="30"/>
      <c r="C39" s="30"/>
      <c r="D39" s="30"/>
      <c r="E39" s="30"/>
      <c r="F39" s="30"/>
      <c r="G39" s="30"/>
    </row>
    <row r="40" spans="1:7" ht="20.100000000000001" customHeight="1" x14ac:dyDescent="0.25">
      <c r="A40" s="34" t="s">
        <v>110</v>
      </c>
      <c r="B40" s="30"/>
      <c r="C40" s="30"/>
      <c r="D40" s="30"/>
      <c r="E40" s="30"/>
      <c r="F40" s="30"/>
      <c r="G40" s="30"/>
    </row>
    <row r="41" spans="1:7" ht="20.100000000000001" customHeight="1" x14ac:dyDescent="0.25">
      <c r="A41" s="34" t="s">
        <v>111</v>
      </c>
      <c r="B41" s="30"/>
      <c r="C41" s="30"/>
      <c r="D41" s="30"/>
      <c r="E41" s="30"/>
      <c r="F41" s="30"/>
      <c r="G41" s="30"/>
    </row>
  </sheetData>
  <mergeCells count="8">
    <mergeCell ref="A41:G41"/>
    <mergeCell ref="A37:G37"/>
    <mergeCell ref="A40:G40"/>
    <mergeCell ref="A36:F36"/>
    <mergeCell ref="A39:G39"/>
    <mergeCell ref="A1:I2"/>
    <mergeCell ref="A38:G38"/>
    <mergeCell ref="H4:N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Panel</vt:lpstr>
      <vt:lpstr>Registro</vt:lpstr>
      <vt:lpstr>Configuracion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2026-03-16T07:57:23Z</dcterms:modified>
</cp:coreProperties>
</file>