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odelo nomina\"/>
    </mc:Choice>
  </mc:AlternateContent>
  <xr:revisionPtr revIDLastSave="0" documentId="13_ncr:1_{2F9F148D-1635-4F0B-91AD-2064A01B3F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ómina" sheetId="1" r:id="rId1"/>
  </sheets>
  <definedNames>
    <definedName name="_xlnm.Print_Area" localSheetId="0">Nómina!$A$1:$N$47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3" i="1" l="1"/>
  <c r="H42" i="1"/>
  <c r="H28" i="1"/>
  <c r="H27" i="1"/>
  <c r="F26" i="1"/>
  <c r="H26" i="1" s="1"/>
  <c r="H29" i="1" s="1"/>
  <c r="H25" i="1"/>
  <c r="H21" i="1"/>
  <c r="F20" i="1"/>
  <c r="H20" i="1" s="1"/>
  <c r="H33" i="1" s="1"/>
  <c r="H19" i="1"/>
  <c r="H35" i="1" s="1"/>
  <c r="H18" i="1"/>
  <c r="H17" i="1"/>
  <c r="H16" i="1"/>
  <c r="H15" i="1"/>
  <c r="F3" i="1"/>
  <c r="H34" i="1" l="1"/>
  <c r="N20" i="1"/>
  <c r="H37" i="1"/>
  <c r="H22" i="1"/>
  <c r="H40" i="1"/>
  <c r="N25" i="1"/>
  <c r="H30" i="1" l="1"/>
  <c r="N22" i="1"/>
  <c r="N23" i="1"/>
  <c r="H39" i="1"/>
  <c r="H38" i="1"/>
  <c r="N24" i="1"/>
  <c r="N21" i="1"/>
  <c r="N26" i="1" s="1"/>
  <c r="H36" i="1" l="1"/>
  <c r="H41" i="1" s="1"/>
  <c r="H44" i="1" s="1"/>
  <c r="N27" i="1"/>
  <c r="N32" i="1"/>
  <c r="H45" i="1" l="1"/>
  <c r="N31" i="1"/>
  <c r="N33" i="1" l="1"/>
  <c r="N3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N4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Selecciona el tipo de contrato para cambiar automáticamente la cuota de desempleo del trabajador y de la empresa.</t>
        </r>
      </text>
    </comment>
    <comment ref="N5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Si eliges 'Sí', la fila de prorrata de pagas extra usa el importe anual de N6 dividido entre 12.</t>
        </r>
      </text>
    </comment>
    <comment ref="N7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Por simplicidad el modelo aplica este porcentaje sobre una base IRPF mensual orientativa. Revísalo según tu situación real.</t>
        </r>
      </text>
    </comment>
    <comment ref="N27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Coste empresa total = total devengado + seguridad social a cargo de la empresa.</t>
        </r>
      </text>
    </comment>
    <comment ref="H36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Base IRPF simplificada: bruto salarial menos cotizaciones del trabajador. Es orientativa, no sustituye cálculo fiscal oficial.</t>
        </r>
      </text>
    </comment>
  </commentList>
</comments>
</file>

<file path=xl/sharedStrings.xml><?xml version="1.0" encoding="utf-8"?>
<sst xmlns="http://schemas.openxmlformats.org/spreadsheetml/2006/main" count="129" uniqueCount="115">
  <si>
    <t>Modelo de nómina mensual</t>
  </si>
  <si>
    <t>Panel de parámetros</t>
  </si>
  <si>
    <t>Inicio</t>
  </si>
  <si>
    <t>Fin</t>
  </si>
  <si>
    <t>Días</t>
  </si>
  <si>
    <t>Período</t>
  </si>
  <si>
    <t>Marzo 2026</t>
  </si>
  <si>
    <t>Guía rápida</t>
  </si>
  <si>
    <t>Las celdas crema son editables</t>
  </si>
  <si>
    <t>Tipo de contrato</t>
  </si>
  <si>
    <t>Indefinido</t>
  </si>
  <si>
    <t>Empresa</t>
  </si>
  <si>
    <t>Profesional</t>
  </si>
  <si>
    <t>Prorrata pagas extra</t>
  </si>
  <si>
    <t>Sí</t>
  </si>
  <si>
    <t>Razón social</t>
  </si>
  <si>
    <t>Órbita Verde Escenografía, S.L.</t>
  </si>
  <si>
    <t>Empleado</t>
  </si>
  <si>
    <t>Nora Vidal Esteve</t>
  </si>
  <si>
    <t>Importe anual pagas extra (€)</t>
  </si>
  <si>
    <t>CIF</t>
  </si>
  <si>
    <t>B-54781239</t>
  </si>
  <si>
    <t>NIF</t>
  </si>
  <si>
    <t>53194827T</t>
  </si>
  <si>
    <t>IRPF aplicado</t>
  </si>
  <si>
    <t>Domicilio</t>
  </si>
  <si>
    <t>C/ Alborada 18, Valencia</t>
  </si>
  <si>
    <t>Puesto</t>
  </si>
  <si>
    <t>Técnica de producción cultural</t>
  </si>
  <si>
    <t>Tarifa kilometraje (€ / km)</t>
  </si>
  <si>
    <t>CCC</t>
  </si>
  <si>
    <t>0111 2222 33 1234567890</t>
  </si>
  <si>
    <t>N.º Seg. Social</t>
  </si>
  <si>
    <t>28/1045789632</t>
  </si>
  <si>
    <t>Otras deducciones</t>
  </si>
  <si>
    <t>Centro: Producción itinerante · Grupo profesional: 4</t>
  </si>
  <si>
    <t>Jornada: completa · Antigüedad: 15/09/2023</t>
  </si>
  <si>
    <t>Anticipos</t>
  </si>
  <si>
    <t>DEVENGOS</t>
  </si>
  <si>
    <t>Tipos trabajador</t>
  </si>
  <si>
    <t>Concepto</t>
  </si>
  <si>
    <t>Cantidad</t>
  </si>
  <si>
    <t>Tarifa / Base</t>
  </si>
  <si>
    <t>Importe</t>
  </si>
  <si>
    <t>Tratamiento</t>
  </si>
  <si>
    <t>Contingencias comunes</t>
  </si>
  <si>
    <t>1. Percepciones salariales</t>
  </si>
  <si>
    <t>Desempleo indefinido</t>
  </si>
  <si>
    <t>Salario base mensual</t>
  </si>
  <si>
    <t>Cotiza / tributa</t>
  </si>
  <si>
    <t>Desempleo temporal</t>
  </si>
  <si>
    <t>Plus de responsabilidad</t>
  </si>
  <si>
    <t>Formación profesional</t>
  </si>
  <si>
    <t>Plus de disponibilidad</t>
  </si>
  <si>
    <t>Horas extra</t>
  </si>
  <si>
    <t>Bonus variable mensual</t>
  </si>
  <si>
    <t>Horas extra de producción</t>
  </si>
  <si>
    <t>Cotiza especial</t>
  </si>
  <si>
    <t>Coste empresa</t>
  </si>
  <si>
    <t>Prorrata de pagas extra</t>
  </si>
  <si>
    <t>CC empresa</t>
  </si>
  <si>
    <t>Retribución en especie</t>
  </si>
  <si>
    <t>Desempleo empresa</t>
  </si>
  <si>
    <t>TOTAL PERCEPCIONES SALARIALES</t>
  </si>
  <si>
    <t>Bruto salarial</t>
  </si>
  <si>
    <t>FOGASA</t>
  </si>
  <si>
    <t>Formación empresa</t>
  </si>
  <si>
    <t>2. Percepciones no salariales</t>
  </si>
  <si>
    <t>AT y EP</t>
  </si>
  <si>
    <t>Dietas y manutención</t>
  </si>
  <si>
    <t>Exento</t>
  </si>
  <si>
    <t>Horas extra empresa</t>
  </si>
  <si>
    <t>Kilometraje</t>
  </si>
  <si>
    <t>Total SS empresa</t>
  </si>
  <si>
    <t>Compensación teletrabajo</t>
  </si>
  <si>
    <t>Coste empresa total</t>
  </si>
  <si>
    <t>Otros suplidos</t>
  </si>
  <si>
    <t>TOTAL PERCEPCIONES NO SALARIALES</t>
  </si>
  <si>
    <t>Exentas</t>
  </si>
  <si>
    <t>Indicadores</t>
  </si>
  <si>
    <t>TOTAL DEVENGADO</t>
  </si>
  <si>
    <t>Bruto total</t>
  </si>
  <si>
    <t>Neto / devengado</t>
  </si>
  <si>
    <t>BASES Y DEDUCCIONES</t>
  </si>
  <si>
    <t>Deducciones / devengado</t>
  </si>
  <si>
    <t>Observación</t>
  </si>
  <si>
    <t>SS trabajador / bruto salarial</t>
  </si>
  <si>
    <t>Base contingencias comunes</t>
  </si>
  <si>
    <t>Sin horas extra</t>
  </si>
  <si>
    <t>Coste empresa / neto</t>
  </si>
  <si>
    <t>Base desempleo y formación</t>
  </si>
  <si>
    <t>Incluye horas extra</t>
  </si>
  <si>
    <t>Base horas extra</t>
  </si>
  <si>
    <t>Base específica</t>
  </si>
  <si>
    <t>Ayuda: cambia contrato, prorrata, importes y porcentajes. El modelo recalcula bruto, bases, deducciones, neto y coste empresa en una sola hoja.</t>
  </si>
  <si>
    <t>Base IRPF simplificada</t>
  </si>
  <si>
    <t>Cálculo orientativo</t>
  </si>
  <si>
    <t>Contingencias comunes trabajador</t>
  </si>
  <si>
    <t>4,70%</t>
  </si>
  <si>
    <t>Desempleo trabajador</t>
  </si>
  <si>
    <t>Según contrato</t>
  </si>
  <si>
    <t>Formación profesional trabajador</t>
  </si>
  <si>
    <t>0,10%</t>
  </si>
  <si>
    <t>Horas extra trabajador</t>
  </si>
  <si>
    <t>Tipo fijo</t>
  </si>
  <si>
    <t>Retención IRPF</t>
  </si>
  <si>
    <t>Editable en panel</t>
  </si>
  <si>
    <t>TOTAL A DEDUCIR</t>
  </si>
  <si>
    <t>Deducciones</t>
  </si>
  <si>
    <t>LÍQUIDO A PERCIBIR</t>
  </si>
  <si>
    <t>Neto</t>
  </si>
  <si>
    <t>Modelo orientativo con ejemplo didáctico. Ajusta el % de IRPF y las tasas si cambian tus condiciones reales. Las fórmulas ya están preparadas para editar cantidades, tarifas, anticipos y prorrata.</t>
  </si>
  <si>
    <t>Fecha de recepción</t>
  </si>
  <si>
    <t/>
  </si>
  <si>
    <t>Firma / conformidad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</si>
</sst>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C0A];[Red]\(#,##0.00\ [$€-C0A]\);\-"/>
    <numFmt numFmtId="165" formatCode="#,##0.00;[Red]\(#,##0.00\);\-"/>
    <numFmt numFmtId="166" formatCode="0.00\x"/>
  </numFmts>
  <fonts count="11" x14ac:knownFonts="1">
    <font>
      <sz val="11"/>
      <color theme="1"/>
      <name val="Calibri"/>
      <family val="2"/>
      <scheme val="minor"/>
    </font>
    <font>
      <b/>
      <sz val="18"/>
      <color rgb="FFFFFFFF"/>
      <name val="Aptos"/>
    </font>
    <font>
      <b/>
      <sz val="10"/>
      <color rgb="FF121528"/>
      <name val="Aptos"/>
    </font>
    <font>
      <sz val="10"/>
      <color rgb="FF1F3A5F"/>
      <name val="Aptos"/>
    </font>
    <font>
      <sz val="10"/>
      <color rgb="FF121528"/>
      <name val="Aptos"/>
    </font>
    <font>
      <i/>
      <sz val="9"/>
      <color rgb="FF121528"/>
      <name val="Aptos"/>
    </font>
    <font>
      <b/>
      <sz val="11"/>
      <color rgb="FFFFFFFF"/>
      <name val="Aptos"/>
    </font>
    <font>
      <b/>
      <sz val="11"/>
      <color rgb="FF121528"/>
      <name val="Aptos"/>
    </font>
    <font>
      <b/>
      <sz val="22"/>
      <color rgb="FFFFFFFF"/>
      <name val="Aptos"/>
      <family val="2"/>
    </font>
    <font>
      <sz val="22"/>
      <color theme="1"/>
      <name val="Calibri"/>
      <family val="2"/>
      <scheme val="minor"/>
    </font>
    <font>
      <b/>
      <sz val="12"/>
      <color theme="3" tint="-0.249977111117893"/>
      <name val="Aptos"/>
      <family val="2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6F4ED"/>
      </patternFill>
    </fill>
    <fill>
      <patternFill patternType="solid">
        <fgColor rgb="FFFFFFFF"/>
      </patternFill>
    </fill>
    <fill>
      <patternFill patternType="solid">
        <fgColor theme="4" tint="-0.499984740745262"/>
        <bgColor indexed="64"/>
      </patternFill>
    </fill>
  </fills>
  <borders count="22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A7A39A"/>
      </left>
      <right style="thin">
        <color rgb="FFA7A39A"/>
      </right>
      <top style="thin">
        <color rgb="FFA7A39A"/>
      </top>
      <bottom style="thin">
        <color rgb="FFA7A39A"/>
      </bottom>
      <diagonal/>
    </border>
    <border>
      <left style="medium">
        <color rgb="FF121528"/>
      </left>
      <right style="medium">
        <color rgb="FF121528"/>
      </right>
      <top/>
      <bottom/>
      <diagonal/>
    </border>
    <border>
      <left style="medium">
        <color rgb="FF121528"/>
      </left>
      <right style="thin">
        <color rgb="FFA7A39A"/>
      </right>
      <top style="medium">
        <color rgb="FF121528"/>
      </top>
      <bottom/>
      <diagonal/>
    </border>
    <border>
      <left style="medium">
        <color rgb="FF121528"/>
      </left>
      <right style="thin">
        <color rgb="FFA7A39A"/>
      </right>
      <top/>
      <bottom/>
      <diagonal/>
    </border>
    <border>
      <left style="medium">
        <color rgb="FF121528"/>
      </left>
      <right style="medium">
        <color rgb="FF121528"/>
      </right>
      <top/>
      <bottom style="medium">
        <color rgb="FF121528"/>
      </bottom>
      <diagonal/>
    </border>
    <border>
      <left style="medium">
        <color rgb="FF121528"/>
      </left>
      <right style="thin">
        <color rgb="FFA7A39A"/>
      </right>
      <top/>
      <bottom style="medium">
        <color rgb="FF121528"/>
      </bottom>
      <diagonal/>
    </border>
    <border>
      <left style="thin">
        <color rgb="FFA7A39A"/>
      </left>
      <right style="thin">
        <color rgb="FFA7A39A"/>
      </right>
      <top style="medium">
        <color rgb="FF121528"/>
      </top>
      <bottom style="medium">
        <color rgb="FF121528"/>
      </bottom>
      <diagonal/>
    </border>
    <border>
      <left/>
      <right/>
      <top/>
      <bottom style="thin">
        <color rgb="FFA7A39A"/>
      </bottom>
      <diagonal/>
    </border>
    <border>
      <left/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/>
      <top style="thin">
        <color rgb="FFA7A39A"/>
      </top>
      <bottom style="thin">
        <color rgb="FFA7A39A"/>
      </bottom>
      <diagonal/>
    </border>
    <border>
      <left/>
      <right style="thin">
        <color rgb="FFA7A39A"/>
      </right>
      <top style="thin">
        <color rgb="FFA7A39A"/>
      </top>
      <bottom style="thin">
        <color rgb="FFA7A39A"/>
      </bottom>
      <diagonal/>
    </border>
    <border>
      <left/>
      <right style="thin">
        <color rgb="FFA7A39A"/>
      </right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/>
      <bottom/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/>
      <right/>
      <top/>
      <bottom style="thin">
        <color rgb="FFA7A39A"/>
      </bottom>
      <diagonal/>
    </border>
  </borders>
  <cellStyleXfs count="1">
    <xf numFmtId="0" fontId="0" fillId="0" borderId="0"/>
  </cellStyleXfs>
  <cellXfs count="64">
    <xf numFmtId="0" fontId="0" fillId="0" borderId="0" xfId="0"/>
    <xf numFmtId="14" fontId="3" fillId="3" borderId="2" xfId="0" applyNumberFormat="1" applyFont="1" applyFill="1" applyBorder="1" applyAlignment="1">
      <alignment horizontal="center" vertical="center"/>
    </xf>
    <xf numFmtId="3" fontId="4" fillId="0" borderId="2" xfId="0" applyNumberFormat="1" applyFont="1" applyBorder="1" applyAlignment="1">
      <alignment horizontal="right" vertical="center"/>
    </xf>
    <xf numFmtId="0" fontId="4" fillId="4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left" vertical="center"/>
    </xf>
    <xf numFmtId="164" fontId="3" fillId="3" borderId="2" xfId="0" applyNumberFormat="1" applyFont="1" applyFill="1" applyBorder="1" applyAlignment="1">
      <alignment horizontal="right" vertical="center"/>
    </xf>
    <xf numFmtId="0" fontId="4" fillId="5" borderId="5" xfId="0" applyFont="1" applyFill="1" applyBorder="1" applyAlignment="1">
      <alignment horizontal="left" vertical="center"/>
    </xf>
    <xf numFmtId="10" fontId="3" fillId="3" borderId="2" xfId="0" applyNumberFormat="1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2" xfId="0" applyFill="1" applyBorder="1"/>
    <xf numFmtId="165" fontId="3" fillId="3" borderId="2" xfId="0" applyNumberFormat="1" applyFont="1" applyFill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right" vertical="center"/>
    </xf>
    <xf numFmtId="164" fontId="7" fillId="3" borderId="2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right" vertical="center"/>
    </xf>
    <xf numFmtId="10" fontId="4" fillId="4" borderId="2" xfId="0" applyNumberFormat="1" applyFont="1" applyFill="1" applyBorder="1" applyAlignment="1">
      <alignment horizontal="right" vertical="center"/>
    </xf>
    <xf numFmtId="166" fontId="4" fillId="4" borderId="2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4" fillId="4" borderId="2" xfId="0" applyFont="1" applyFill="1" applyBorder="1" applyAlignment="1">
      <alignment horizontal="left" vertical="center"/>
    </xf>
    <xf numFmtId="0" fontId="0" fillId="0" borderId="14" xfId="0" applyBorder="1"/>
    <xf numFmtId="0" fontId="0" fillId="0" borderId="15" xfId="0" applyBorder="1"/>
    <xf numFmtId="164" fontId="3" fillId="3" borderId="2" xfId="0" applyNumberFormat="1" applyFont="1" applyFill="1" applyBorder="1" applyAlignment="1">
      <alignment horizontal="right" vertical="center"/>
    </xf>
    <xf numFmtId="0" fontId="2" fillId="3" borderId="8" xfId="0" applyFont="1" applyFill="1" applyBorder="1" applyAlignment="1">
      <alignment horizontal="right" vertical="center"/>
    </xf>
    <xf numFmtId="0" fontId="0" fillId="0" borderId="16" xfId="0" applyBorder="1"/>
    <xf numFmtId="0" fontId="4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2" fillId="3" borderId="2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0" fillId="0" borderId="0" xfId="0"/>
    <xf numFmtId="0" fontId="0" fillId="0" borderId="17" xfId="0" applyBorder="1"/>
    <xf numFmtId="0" fontId="5" fillId="4" borderId="1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  <xf numFmtId="164" fontId="4" fillId="4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0" fillId="5" borderId="9" xfId="0" applyFill="1" applyBorder="1" applyAlignment="1">
      <alignment horizontal="left" vertical="center"/>
    </xf>
    <xf numFmtId="0" fontId="0" fillId="0" borderId="21" xfId="0" applyBorder="1"/>
    <xf numFmtId="0" fontId="8" fillId="2" borderId="1" xfId="0" applyFont="1" applyFill="1" applyBorder="1" applyAlignment="1">
      <alignment horizontal="center" vertical="center"/>
    </xf>
    <xf numFmtId="0" fontId="9" fillId="0" borderId="10" xfId="0" applyFont="1" applyBorder="1"/>
    <xf numFmtId="0" fontId="9" fillId="0" borderId="11" xfId="0" applyFont="1" applyBorder="1"/>
    <xf numFmtId="0" fontId="9" fillId="0" borderId="18" xfId="0" applyFont="1" applyBorder="1"/>
    <xf numFmtId="0" fontId="9" fillId="0" borderId="19" xfId="0" applyFont="1" applyBorder="1"/>
    <xf numFmtId="0" fontId="9" fillId="0" borderId="20" xfId="0" applyFont="1" applyBorder="1"/>
    <xf numFmtId="164" fontId="10" fillId="6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2">
    <dxf>
      <fill>
        <patternFill>
          <bgColor rgb="FFFDE9D9"/>
        </patternFill>
      </fill>
    </dxf>
    <dxf>
      <fill>
        <patternFill>
          <bgColor rgb="FFDCE6F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1257300</xdr:colOff>
      <xdr:row>38</xdr:row>
      <xdr:rowOff>180975</xdr:rowOff>
    </xdr:to>
    <xdr:sp macro="" textlink="">
      <xdr:nvSpPr>
        <xdr:cNvPr id="1030" name="Text Box 6" hidden="1">
          <a:extLst>
            <a:ext uri="{FF2B5EF4-FFF2-40B4-BE49-F238E27FC236}">
              <a16:creationId xmlns:a16="http://schemas.microsoft.com/office/drawing/2014/main" id="{A08260DF-3D2F-0550-EC50-F50A03539BA5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showGridLines="0" tabSelected="1" zoomScale="60" zoomScaleNormal="60" workbookViewId="0">
      <selection activeCell="AB39" sqref="AB39"/>
    </sheetView>
  </sheetViews>
  <sheetFormatPr baseColWidth="10" defaultColWidth="9.140625" defaultRowHeight="15" x14ac:dyDescent="0.25"/>
  <cols>
    <col min="1" max="1" width="12.5703125" bestFit="1" customWidth="1"/>
    <col min="2" max="2" width="12" bestFit="1" customWidth="1"/>
    <col min="3" max="3" width="5.42578125" bestFit="1" customWidth="1"/>
    <col min="4" max="4" width="12" bestFit="1" customWidth="1"/>
    <col min="5" max="5" width="11.85546875" bestFit="1" customWidth="1"/>
    <col min="6" max="6" width="16.140625" bestFit="1" customWidth="1"/>
    <col min="7" max="7" width="10.5703125" bestFit="1" customWidth="1"/>
    <col min="8" max="8" width="15.140625" bestFit="1" customWidth="1"/>
    <col min="9" max="9" width="17.28515625" bestFit="1" customWidth="1"/>
    <col min="10" max="10" width="3" customWidth="1"/>
    <col min="11" max="11" width="19" customWidth="1"/>
    <col min="12" max="13" width="15" customWidth="1"/>
    <col min="14" max="14" width="26.28515625" bestFit="1" customWidth="1"/>
  </cols>
  <sheetData>
    <row r="1" spans="1:14" ht="27.95" customHeight="1" x14ac:dyDescent="0.25">
      <c r="A1" s="57" t="s">
        <v>0</v>
      </c>
      <c r="B1" s="58"/>
      <c r="C1" s="58"/>
      <c r="D1" s="58"/>
      <c r="E1" s="58"/>
      <c r="F1" s="58"/>
      <c r="G1" s="58"/>
      <c r="H1" s="58"/>
      <c r="I1" s="59"/>
      <c r="K1" s="32" t="s">
        <v>1</v>
      </c>
      <c r="L1" s="33"/>
      <c r="M1" s="33"/>
      <c r="N1" s="34"/>
    </row>
    <row r="2" spans="1:14" ht="9.75" customHeight="1" x14ac:dyDescent="0.25">
      <c r="A2" s="60"/>
      <c r="B2" s="61"/>
      <c r="C2" s="61"/>
      <c r="D2" s="61"/>
      <c r="E2" s="61"/>
      <c r="F2" s="61"/>
      <c r="G2" s="61"/>
      <c r="H2" s="61"/>
      <c r="I2" s="62"/>
      <c r="K2" s="35"/>
      <c r="L2" s="36"/>
      <c r="M2" s="36"/>
      <c r="N2" s="37"/>
    </row>
    <row r="3" spans="1:14" ht="18.95" customHeight="1" x14ac:dyDescent="0.25">
      <c r="A3" s="38" t="s">
        <v>2</v>
      </c>
      <c r="B3" s="1">
        <v>46082</v>
      </c>
      <c r="C3" s="38" t="s">
        <v>3</v>
      </c>
      <c r="D3" s="1">
        <v>46112</v>
      </c>
      <c r="E3" s="38" t="s">
        <v>4</v>
      </c>
      <c r="F3" s="2">
        <f>D3-B3+1</f>
        <v>31</v>
      </c>
      <c r="G3" s="38" t="s">
        <v>5</v>
      </c>
      <c r="H3" s="3" t="s">
        <v>6</v>
      </c>
      <c r="K3" s="38" t="s">
        <v>7</v>
      </c>
      <c r="L3" s="26"/>
      <c r="M3" s="27"/>
      <c r="N3" s="48" t="s">
        <v>8</v>
      </c>
    </row>
    <row r="4" spans="1:14" ht="18.95" customHeight="1" x14ac:dyDescent="0.25">
      <c r="K4" s="38" t="s">
        <v>9</v>
      </c>
      <c r="L4" s="26"/>
      <c r="M4" s="27"/>
      <c r="N4" s="4" t="s">
        <v>10</v>
      </c>
    </row>
    <row r="5" spans="1:14" ht="21.95" customHeight="1" x14ac:dyDescent="0.25">
      <c r="A5" s="22" t="s">
        <v>11</v>
      </c>
      <c r="B5" s="23"/>
      <c r="C5" s="23"/>
      <c r="D5" s="24"/>
      <c r="F5" s="22" t="s">
        <v>12</v>
      </c>
      <c r="G5" s="23"/>
      <c r="H5" s="23"/>
      <c r="I5" s="24"/>
      <c r="K5" s="38" t="s">
        <v>13</v>
      </c>
      <c r="L5" s="26"/>
      <c r="M5" s="27"/>
      <c r="N5" s="4" t="s">
        <v>14</v>
      </c>
    </row>
    <row r="6" spans="1:14" ht="18.95" customHeight="1" x14ac:dyDescent="0.25">
      <c r="A6" s="5" t="s">
        <v>15</v>
      </c>
      <c r="B6" s="41" t="s">
        <v>16</v>
      </c>
      <c r="C6" s="42"/>
      <c r="D6" s="43"/>
      <c r="F6" s="5" t="s">
        <v>17</v>
      </c>
      <c r="G6" s="41" t="s">
        <v>18</v>
      </c>
      <c r="H6" s="42"/>
      <c r="I6" s="43"/>
      <c r="K6" s="38" t="s">
        <v>19</v>
      </c>
      <c r="L6" s="26"/>
      <c r="M6" s="27"/>
      <c r="N6" s="6">
        <v>3600</v>
      </c>
    </row>
    <row r="7" spans="1:14" ht="18.95" customHeight="1" x14ac:dyDescent="0.25">
      <c r="A7" s="7" t="s">
        <v>20</v>
      </c>
      <c r="B7" s="41" t="s">
        <v>21</v>
      </c>
      <c r="C7" s="42"/>
      <c r="D7" s="43"/>
      <c r="F7" s="7" t="s">
        <v>22</v>
      </c>
      <c r="G7" s="41" t="s">
        <v>23</v>
      </c>
      <c r="H7" s="42"/>
      <c r="I7" s="43"/>
      <c r="K7" s="38" t="s">
        <v>24</v>
      </c>
      <c r="L7" s="26"/>
      <c r="M7" s="27"/>
      <c r="N7" s="8">
        <v>0.12</v>
      </c>
    </row>
    <row r="8" spans="1:14" ht="18.95" customHeight="1" x14ac:dyDescent="0.25">
      <c r="A8" s="7" t="s">
        <v>25</v>
      </c>
      <c r="B8" s="41" t="s">
        <v>26</v>
      </c>
      <c r="C8" s="42"/>
      <c r="D8" s="43"/>
      <c r="F8" s="7" t="s">
        <v>27</v>
      </c>
      <c r="G8" s="41" t="s">
        <v>28</v>
      </c>
      <c r="H8" s="42"/>
      <c r="I8" s="43"/>
      <c r="K8" s="38" t="s">
        <v>29</v>
      </c>
      <c r="L8" s="26"/>
      <c r="M8" s="27"/>
      <c r="N8" s="6">
        <v>0.26</v>
      </c>
    </row>
    <row r="9" spans="1:14" ht="18.95" customHeight="1" x14ac:dyDescent="0.25">
      <c r="A9" s="9" t="s">
        <v>30</v>
      </c>
      <c r="B9" s="45" t="s">
        <v>31</v>
      </c>
      <c r="C9" s="36"/>
      <c r="D9" s="37"/>
      <c r="F9" s="9" t="s">
        <v>32</v>
      </c>
      <c r="G9" s="45" t="s">
        <v>33</v>
      </c>
      <c r="H9" s="36"/>
      <c r="I9" s="37"/>
      <c r="K9" s="38" t="s">
        <v>34</v>
      </c>
      <c r="L9" s="26"/>
      <c r="M9" s="27"/>
      <c r="N9" s="6">
        <v>0</v>
      </c>
    </row>
    <row r="10" spans="1:14" ht="18.95" customHeight="1" x14ac:dyDescent="0.25">
      <c r="A10" s="50" t="s">
        <v>35</v>
      </c>
      <c r="B10" s="23"/>
      <c r="C10" s="23"/>
      <c r="D10" s="24"/>
      <c r="F10" s="50" t="s">
        <v>36</v>
      </c>
      <c r="G10" s="23"/>
      <c r="H10" s="23"/>
      <c r="I10" s="24"/>
      <c r="K10" s="38" t="s">
        <v>37</v>
      </c>
      <c r="L10" s="26"/>
      <c r="M10" s="27"/>
      <c r="N10" s="6">
        <v>0</v>
      </c>
    </row>
    <row r="11" spans="1:14" ht="18.95" customHeight="1" x14ac:dyDescent="0.25"/>
    <row r="12" spans="1:14" ht="21.95" customHeight="1" x14ac:dyDescent="0.25">
      <c r="A12" s="51" t="s">
        <v>38</v>
      </c>
      <c r="B12" s="23"/>
      <c r="C12" s="23"/>
      <c r="D12" s="23"/>
      <c r="E12" s="23"/>
      <c r="F12" s="23"/>
      <c r="G12" s="23"/>
      <c r="H12" s="23"/>
      <c r="I12" s="24"/>
      <c r="K12" s="52" t="s">
        <v>39</v>
      </c>
      <c r="L12" s="23"/>
      <c r="M12" s="23"/>
      <c r="N12" s="24"/>
    </row>
    <row r="13" spans="1:14" ht="18.95" customHeight="1" x14ac:dyDescent="0.25">
      <c r="A13" s="38" t="s">
        <v>40</v>
      </c>
      <c r="B13" s="26"/>
      <c r="C13" s="26"/>
      <c r="D13" s="27"/>
      <c r="E13" s="11" t="s">
        <v>41</v>
      </c>
      <c r="F13" s="11" t="s">
        <v>42</v>
      </c>
      <c r="G13" s="12"/>
      <c r="H13" s="11" t="s">
        <v>43</v>
      </c>
      <c r="I13" s="11" t="s">
        <v>44</v>
      </c>
      <c r="K13" s="25" t="s">
        <v>45</v>
      </c>
      <c r="L13" s="26"/>
      <c r="M13" s="27"/>
      <c r="N13" s="8">
        <v>4.7E-2</v>
      </c>
    </row>
    <row r="14" spans="1:14" ht="18.95" customHeight="1" x14ac:dyDescent="0.25">
      <c r="A14" s="53" t="s">
        <v>46</v>
      </c>
      <c r="B14" s="26"/>
      <c r="C14" s="26"/>
      <c r="D14" s="26"/>
      <c r="E14" s="26"/>
      <c r="F14" s="26"/>
      <c r="G14" s="26"/>
      <c r="H14" s="26"/>
      <c r="I14" s="27"/>
      <c r="K14" s="25" t="s">
        <v>47</v>
      </c>
      <c r="L14" s="26"/>
      <c r="M14" s="27"/>
      <c r="N14" s="8">
        <v>1.55E-2</v>
      </c>
    </row>
    <row r="15" spans="1:14" ht="18.95" customHeight="1" x14ac:dyDescent="0.25">
      <c r="A15" s="31" t="s">
        <v>48</v>
      </c>
      <c r="B15" s="26"/>
      <c r="C15" s="26"/>
      <c r="D15" s="27"/>
      <c r="E15" s="13">
        <v>1</v>
      </c>
      <c r="F15" s="28">
        <v>1850</v>
      </c>
      <c r="G15" s="27"/>
      <c r="H15" s="14">
        <f t="shared" ref="H15:H21" si="0">ROUND(E15*F15,2)</f>
        <v>1850</v>
      </c>
      <c r="I15" s="15" t="s">
        <v>49</v>
      </c>
      <c r="K15" s="25" t="s">
        <v>50</v>
      </c>
      <c r="L15" s="26"/>
      <c r="M15" s="27"/>
      <c r="N15" s="8">
        <v>1.6E-2</v>
      </c>
    </row>
    <row r="16" spans="1:14" ht="18.95" customHeight="1" x14ac:dyDescent="0.25">
      <c r="A16" s="31" t="s">
        <v>51</v>
      </c>
      <c r="B16" s="26"/>
      <c r="C16" s="26"/>
      <c r="D16" s="27"/>
      <c r="E16" s="13">
        <v>1</v>
      </c>
      <c r="F16" s="28">
        <v>280</v>
      </c>
      <c r="G16" s="27"/>
      <c r="H16" s="14">
        <f t="shared" si="0"/>
        <v>280</v>
      </c>
      <c r="I16" s="15" t="s">
        <v>49</v>
      </c>
      <c r="K16" s="25" t="s">
        <v>52</v>
      </c>
      <c r="L16" s="26"/>
      <c r="M16" s="27"/>
      <c r="N16" s="8">
        <v>1E-3</v>
      </c>
    </row>
    <row r="17" spans="1:14" ht="18.95" customHeight="1" x14ac:dyDescent="0.25">
      <c r="A17" s="31" t="s">
        <v>53</v>
      </c>
      <c r="B17" s="26"/>
      <c r="C17" s="26"/>
      <c r="D17" s="27"/>
      <c r="E17" s="13">
        <v>1</v>
      </c>
      <c r="F17" s="28">
        <v>125</v>
      </c>
      <c r="G17" s="27"/>
      <c r="H17" s="14">
        <f t="shared" si="0"/>
        <v>125</v>
      </c>
      <c r="I17" s="15" t="s">
        <v>49</v>
      </c>
      <c r="K17" s="25" t="s">
        <v>54</v>
      </c>
      <c r="L17" s="26"/>
      <c r="M17" s="27"/>
      <c r="N17" s="8">
        <v>4.7E-2</v>
      </c>
    </row>
    <row r="18" spans="1:14" ht="18.95" customHeight="1" x14ac:dyDescent="0.25">
      <c r="A18" s="31" t="s">
        <v>55</v>
      </c>
      <c r="B18" s="26"/>
      <c r="C18" s="26"/>
      <c r="D18" s="27"/>
      <c r="E18" s="13">
        <v>1</v>
      </c>
      <c r="F18" s="28">
        <v>210</v>
      </c>
      <c r="G18" s="27"/>
      <c r="H18" s="14">
        <f t="shared" si="0"/>
        <v>210</v>
      </c>
      <c r="I18" s="15" t="s">
        <v>49</v>
      </c>
    </row>
    <row r="19" spans="1:14" ht="18.95" customHeight="1" x14ac:dyDescent="0.25">
      <c r="A19" s="31" t="s">
        <v>56</v>
      </c>
      <c r="B19" s="26"/>
      <c r="C19" s="26"/>
      <c r="D19" s="27"/>
      <c r="E19" s="13">
        <v>6</v>
      </c>
      <c r="F19" s="28">
        <v>23.5</v>
      </c>
      <c r="G19" s="27"/>
      <c r="H19" s="14">
        <f t="shared" si="0"/>
        <v>141</v>
      </c>
      <c r="I19" s="15" t="s">
        <v>57</v>
      </c>
      <c r="K19" s="52" t="s">
        <v>58</v>
      </c>
      <c r="L19" s="23"/>
      <c r="M19" s="23"/>
      <c r="N19" s="24"/>
    </row>
    <row r="20" spans="1:14" ht="18.95" customHeight="1" x14ac:dyDescent="0.25">
      <c r="A20" s="31" t="s">
        <v>59</v>
      </c>
      <c r="B20" s="26"/>
      <c r="C20" s="26"/>
      <c r="D20" s="27"/>
      <c r="E20" s="13">
        <v>1</v>
      </c>
      <c r="F20" s="47">
        <f>IF($N$5="Sí",$N$6/12,0)</f>
        <v>300</v>
      </c>
      <c r="G20" s="27"/>
      <c r="H20" s="14">
        <f t="shared" si="0"/>
        <v>300</v>
      </c>
      <c r="I20" s="15" t="s">
        <v>49</v>
      </c>
      <c r="K20" s="25" t="s">
        <v>60</v>
      </c>
      <c r="L20" s="26"/>
      <c r="M20" s="27"/>
      <c r="N20" s="16">
        <f>ROUND(H33*0.236,2)</f>
        <v>652.54</v>
      </c>
    </row>
    <row r="21" spans="1:14" ht="18.95" customHeight="1" x14ac:dyDescent="0.25">
      <c r="A21" s="31" t="s">
        <v>61</v>
      </c>
      <c r="B21" s="26"/>
      <c r="C21" s="26"/>
      <c r="D21" s="27"/>
      <c r="E21" s="13">
        <v>1</v>
      </c>
      <c r="F21" s="28">
        <v>0</v>
      </c>
      <c r="G21" s="27"/>
      <c r="H21" s="14">
        <f t="shared" si="0"/>
        <v>0</v>
      </c>
      <c r="I21" s="15" t="s">
        <v>49</v>
      </c>
      <c r="K21" s="25" t="s">
        <v>62</v>
      </c>
      <c r="L21" s="26"/>
      <c r="M21" s="27"/>
      <c r="N21" s="16">
        <f>ROUND(H34*IF($N$4="Indefinido",0.055,0.067),2)</f>
        <v>159.83000000000001</v>
      </c>
    </row>
    <row r="22" spans="1:14" ht="18.95" customHeight="1" x14ac:dyDescent="0.25">
      <c r="A22" s="29" t="s">
        <v>63</v>
      </c>
      <c r="B22" s="23"/>
      <c r="C22" s="23"/>
      <c r="D22" s="23"/>
      <c r="E22" s="23"/>
      <c r="F22" s="23"/>
      <c r="G22" s="30"/>
      <c r="H22" s="17">
        <f>SUM(H15:H21)</f>
        <v>2906</v>
      </c>
      <c r="I22" s="18" t="s">
        <v>64</v>
      </c>
      <c r="K22" s="25" t="s">
        <v>65</v>
      </c>
      <c r="L22" s="26"/>
      <c r="M22" s="27"/>
      <c r="N22" s="16">
        <f>ROUND(H34*0.002,2)</f>
        <v>5.81</v>
      </c>
    </row>
    <row r="23" spans="1:14" ht="18.95" customHeight="1" x14ac:dyDescent="0.25">
      <c r="K23" s="25" t="s">
        <v>66</v>
      </c>
      <c r="L23" s="26"/>
      <c r="M23" s="27"/>
      <c r="N23" s="16">
        <f>ROUND(H34*0.006,2)</f>
        <v>17.440000000000001</v>
      </c>
    </row>
    <row r="24" spans="1:14" ht="18.95" customHeight="1" x14ac:dyDescent="0.25">
      <c r="A24" s="53" t="s">
        <v>67</v>
      </c>
      <c r="B24" s="26"/>
      <c r="C24" s="26"/>
      <c r="D24" s="26"/>
      <c r="E24" s="26"/>
      <c r="F24" s="26"/>
      <c r="G24" s="26"/>
      <c r="H24" s="26"/>
      <c r="I24" s="27"/>
      <c r="K24" s="25" t="s">
        <v>68</v>
      </c>
      <c r="L24" s="26"/>
      <c r="M24" s="27"/>
      <c r="N24" s="16">
        <f>ROUND(H34*0.015,2)</f>
        <v>43.59</v>
      </c>
    </row>
    <row r="25" spans="1:14" ht="18.95" customHeight="1" x14ac:dyDescent="0.25">
      <c r="A25" s="31" t="s">
        <v>69</v>
      </c>
      <c r="B25" s="26"/>
      <c r="C25" s="26"/>
      <c r="D25" s="27"/>
      <c r="E25" s="13">
        <v>1</v>
      </c>
      <c r="F25" s="28">
        <v>90</v>
      </c>
      <c r="G25" s="27"/>
      <c r="H25" s="14">
        <f>ROUND(E25*F25,2)</f>
        <v>90</v>
      </c>
      <c r="I25" s="15" t="s">
        <v>70</v>
      </c>
      <c r="K25" s="25" t="s">
        <v>71</v>
      </c>
      <c r="L25" s="26"/>
      <c r="M25" s="27"/>
      <c r="N25" s="16">
        <f>ROUND(H35*0.236,2)</f>
        <v>33.28</v>
      </c>
    </row>
    <row r="26" spans="1:14" ht="18.95" customHeight="1" x14ac:dyDescent="0.25">
      <c r="A26" s="31" t="s">
        <v>72</v>
      </c>
      <c r="B26" s="26"/>
      <c r="C26" s="26"/>
      <c r="D26" s="27"/>
      <c r="E26" s="13">
        <v>148</v>
      </c>
      <c r="F26" s="47">
        <f>$N$8</f>
        <v>0.26</v>
      </c>
      <c r="G26" s="27"/>
      <c r="H26" s="14">
        <f>ROUND(E26*F26,2)</f>
        <v>38.479999999999997</v>
      </c>
      <c r="I26" s="15" t="s">
        <v>70</v>
      </c>
      <c r="K26" s="54" t="s">
        <v>73</v>
      </c>
      <c r="L26" s="23"/>
      <c r="M26" s="30"/>
      <c r="N26" s="17">
        <f>SUM(N20:N25)</f>
        <v>912.49</v>
      </c>
    </row>
    <row r="27" spans="1:14" ht="18.95" customHeight="1" x14ac:dyDescent="0.25">
      <c r="A27" s="31" t="s">
        <v>74</v>
      </c>
      <c r="B27" s="26"/>
      <c r="C27" s="26"/>
      <c r="D27" s="27"/>
      <c r="E27" s="13">
        <v>1</v>
      </c>
      <c r="F27" s="28">
        <v>45</v>
      </c>
      <c r="G27" s="27"/>
      <c r="H27" s="14">
        <f>ROUND(E27*F27,2)</f>
        <v>45</v>
      </c>
      <c r="I27" s="15" t="s">
        <v>70</v>
      </c>
      <c r="K27" s="39" t="s">
        <v>75</v>
      </c>
      <c r="L27" s="23"/>
      <c r="M27" s="30"/>
      <c r="N27" s="19">
        <f>H30+N26</f>
        <v>3991.9700000000003</v>
      </c>
    </row>
    <row r="28" spans="1:14" ht="18.95" customHeight="1" x14ac:dyDescent="0.25">
      <c r="A28" s="31" t="s">
        <v>76</v>
      </c>
      <c r="B28" s="26"/>
      <c r="C28" s="26"/>
      <c r="D28" s="27"/>
      <c r="E28" s="13">
        <v>1</v>
      </c>
      <c r="F28" s="28">
        <v>0</v>
      </c>
      <c r="G28" s="27"/>
      <c r="H28" s="14">
        <f>ROUND(E28*F28,2)</f>
        <v>0</v>
      </c>
      <c r="I28" s="15" t="s">
        <v>70</v>
      </c>
    </row>
    <row r="29" spans="1:14" ht="18.95" customHeight="1" x14ac:dyDescent="0.25">
      <c r="A29" s="29" t="s">
        <v>77</v>
      </c>
      <c r="B29" s="23"/>
      <c r="C29" s="23"/>
      <c r="D29" s="23"/>
      <c r="E29" s="23"/>
      <c r="F29" s="23"/>
      <c r="G29" s="30"/>
      <c r="H29" s="17">
        <f>SUM(H25:H28)</f>
        <v>173.48</v>
      </c>
      <c r="I29" s="18" t="s">
        <v>78</v>
      </c>
      <c r="K29" s="52" t="s">
        <v>79</v>
      </c>
      <c r="L29" s="23"/>
      <c r="M29" s="23"/>
      <c r="N29" s="24"/>
    </row>
    <row r="30" spans="1:14" ht="18.95" customHeight="1" x14ac:dyDescent="0.25">
      <c r="A30" s="40" t="s">
        <v>80</v>
      </c>
      <c r="B30" s="23"/>
      <c r="C30" s="23"/>
      <c r="D30" s="23"/>
      <c r="E30" s="23"/>
      <c r="F30" s="23"/>
      <c r="G30" s="24"/>
      <c r="H30" s="19">
        <f>H22+H29</f>
        <v>3079.48</v>
      </c>
      <c r="I30" s="10" t="s">
        <v>81</v>
      </c>
      <c r="K30" s="25" t="s">
        <v>82</v>
      </c>
      <c r="L30" s="26"/>
      <c r="M30" s="27"/>
      <c r="N30" s="20">
        <f>IF(H30=0,0,H45/H30)</f>
        <v>0.83402392611739651</v>
      </c>
    </row>
    <row r="31" spans="1:14" ht="21.95" customHeight="1" x14ac:dyDescent="0.25">
      <c r="A31" s="51" t="s">
        <v>83</v>
      </c>
      <c r="B31" s="23"/>
      <c r="C31" s="23"/>
      <c r="D31" s="23"/>
      <c r="E31" s="23"/>
      <c r="F31" s="23"/>
      <c r="G31" s="23"/>
      <c r="H31" s="23"/>
      <c r="I31" s="24"/>
      <c r="K31" s="25" t="s">
        <v>84</v>
      </c>
      <c r="L31" s="26"/>
      <c r="M31" s="27"/>
      <c r="N31" s="20">
        <f>IF(H30=0,0,H44/H30)</f>
        <v>0.16597607388260355</v>
      </c>
    </row>
    <row r="32" spans="1:14" ht="18.95" customHeight="1" x14ac:dyDescent="0.25">
      <c r="A32" s="38" t="s">
        <v>40</v>
      </c>
      <c r="B32" s="26"/>
      <c r="C32" s="26"/>
      <c r="D32" s="26"/>
      <c r="E32" s="26"/>
      <c r="F32" s="26"/>
      <c r="G32" s="27"/>
      <c r="H32" s="49" t="s">
        <v>43</v>
      </c>
      <c r="I32" s="49" t="s">
        <v>85</v>
      </c>
      <c r="K32" s="25" t="s">
        <v>86</v>
      </c>
      <c r="L32" s="26"/>
      <c r="M32" s="27"/>
      <c r="N32" s="20">
        <f>IF(H22=0,0,SUM(H37:H40)/H22)</f>
        <v>6.3503097040605638E-2</v>
      </c>
    </row>
    <row r="33" spans="1:14" ht="18.95" customHeight="1" x14ac:dyDescent="0.25">
      <c r="A33" s="31" t="s">
        <v>87</v>
      </c>
      <c r="B33" s="26"/>
      <c r="C33" s="26"/>
      <c r="D33" s="26"/>
      <c r="E33" s="26"/>
      <c r="F33" s="26"/>
      <c r="G33" s="27"/>
      <c r="H33" s="14">
        <f>SUM(H15:H18,H20:H21)</f>
        <v>2765</v>
      </c>
      <c r="I33" s="15" t="s">
        <v>88</v>
      </c>
      <c r="K33" s="25" t="s">
        <v>89</v>
      </c>
      <c r="L33" s="26"/>
      <c r="M33" s="27"/>
      <c r="N33" s="21">
        <f>IF(H45=0,0,N27/H45)</f>
        <v>1.5542875609338256</v>
      </c>
    </row>
    <row r="34" spans="1:14" ht="18.95" customHeight="1" x14ac:dyDescent="0.25">
      <c r="A34" s="31" t="s">
        <v>90</v>
      </c>
      <c r="B34" s="26"/>
      <c r="C34" s="26"/>
      <c r="D34" s="26"/>
      <c r="E34" s="26"/>
      <c r="F34" s="26"/>
      <c r="G34" s="27"/>
      <c r="H34" s="14">
        <f>H33+H19</f>
        <v>2906</v>
      </c>
      <c r="I34" s="15" t="s">
        <v>91</v>
      </c>
    </row>
    <row r="35" spans="1:14" ht="18.95" customHeight="1" x14ac:dyDescent="0.25">
      <c r="A35" s="31" t="s">
        <v>92</v>
      </c>
      <c r="B35" s="26"/>
      <c r="C35" s="26"/>
      <c r="D35" s="26"/>
      <c r="E35" s="26"/>
      <c r="F35" s="26"/>
      <c r="G35" s="27"/>
      <c r="H35" s="14">
        <f>H19</f>
        <v>141</v>
      </c>
      <c r="I35" s="15" t="s">
        <v>93</v>
      </c>
      <c r="K35" s="44" t="s">
        <v>94</v>
      </c>
      <c r="L35" s="23"/>
      <c r="M35" s="23"/>
      <c r="N35" s="24"/>
    </row>
    <row r="36" spans="1:14" ht="18.95" customHeight="1" x14ac:dyDescent="0.25">
      <c r="A36" s="31" t="s">
        <v>95</v>
      </c>
      <c r="B36" s="26"/>
      <c r="C36" s="26"/>
      <c r="D36" s="26"/>
      <c r="E36" s="26"/>
      <c r="F36" s="26"/>
      <c r="G36" s="27"/>
      <c r="H36" s="14">
        <f>MAX(0,H22-SUM(H37:H40))</f>
        <v>2721.46</v>
      </c>
      <c r="I36" s="15" t="s">
        <v>96</v>
      </c>
    </row>
    <row r="37" spans="1:14" ht="18.95" customHeight="1" x14ac:dyDescent="0.25">
      <c r="A37" s="31" t="s">
        <v>97</v>
      </c>
      <c r="B37" s="26"/>
      <c r="C37" s="26"/>
      <c r="D37" s="26"/>
      <c r="E37" s="26"/>
      <c r="F37" s="26"/>
      <c r="G37" s="27"/>
      <c r="H37" s="14">
        <f>ROUND(H33*$N$13,2)</f>
        <v>129.96</v>
      </c>
      <c r="I37" s="15" t="s">
        <v>98</v>
      </c>
    </row>
    <row r="38" spans="1:14" ht="18.95" customHeight="1" x14ac:dyDescent="0.25">
      <c r="A38" s="31" t="s">
        <v>99</v>
      </c>
      <c r="B38" s="26"/>
      <c r="C38" s="26"/>
      <c r="D38" s="26"/>
      <c r="E38" s="26"/>
      <c r="F38" s="26"/>
      <c r="G38" s="27"/>
      <c r="H38" s="14">
        <f>ROUND(H34*IF($N$4="Indefinido",$N$14,$N$15),2)</f>
        <v>45.04</v>
      </c>
      <c r="I38" s="15" t="s">
        <v>100</v>
      </c>
    </row>
    <row r="39" spans="1:14" ht="18.95" customHeight="1" x14ac:dyDescent="0.25">
      <c r="A39" s="31" t="s">
        <v>101</v>
      </c>
      <c r="B39" s="26"/>
      <c r="C39" s="26"/>
      <c r="D39" s="26"/>
      <c r="E39" s="26"/>
      <c r="F39" s="26"/>
      <c r="G39" s="27"/>
      <c r="H39" s="14">
        <f>ROUND(H34*$N$16,2)</f>
        <v>2.91</v>
      </c>
      <c r="I39" s="15" t="s">
        <v>102</v>
      </c>
    </row>
    <row r="40" spans="1:14" ht="18.95" customHeight="1" x14ac:dyDescent="0.25">
      <c r="A40" s="31" t="s">
        <v>103</v>
      </c>
      <c r="B40" s="26"/>
      <c r="C40" s="26"/>
      <c r="D40" s="26"/>
      <c r="E40" s="26"/>
      <c r="F40" s="26"/>
      <c r="G40" s="27"/>
      <c r="H40" s="14">
        <f>ROUND(H35*$N$17,2)</f>
        <v>6.63</v>
      </c>
      <c r="I40" s="15" t="s">
        <v>104</v>
      </c>
    </row>
    <row r="41" spans="1:14" ht="18.95" customHeight="1" x14ac:dyDescent="0.25">
      <c r="A41" s="31" t="s">
        <v>105</v>
      </c>
      <c r="B41" s="26"/>
      <c r="C41" s="26"/>
      <c r="D41" s="26"/>
      <c r="E41" s="26"/>
      <c r="F41" s="26"/>
      <c r="G41" s="27"/>
      <c r="H41" s="14">
        <f>ROUND(H36*$N$7,2)</f>
        <v>326.58</v>
      </c>
      <c r="I41" s="15" t="s">
        <v>106</v>
      </c>
    </row>
    <row r="42" spans="1:14" ht="18.95" customHeight="1" x14ac:dyDescent="0.25">
      <c r="A42" s="31" t="s">
        <v>37</v>
      </c>
      <c r="B42" s="26"/>
      <c r="C42" s="26"/>
      <c r="D42" s="26"/>
      <c r="E42" s="26"/>
      <c r="F42" s="26"/>
      <c r="G42" s="27"/>
      <c r="H42" s="14">
        <f>$N$10</f>
        <v>0</v>
      </c>
      <c r="I42" s="15" t="s">
        <v>106</v>
      </c>
    </row>
    <row r="43" spans="1:14" ht="18.95" customHeight="1" x14ac:dyDescent="0.25">
      <c r="A43" s="31" t="s">
        <v>34</v>
      </c>
      <c r="B43" s="26"/>
      <c r="C43" s="26"/>
      <c r="D43" s="26"/>
      <c r="E43" s="26"/>
      <c r="F43" s="26"/>
      <c r="G43" s="27"/>
      <c r="H43" s="14">
        <f>$N$9</f>
        <v>0</v>
      </c>
      <c r="I43" s="15" t="s">
        <v>106</v>
      </c>
    </row>
    <row r="44" spans="1:14" ht="18.95" customHeight="1" x14ac:dyDescent="0.25">
      <c r="A44" s="29" t="s">
        <v>107</v>
      </c>
      <c r="B44" s="23"/>
      <c r="C44" s="23"/>
      <c r="D44" s="23"/>
      <c r="E44" s="23"/>
      <c r="F44" s="23"/>
      <c r="G44" s="30"/>
      <c r="H44" s="17">
        <f>SUM(H37:H43)</f>
        <v>511.12</v>
      </c>
      <c r="I44" s="18" t="s">
        <v>108</v>
      </c>
    </row>
    <row r="45" spans="1:14" ht="18.95" customHeight="1" x14ac:dyDescent="0.25">
      <c r="A45" s="40" t="s">
        <v>109</v>
      </c>
      <c r="B45" s="23"/>
      <c r="C45" s="23"/>
      <c r="D45" s="23"/>
      <c r="E45" s="23"/>
      <c r="F45" s="23"/>
      <c r="G45" s="24"/>
      <c r="H45" s="63">
        <f>H30-H44</f>
        <v>2568.36</v>
      </c>
      <c r="I45" s="10" t="s">
        <v>110</v>
      </c>
    </row>
    <row r="46" spans="1:14" ht="18.95" customHeight="1" x14ac:dyDescent="0.25"/>
    <row r="47" spans="1:14" ht="33.950000000000003" customHeight="1" x14ac:dyDescent="0.25">
      <c r="A47" s="44" t="s">
        <v>111</v>
      </c>
      <c r="B47" s="23"/>
      <c r="C47" s="23"/>
      <c r="D47" s="23"/>
      <c r="E47" s="23"/>
      <c r="F47" s="23"/>
      <c r="G47" s="23"/>
      <c r="H47" s="23"/>
      <c r="I47" s="24"/>
    </row>
    <row r="48" spans="1:14" ht="18.95" customHeight="1" x14ac:dyDescent="0.25"/>
    <row r="49" spans="1:9" ht="18.95" customHeight="1" x14ac:dyDescent="0.25">
      <c r="A49" s="46" t="s">
        <v>112</v>
      </c>
      <c r="B49" s="26"/>
      <c r="C49" s="27"/>
      <c r="D49" s="55" t="s">
        <v>113</v>
      </c>
      <c r="E49" s="56"/>
      <c r="F49" s="56"/>
      <c r="G49" s="46" t="s">
        <v>114</v>
      </c>
      <c r="H49" s="26"/>
      <c r="I49" s="27"/>
    </row>
    <row r="50" spans="1:9" ht="18.95" customHeight="1" x14ac:dyDescent="0.25"/>
    <row r="51" spans="1:9" ht="18.95" customHeight="1" x14ac:dyDescent="0.25"/>
    <row r="52" spans="1:9" ht="18.95" customHeight="1" x14ac:dyDescent="0.25"/>
    <row r="53" spans="1:9" ht="18.95" customHeight="1" x14ac:dyDescent="0.25"/>
    <row r="54" spans="1:9" ht="18.95" customHeight="1" x14ac:dyDescent="0.25"/>
  </sheetData>
  <mergeCells count="98">
    <mergeCell ref="A42:G42"/>
    <mergeCell ref="G49:I49"/>
    <mergeCell ref="A29:G29"/>
    <mergeCell ref="A44:G44"/>
    <mergeCell ref="C3"/>
    <mergeCell ref="A47:I47"/>
    <mergeCell ref="E3"/>
    <mergeCell ref="F26:G26"/>
    <mergeCell ref="A25:D25"/>
    <mergeCell ref="A31:I31"/>
    <mergeCell ref="I32"/>
    <mergeCell ref="B7:D7"/>
    <mergeCell ref="F27:G27"/>
    <mergeCell ref="A41:G41"/>
    <mergeCell ref="A18:D18"/>
    <mergeCell ref="A33:G33"/>
    <mergeCell ref="D49:F49"/>
    <mergeCell ref="A43:G43"/>
    <mergeCell ref="A10:D10"/>
    <mergeCell ref="A12:I12"/>
    <mergeCell ref="K19:N19"/>
    <mergeCell ref="F21:G21"/>
    <mergeCell ref="A40:G40"/>
    <mergeCell ref="A14:I14"/>
    <mergeCell ref="F10:I10"/>
    <mergeCell ref="K13:M13"/>
    <mergeCell ref="K29:N29"/>
    <mergeCell ref="A24:I24"/>
    <mergeCell ref="K15:M15"/>
    <mergeCell ref="K24:M24"/>
    <mergeCell ref="A21:D21"/>
    <mergeCell ref="K21:M21"/>
    <mergeCell ref="K26:M26"/>
    <mergeCell ref="A49:C49"/>
    <mergeCell ref="A3"/>
    <mergeCell ref="K9:M9"/>
    <mergeCell ref="K5:M5"/>
    <mergeCell ref="K20:M20"/>
    <mergeCell ref="A17:D17"/>
    <mergeCell ref="G6:I6"/>
    <mergeCell ref="K22:M22"/>
    <mergeCell ref="B8:D8"/>
    <mergeCell ref="F19:G19"/>
    <mergeCell ref="K31:M31"/>
    <mergeCell ref="A19:D19"/>
    <mergeCell ref="A28:D28"/>
    <mergeCell ref="K8:M8"/>
    <mergeCell ref="K14:M14"/>
    <mergeCell ref="A34:G34"/>
    <mergeCell ref="A45:G45"/>
    <mergeCell ref="K10:M10"/>
    <mergeCell ref="K35:N35"/>
    <mergeCell ref="G9:I9"/>
    <mergeCell ref="A16:D16"/>
    <mergeCell ref="K16:M16"/>
    <mergeCell ref="K25:M25"/>
    <mergeCell ref="A37:G37"/>
    <mergeCell ref="A27:D27"/>
    <mergeCell ref="F20:G20"/>
    <mergeCell ref="F18:G18"/>
    <mergeCell ref="K23:M23"/>
    <mergeCell ref="B9:D9"/>
    <mergeCell ref="F17:G17"/>
    <mergeCell ref="A36:G36"/>
    <mergeCell ref="F28:G28"/>
    <mergeCell ref="A39:G39"/>
    <mergeCell ref="A15:D15"/>
    <mergeCell ref="A30:G30"/>
    <mergeCell ref="K17:M17"/>
    <mergeCell ref="B6:D6"/>
    <mergeCell ref="K7:M7"/>
    <mergeCell ref="K33:M33"/>
    <mergeCell ref="A26:D26"/>
    <mergeCell ref="G8:I8"/>
    <mergeCell ref="H32"/>
    <mergeCell ref="A32:G32"/>
    <mergeCell ref="A38:G38"/>
    <mergeCell ref="G7:I7"/>
    <mergeCell ref="K6:M6"/>
    <mergeCell ref="K30:M30"/>
    <mergeCell ref="K12:N12"/>
    <mergeCell ref="A35:G35"/>
    <mergeCell ref="K1:N2"/>
    <mergeCell ref="A13:D13"/>
    <mergeCell ref="F15:G15"/>
    <mergeCell ref="K27:M27"/>
    <mergeCell ref="K3:M3"/>
    <mergeCell ref="K4:M4"/>
    <mergeCell ref="N3"/>
    <mergeCell ref="F5:I5"/>
    <mergeCell ref="G3"/>
    <mergeCell ref="A1:I2"/>
    <mergeCell ref="A5:D5"/>
    <mergeCell ref="K32:M32"/>
    <mergeCell ref="F16:G16"/>
    <mergeCell ref="A22:G22"/>
    <mergeCell ref="A20:D20"/>
    <mergeCell ref="F25:G25"/>
  </mergeCells>
  <conditionalFormatting sqref="H45">
    <cfRule type="expression" dxfId="1" priority="1">
      <formula>H45&gt;0</formula>
    </cfRule>
    <cfRule type="expression" dxfId="0" priority="2">
      <formula>H45&lt;0</formula>
    </cfRule>
  </conditionalFormatting>
  <dataValidations count="4">
    <dataValidation type="list" sqref="N4" xr:uid="{00000000-0002-0000-0000-000000000000}">
      <formula1>"Indefinido,Temporal"</formula1>
    </dataValidation>
    <dataValidation type="list" sqref="N5" xr:uid="{00000000-0002-0000-0000-000001000000}">
      <formula1>"Sí,No"</formula1>
    </dataValidation>
    <dataValidation type="decimal" operator="greaterThanOrEqual" sqref="N6 E26:E28 E20 E15:F19 F27:F28 E25:F25 E21:F21 N8:N10" xr:uid="{00000000-0002-0000-0000-000002000000}">
      <formula1>0</formula1>
    </dataValidation>
    <dataValidation type="decimal" sqref="N7 N13 N14 N15 N16 N17" xr:uid="{00000000-0002-0000-0000-00001A000000}">
      <formula1>0</formula1>
      <formula2>1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Nómina</vt:lpstr>
      <vt:lpstr>Nómina!Área_de_impresión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2026-03-10T09:38:09Z</dcterms:modified>
</cp:coreProperties>
</file>