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itinerarios de viajes\"/>
    </mc:Choice>
  </mc:AlternateContent>
  <xr:revisionPtr revIDLastSave="0" documentId="13_ncr:1_{F0523718-B146-4B6F-BE00-1B84716FCA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ificador" sheetId="1" r:id="rId1"/>
  </sheets>
  <definedNames>
    <definedName name="_xlnm.Print_Area" localSheetId="0">Planificador!$A$1:$N$45</definedName>
    <definedName name="_xlnm.Print_Titles" localSheetId="0">Planificador!$1:$11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8" i="1" l="1"/>
  <c r="K37" i="1"/>
  <c r="K32" i="1"/>
  <c r="J32" i="1"/>
  <c r="K31" i="1"/>
  <c r="J31" i="1"/>
  <c r="N31" i="1" s="1"/>
  <c r="K30" i="1"/>
  <c r="J30" i="1"/>
  <c r="N30" i="1" s="1"/>
  <c r="K29" i="1"/>
  <c r="J29" i="1"/>
  <c r="K28" i="1"/>
  <c r="J28" i="1"/>
  <c r="N28" i="1" s="1"/>
  <c r="K27" i="1"/>
  <c r="J27" i="1"/>
  <c r="N27" i="1" s="1"/>
  <c r="B23" i="1"/>
  <c r="B22" i="1"/>
  <c r="B21" i="1"/>
  <c r="B20" i="1"/>
  <c r="B19" i="1"/>
  <c r="B18" i="1"/>
  <c r="B17" i="1"/>
  <c r="B16" i="1"/>
  <c r="B15" i="1"/>
  <c r="B14" i="1"/>
  <c r="B13" i="1"/>
  <c r="B12" i="1"/>
  <c r="L7" i="1"/>
  <c r="I7" i="1"/>
  <c r="K40" i="1" s="1"/>
  <c r="L6" i="1"/>
  <c r="K39" i="1" s="1"/>
  <c r="L5" i="1"/>
  <c r="I5" i="1"/>
  <c r="L4" i="1"/>
  <c r="I4" i="1"/>
  <c r="K35" i="1" s="1"/>
  <c r="L29" i="1" l="1"/>
  <c r="N32" i="1"/>
  <c r="L28" i="1"/>
  <c r="N29" i="1"/>
  <c r="L27" i="1"/>
  <c r="L31" i="1"/>
  <c r="L32" i="1"/>
  <c r="L30" i="1"/>
  <c r="M30" i="1"/>
  <c r="M31" i="1"/>
  <c r="M27" i="1"/>
  <c r="M28" i="1"/>
  <c r="M32" i="1"/>
  <c r="K36" i="1"/>
  <c r="M2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4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Ejemplo editable. Puedes renombrar el viaje y mantener intactas las fórmulas.</t>
        </r>
      </text>
    </comment>
    <comment ref="F4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Al cambiar salida o regreso, se recalculan días y noches.</t>
        </r>
      </text>
    </comment>
    <comment ref="I6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Presupuesto global del viaje. El bloque de control y los indicadores se actualizan automáticamente.</t>
        </r>
      </text>
    </comment>
  </commentList>
</comments>
</file>

<file path=xl/sharedStrings.xml><?xml version="1.0" encoding="utf-8"?>
<sst xmlns="http://schemas.openxmlformats.org/spreadsheetml/2006/main" count="269" uniqueCount="176">
  <si>
    <t>DATOS DEL VIAJE</t>
  </si>
  <si>
    <t>FECHAS Y PERSONAS</t>
  </si>
  <si>
    <t>CONTROL PRESUPUESTARIO</t>
  </si>
  <si>
    <t>SEGUIMIENTO</t>
  </si>
  <si>
    <t>Nombre del viaje</t>
  </si>
  <si>
    <t>Ribeira Sacra: vino, termas y fotografía</t>
  </si>
  <si>
    <t>Salida</t>
  </si>
  <si>
    <t>Días</t>
  </si>
  <si>
    <t>Reservas confirmadas</t>
  </si>
  <si>
    <t>Tipo de viaje</t>
  </si>
  <si>
    <t>Escapada cultural y bienestar</t>
  </si>
  <si>
    <t>Regreso</t>
  </si>
  <si>
    <t>Noches</t>
  </si>
  <si>
    <t>Checklist listo</t>
  </si>
  <si>
    <t>Origen</t>
  </si>
  <si>
    <t>Madrid</t>
  </si>
  <si>
    <t>Viajeros</t>
  </si>
  <si>
    <t>Presupuesto total</t>
  </si>
  <si>
    <t>Coste previsto</t>
  </si>
  <si>
    <t>Destino base</t>
  </si>
  <si>
    <t>Monforte de Lemos / Parada de Sil</t>
  </si>
  <si>
    <t>Estilo</t>
  </si>
  <si>
    <t>Ritmo relajado</t>
  </si>
  <si>
    <t>Disponible</t>
  </si>
  <si>
    <t>Coste real</t>
  </si>
  <si>
    <t>Azul = dato editable · Negro = cálculo · Las tablas tienen filtros y listas desplegables para estado, prioridad y categoría.</t>
  </si>
  <si>
    <t>ITINERARIO DETALLADO</t>
  </si>
  <si>
    <t>Fecha</t>
  </si>
  <si>
    <t>Día</t>
  </si>
  <si>
    <t>Base</t>
  </si>
  <si>
    <t>Inicio</t>
  </si>
  <si>
    <t>Fin</t>
  </si>
  <si>
    <t>Categoría</t>
  </si>
  <si>
    <t>Plan o trayecto</t>
  </si>
  <si>
    <t>Estado</t>
  </si>
  <si>
    <t>Prioridad</t>
  </si>
  <si>
    <t>Pago</t>
  </si>
  <si>
    <t>Nota útil</t>
  </si>
  <si>
    <t>Monforte</t>
  </si>
  <si>
    <t>Transporte</t>
  </si>
  <si>
    <t>AVE a Ourense + enlace a Monforte</t>
  </si>
  <si>
    <t>RENFE 7Q2L9</t>
  </si>
  <si>
    <t>Pagado</t>
  </si>
  <si>
    <t>Alta</t>
  </si>
  <si>
    <t>Pagado online</t>
  </si>
  <si>
    <t>Llevar billetes en wallet</t>
  </si>
  <si>
    <t>Comida</t>
  </si>
  <si>
    <t>Almuerzo de llegada en taberna de mercado</t>
  </si>
  <si>
    <t>Sin reserva</t>
  </si>
  <si>
    <t>Pendiente</t>
  </si>
  <si>
    <t>Media</t>
  </si>
  <si>
    <t>Tarjeta</t>
  </si>
  <si>
    <t>Dejar margen si el tren llega tarde</t>
  </si>
  <si>
    <t>Alojamiento</t>
  </si>
  <si>
    <t>Check-in en casa rural con spa</t>
  </si>
  <si>
    <t>CDM-4581</t>
  </si>
  <si>
    <t>Transferencia</t>
  </si>
  <si>
    <t>Habitación con acceso al jardín</t>
  </si>
  <si>
    <t>Actividad</t>
  </si>
  <si>
    <t>Catamarán por los cañones del Sil</t>
  </si>
  <si>
    <t>CAT-9122</t>
  </si>
  <si>
    <t>Llegar 20 min antes</t>
  </si>
  <si>
    <t>Bienestar</t>
  </si>
  <si>
    <t>Circuito termal y masaje corto</t>
  </si>
  <si>
    <t>SPA-6140</t>
  </si>
  <si>
    <t>Llevar bañador y sandalias</t>
  </si>
  <si>
    <t>Ruta guiada de fotografía entre viñedos</t>
  </si>
  <si>
    <t>FOTO-3221</t>
  </si>
  <si>
    <t>Confirmar punto de encuentro</t>
  </si>
  <si>
    <t>Cena maridaje en bodega boutique</t>
  </si>
  <si>
    <t>BOD-8854</t>
  </si>
  <si>
    <t>Confirmado</t>
  </si>
  <si>
    <t>Menú vegetariano solicitado</t>
  </si>
  <si>
    <t>Parada de Sil</t>
  </si>
  <si>
    <t>Traslado Monforte -&gt; Parada de Sil</t>
  </si>
  <si>
    <t>TRF-3410</t>
  </si>
  <si>
    <t>Conductor comparte ubicación</t>
  </si>
  <si>
    <t>Check-in en ecohotel panorámico</t>
  </si>
  <si>
    <t>ECO-7710</t>
  </si>
  <si>
    <t>Tarifa no reembolsable</t>
  </si>
  <si>
    <t>Taller de cerámica con cata</t>
  </si>
  <si>
    <t>TAV-1102</t>
  </si>
  <si>
    <t>Plan B interior si llueve</t>
  </si>
  <si>
    <t>Regreso a Ourense + AVE a Madrid</t>
  </si>
  <si>
    <t>RENFE 8H1P4</t>
  </si>
  <si>
    <t>Salir 15 min antes del hotel</t>
  </si>
  <si>
    <t>Extra</t>
  </si>
  <si>
    <t>Compra de productos locales y café final</t>
  </si>
  <si>
    <t>Libre</t>
  </si>
  <si>
    <t>Baja</t>
  </si>
  <si>
    <t>Efectivo</t>
  </si>
  <si>
    <t>Usar como gasto colchón</t>
  </si>
  <si>
    <t>RESERVAS CLAVE</t>
  </si>
  <si>
    <t>RESUMEN ECONÓMICO</t>
  </si>
  <si>
    <t>Tipo</t>
  </si>
  <si>
    <t>Proveedor</t>
  </si>
  <si>
    <t>Fecha uso</t>
  </si>
  <si>
    <t>Confirmación</t>
  </si>
  <si>
    <t>Contacto</t>
  </si>
  <si>
    <t>Cancelación</t>
  </si>
  <si>
    <t>Importe</t>
  </si>
  <si>
    <t>Previsto</t>
  </si>
  <si>
    <t>Real</t>
  </si>
  <si>
    <t>Desviación</t>
  </si>
  <si>
    <t>Peso previsto</t>
  </si>
  <si>
    <t>Lectura</t>
  </si>
  <si>
    <t>Casa do Mirador</t>
  </si>
  <si>
    <t>+34 988 120 330</t>
  </si>
  <si>
    <t>72 h antes</t>
  </si>
  <si>
    <t>Confirmada</t>
  </si>
  <si>
    <t>Sil Experience</t>
  </si>
  <si>
    <t>reservas@silxp.es</t>
  </si>
  <si>
    <t>48 h antes</t>
  </si>
  <si>
    <t>Termas Senda</t>
  </si>
  <si>
    <t>WhatsApp +34 622 400 155</t>
  </si>
  <si>
    <t>24 h antes</t>
  </si>
  <si>
    <t>FotoAndar</t>
  </si>
  <si>
    <t>hola@fotoandar.es</t>
  </si>
  <si>
    <t>Ecohotel Alto Sil</t>
  </si>
  <si>
    <t>hola@alto-sil.com</t>
  </si>
  <si>
    <t>No reembolsable</t>
  </si>
  <si>
    <t>Arcilla Viva</t>
  </si>
  <si>
    <t>+34 600 512 210</t>
  </si>
  <si>
    <t>Hasta 7 días</t>
  </si>
  <si>
    <t>CHECKLIST PREVIO</t>
  </si>
  <si>
    <t>INDICADORES RÁPIDOS</t>
  </si>
  <si>
    <t>Bloque</t>
  </si>
  <si>
    <t>Tarea</t>
  </si>
  <si>
    <t>Responsable</t>
  </si>
  <si>
    <t>Límite</t>
  </si>
  <si>
    <t>Impacto</t>
  </si>
  <si>
    <t>Depende de</t>
  </si>
  <si>
    <t>Comentario</t>
  </si>
  <si>
    <t>Presupuesto por día</t>
  </si>
  <si>
    <t>Documentación</t>
  </si>
  <si>
    <t>Revisar DNI vigentes y seguro</t>
  </si>
  <si>
    <t>Sergio</t>
  </si>
  <si>
    <t>Listo</t>
  </si>
  <si>
    <t>-</t>
  </si>
  <si>
    <t>PDFs guardados offline</t>
  </si>
  <si>
    <t>Coste medio por bloque</t>
  </si>
  <si>
    <t>Pagos</t>
  </si>
  <si>
    <t>Liquidar señal del taller de fotografía</t>
  </si>
  <si>
    <t>En curso</t>
  </si>
  <si>
    <t>Pago de 20 €</t>
  </si>
  <si>
    <t>Recordatorio activo</t>
  </si>
  <si>
    <t>Gestiones pendientes</t>
  </si>
  <si>
    <t>Descargar billetes en wallet y PDF</t>
  </si>
  <si>
    <t>Marina</t>
  </si>
  <si>
    <t>Compra final</t>
  </si>
  <si>
    <t>Revisar batería del móvil</t>
  </si>
  <si>
    <t>Equipaje</t>
  </si>
  <si>
    <t>Preparar ropa por capas y calzado antideslizante</t>
  </si>
  <si>
    <t>Previsión meteo</t>
  </si>
  <si>
    <t>Añadir chubasquero</t>
  </si>
  <si>
    <t>Presupuesto ya comprometido</t>
  </si>
  <si>
    <t>Salud</t>
  </si>
  <si>
    <t>Montar botiquín y medicación básica</t>
  </si>
  <si>
    <t>Llevar protector solar</t>
  </si>
  <si>
    <t>Lectura automática</t>
  </si>
  <si>
    <t>Gastronomía</t>
  </si>
  <si>
    <t>Confirmar menú vegetariano en la bodega</t>
  </si>
  <si>
    <t>Reserva BOD-8854</t>
  </si>
  <si>
    <t>Enviar mensaje el lunes</t>
  </si>
  <si>
    <t>Finanzas</t>
  </si>
  <si>
    <t>Activar tarjeta sin comisión</t>
  </si>
  <si>
    <t>Probar PIN antes de salir</t>
  </si>
  <si>
    <t>Contenido</t>
  </si>
  <si>
    <t>Vaciar tarjetas SD y cargar baterías</t>
  </si>
  <si>
    <t>Cámara + drone</t>
  </si>
  <si>
    <t>Revisar cargador USB-C</t>
  </si>
  <si>
    <t>Ejemplo listo para editar: cambia fechas, presupuesto o estados y la hoja se recalcula.</t>
  </si>
  <si>
    <t>Reserva
referencia</t>
  </si>
  <si>
    <t>Coste
previsto</t>
  </si>
  <si>
    <t>Coste
real</t>
  </si>
  <si>
    <t xml:space="preserve">             EJEMPLO DE ITINERARIOS DE VIAJES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</si>
</sst>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€-C0A]\ #,##0.00"/>
    <numFmt numFmtId="165" formatCode="hh:mm"/>
    <numFmt numFmtId="166" formatCode="0.0%"/>
  </numFmts>
  <fonts count="11" x14ac:knownFonts="1">
    <font>
      <sz val="11"/>
      <color theme="1"/>
      <name val="Calibri"/>
      <family val="2"/>
      <scheme val="minor"/>
    </font>
    <font>
      <b/>
      <sz val="20"/>
      <color rgb="FFFFFFFF"/>
      <name val="Calibri"/>
    </font>
    <font>
      <b/>
      <sz val="11"/>
      <color rgb="FFFFFFFF"/>
      <name val="Calibri"/>
    </font>
    <font>
      <b/>
      <sz val="10"/>
      <color rgb="FF6B7280"/>
      <name val="Calibri"/>
    </font>
    <font>
      <b/>
      <sz val="10"/>
      <color rgb="FF1D4ED8"/>
      <name val="Calibri"/>
    </font>
    <font>
      <b/>
      <sz val="10"/>
      <color rgb="FF111827"/>
      <name val="Calibri"/>
    </font>
    <font>
      <i/>
      <sz val="9"/>
      <color rgb="FF6B7280"/>
      <name val="Calibri"/>
    </font>
    <font>
      <b/>
      <sz val="10"/>
      <color rgb="FF264653"/>
      <name val="Calibri"/>
    </font>
    <font>
      <sz val="10"/>
      <color rgb="FF111827"/>
      <name val="Calibri"/>
    </font>
    <font>
      <sz val="9"/>
      <color rgb="FF6B7280"/>
      <name val="Calibri"/>
    </font>
    <font>
      <b/>
      <sz val="10"/>
      <color rgb="FF264653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264653"/>
      </patternFill>
    </fill>
    <fill>
      <patternFill patternType="solid">
        <fgColor rgb="FF2A9D8F"/>
      </patternFill>
    </fill>
    <fill>
      <patternFill patternType="solid">
        <fgColor rgb="FFEAF4FF"/>
      </patternFill>
    </fill>
    <fill>
      <patternFill patternType="solid">
        <fgColor rgb="FFF7FAFC"/>
      </patternFill>
    </fill>
    <fill>
      <patternFill patternType="solid">
        <fgColor rgb="FFF3F4F6"/>
      </patternFill>
    </fill>
    <fill>
      <patternFill patternType="solid">
        <fgColor rgb="FFDCEFEA"/>
      </patternFill>
    </fill>
    <fill>
      <patternFill patternType="solid">
        <fgColor rgb="FFFFFFFF"/>
      </patternFill>
    </fill>
    <fill>
      <patternFill patternType="solid">
        <fgColor rgb="FFF8FAFC"/>
      </patternFill>
    </fill>
    <fill>
      <patternFill patternType="solid">
        <fgColor rgb="FFF9FAFB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264653"/>
      </bottom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>
      <left/>
      <right/>
      <top style="thin">
        <color rgb="FFD1D5DB"/>
      </top>
      <bottom style="thin">
        <color rgb="FFD1D5DB"/>
      </bottom>
      <diagonal/>
    </border>
    <border>
      <left/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10" borderId="2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left" vertical="center" wrapText="1"/>
    </xf>
    <xf numFmtId="164" fontId="5" fillId="5" borderId="2" xfId="0" applyNumberFormat="1" applyFont="1" applyFill="1" applyBorder="1" applyAlignment="1">
      <alignment horizontal="right" vertical="center"/>
    </xf>
    <xf numFmtId="0" fontId="7" fillId="7" borderId="2" xfId="0" applyFont="1" applyFill="1" applyBorder="1" applyAlignment="1">
      <alignment horizontal="center" vertical="center" wrapText="1"/>
    </xf>
    <xf numFmtId="14" fontId="8" fillId="8" borderId="2" xfId="0" applyNumberFormat="1" applyFont="1" applyFill="1" applyBorder="1" applyAlignment="1">
      <alignment horizontal="center" vertical="center" wrapText="1"/>
    </xf>
    <xf numFmtId="0" fontId="5" fillId="8" borderId="2" xfId="0" applyFont="1" applyFill="1" applyBorder="1" applyAlignment="1">
      <alignment horizontal="left" vertical="center" wrapText="1"/>
    </xf>
    <xf numFmtId="0" fontId="8" fillId="8" borderId="2" xfId="0" applyFont="1" applyFill="1" applyBorder="1" applyAlignment="1">
      <alignment horizontal="left" vertical="center" wrapText="1"/>
    </xf>
    <xf numFmtId="165" fontId="8" fillId="8" borderId="2" xfId="0" applyNumberFormat="1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left" vertical="center" wrapText="1"/>
    </xf>
    <xf numFmtId="164" fontId="8" fillId="5" borderId="2" xfId="0" applyNumberFormat="1" applyFont="1" applyFill="1" applyBorder="1" applyAlignment="1">
      <alignment horizontal="right" vertical="center"/>
    </xf>
    <xf numFmtId="0" fontId="4" fillId="8" borderId="2" xfId="0" applyFont="1" applyFill="1" applyBorder="1" applyAlignment="1">
      <alignment horizontal="left" vertical="center" wrapText="1"/>
    </xf>
    <xf numFmtId="164" fontId="8" fillId="8" borderId="2" xfId="0" applyNumberFormat="1" applyFont="1" applyFill="1" applyBorder="1" applyAlignment="1">
      <alignment horizontal="right" vertical="center"/>
    </xf>
    <xf numFmtId="166" fontId="5" fillId="5" borderId="2" xfId="0" applyNumberFormat="1" applyFont="1" applyFill="1" applyBorder="1" applyAlignment="1">
      <alignment horizontal="right" vertical="center"/>
    </xf>
    <xf numFmtId="0" fontId="4" fillId="9" borderId="2" xfId="0" applyFont="1" applyFill="1" applyBorder="1" applyAlignment="1">
      <alignment horizontal="left" vertical="center" wrapText="1"/>
    </xf>
    <xf numFmtId="0" fontId="8" fillId="9" borderId="2" xfId="0" applyFont="1" applyFill="1" applyBorder="1" applyAlignment="1">
      <alignment horizontal="left" vertical="center" wrapText="1"/>
    </xf>
    <xf numFmtId="14" fontId="8" fillId="9" borderId="2" xfId="0" applyNumberFormat="1" applyFont="1" applyFill="1" applyBorder="1" applyAlignment="1">
      <alignment horizontal="center" vertical="center" wrapText="1"/>
    </xf>
    <xf numFmtId="164" fontId="8" fillId="9" borderId="2" xfId="0" applyNumberFormat="1" applyFont="1" applyFill="1" applyBorder="1" applyAlignment="1">
      <alignment horizontal="right" vertical="center"/>
    </xf>
    <xf numFmtId="0" fontId="2" fillId="3" borderId="0" xfId="0" applyFont="1" applyFill="1" applyAlignment="1">
      <alignment horizontal="center" vertical="center" wrapText="1"/>
    </xf>
    <xf numFmtId="0" fontId="0" fillId="0" borderId="0" xfId="0"/>
    <xf numFmtId="0" fontId="5" fillId="5" borderId="2" xfId="0" applyFont="1" applyFill="1" applyBorder="1" applyAlignment="1">
      <alignment horizontal="left" vertical="center" wrapText="1"/>
    </xf>
    <xf numFmtId="0" fontId="0" fillId="0" borderId="3" xfId="0" applyBorder="1"/>
    <xf numFmtId="0" fontId="0" fillId="0" borderId="4" xfId="0" applyBorder="1"/>
    <xf numFmtId="0" fontId="5" fillId="5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left" vertical="center" wrapText="1"/>
    </xf>
    <xf numFmtId="164" fontId="5" fillId="5" borderId="2" xfId="0" applyNumberFormat="1" applyFont="1" applyFill="1" applyBorder="1" applyAlignment="1">
      <alignment horizontal="right" vertical="center"/>
    </xf>
    <xf numFmtId="14" fontId="4" fillId="4" borderId="2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6" fillId="6" borderId="0" xfId="0" applyFont="1" applyFill="1" applyAlignment="1">
      <alignment horizontal="center" vertical="center" wrapText="1"/>
    </xf>
    <xf numFmtId="0" fontId="3" fillId="10" borderId="2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center" vertical="center" wrapText="1"/>
    </xf>
    <xf numFmtId="164" fontId="4" fillId="4" borderId="2" xfId="0" applyNumberFormat="1" applyFont="1" applyFill="1" applyBorder="1" applyAlignment="1">
      <alignment horizontal="right" vertical="center"/>
    </xf>
    <xf numFmtId="0" fontId="9" fillId="6" borderId="0" xfId="0" applyFont="1" applyFill="1" applyAlignment="1">
      <alignment horizontal="center" vertical="center"/>
    </xf>
    <xf numFmtId="166" fontId="5" fillId="5" borderId="2" xfId="0" applyNumberFormat="1" applyFont="1" applyFill="1" applyBorder="1" applyAlignment="1">
      <alignment horizontal="right" vertical="center"/>
    </xf>
    <xf numFmtId="0" fontId="10" fillId="7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</cellXfs>
  <cellStyles count="1">
    <cellStyle name="Normal" xfId="0" builtinId="0"/>
  </cellStyles>
  <dxfs count="16">
    <dxf>
      <fill>
        <patternFill>
          <bgColor rgb="FFD1FAE5"/>
        </patternFill>
      </fill>
    </dxf>
    <dxf>
      <fill>
        <patternFill>
          <bgColor rgb="FFFEE2E2"/>
        </patternFill>
      </fill>
    </dxf>
    <dxf>
      <fill>
        <patternFill>
          <bgColor rgb="FFFEE2E2"/>
        </patternFill>
      </fill>
    </dxf>
    <dxf>
      <fill>
        <patternFill>
          <bgColor rgb="FFBBF7D0"/>
        </patternFill>
      </fill>
    </dxf>
    <dxf>
      <fill>
        <patternFill>
          <bgColor rgb="FFFEE2E2"/>
        </patternFill>
      </fill>
    </dxf>
    <dxf>
      <fill>
        <patternFill>
          <bgColor rgb="FFFEF3C7"/>
        </patternFill>
      </fill>
    </dxf>
    <dxf>
      <fill>
        <patternFill>
          <bgColor rgb="FFDBEAFE"/>
        </patternFill>
      </fill>
    </dxf>
    <dxf>
      <fill>
        <patternFill>
          <bgColor rgb="FFD1FAE5"/>
        </patternFill>
      </fill>
    </dxf>
    <dxf>
      <fill>
        <patternFill>
          <bgColor rgb="FFFEE2E2"/>
        </patternFill>
      </fill>
    </dxf>
    <dxf>
      <fill>
        <patternFill>
          <bgColor rgb="FFFEE2E2"/>
        </patternFill>
      </fill>
    </dxf>
    <dxf>
      <fill>
        <patternFill>
          <bgColor rgb="FFFEF3C7"/>
        </patternFill>
      </fill>
    </dxf>
    <dxf>
      <fill>
        <patternFill>
          <bgColor rgb="FFD1FAE5"/>
        </patternFill>
      </fill>
    </dxf>
    <dxf>
      <fill>
        <patternFill>
          <bgColor rgb="FFFEE2E2"/>
        </patternFill>
      </fill>
    </dxf>
    <dxf>
      <fill>
        <patternFill>
          <bgColor rgb="FFFEF3C7"/>
        </patternFill>
      </fill>
    </dxf>
    <dxf>
      <fill>
        <patternFill>
          <bgColor rgb="FFDBEAFE"/>
        </patternFill>
      </fill>
    </dxf>
    <dxf>
      <fill>
        <patternFill>
          <bgColor rgb="FFD1FAE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1123950</xdr:colOff>
      <xdr:row>31</xdr:row>
      <xdr:rowOff>38100</xdr:rowOff>
    </xdr:to>
    <xdr:sp macro="" textlink="">
      <xdr:nvSpPr>
        <xdr:cNvPr id="1028" name="Text Box 4" hidden="1">
          <a:extLst>
            <a:ext uri="{FF2B5EF4-FFF2-40B4-BE49-F238E27FC236}">
              <a16:creationId xmlns:a16="http://schemas.microsoft.com/office/drawing/2014/main" id="{1FA98C5F-05A0-3511-791B-F7E1E1AF0FF7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Itinerario" displayName="TablaItinerario" ref="A11:N23">
  <autoFilter ref="A11:N23" xr:uid="{00000000-0009-0000-0100-000001000000}"/>
  <tableColumns count="14">
    <tableColumn id="1" xr3:uid="{00000000-0010-0000-0000-000001000000}" name="Fecha"/>
    <tableColumn id="2" xr3:uid="{00000000-0010-0000-0000-000002000000}" name="Día"/>
    <tableColumn id="3" xr3:uid="{00000000-0010-0000-0000-000003000000}" name="Base"/>
    <tableColumn id="4" xr3:uid="{00000000-0010-0000-0000-000004000000}" name="Inicio"/>
    <tableColumn id="5" xr3:uid="{00000000-0010-0000-0000-000005000000}" name="Fin"/>
    <tableColumn id="6" xr3:uid="{00000000-0010-0000-0000-000006000000}" name="Categoría"/>
    <tableColumn id="7" xr3:uid="{00000000-0010-0000-0000-000007000000}" name="Plan o trayecto"/>
    <tableColumn id="8" xr3:uid="{00000000-0010-0000-0000-000008000000}" name="Reserva_x000a_referencia"/>
    <tableColumn id="9" xr3:uid="{00000000-0010-0000-0000-000009000000}" name="Coste_x000a_previsto"/>
    <tableColumn id="10" xr3:uid="{00000000-0010-0000-0000-00000A000000}" name="Coste_x000a_real"/>
    <tableColumn id="11" xr3:uid="{00000000-0010-0000-0000-00000B000000}" name="Estado"/>
    <tableColumn id="12" xr3:uid="{00000000-0010-0000-0000-00000C000000}" name="Prioridad"/>
    <tableColumn id="13" xr3:uid="{00000000-0010-0000-0000-00000D000000}" name="Pago"/>
    <tableColumn id="14" xr3:uid="{00000000-0010-0000-0000-00000E000000}" name="Nota útil"/>
  </tableColumns>
  <tableStyleInfo name="TableStyleMedium2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aReservas" displayName="TablaReservas" ref="A26:H32">
  <autoFilter ref="A26:H32" xr:uid="{00000000-0009-0000-0100-000002000000}"/>
  <tableColumns count="8">
    <tableColumn id="1" xr3:uid="{00000000-0010-0000-0100-000001000000}" name="Tipo"/>
    <tableColumn id="2" xr3:uid="{00000000-0010-0000-0100-000002000000}" name="Proveedor"/>
    <tableColumn id="3" xr3:uid="{00000000-0010-0000-0100-000003000000}" name="Fecha uso"/>
    <tableColumn id="4" xr3:uid="{00000000-0010-0000-0100-000004000000}" name="Confirmación"/>
    <tableColumn id="5" xr3:uid="{00000000-0010-0000-0100-000005000000}" name="Contacto"/>
    <tableColumn id="6" xr3:uid="{00000000-0010-0000-0100-000006000000}" name="Cancelación"/>
    <tableColumn id="7" xr3:uid="{00000000-0010-0000-0100-000007000000}" name="Importe"/>
    <tableColumn id="8" xr3:uid="{00000000-0010-0000-0100-000008000000}" name="Estado"/>
  </tableColumns>
  <tableStyleInfo name="TableStyleMedium13"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aResumen" displayName="TablaResumen" ref="I26:N32">
  <autoFilter ref="I26:N32" xr:uid="{00000000-0009-0000-0100-000003000000}"/>
  <tableColumns count="6">
    <tableColumn id="9" xr3:uid="{00000000-0010-0000-0200-000009000000}" name="Categoría"/>
    <tableColumn id="10" xr3:uid="{00000000-0010-0000-0200-00000A000000}" name="Previsto"/>
    <tableColumn id="11" xr3:uid="{00000000-0010-0000-0200-00000B000000}" name="Real"/>
    <tableColumn id="12" xr3:uid="{00000000-0010-0000-0200-00000C000000}" name="Desviación"/>
    <tableColumn id="13" xr3:uid="{00000000-0010-0000-0200-00000D000000}" name="Peso previsto"/>
    <tableColumn id="14" xr3:uid="{00000000-0010-0000-0200-00000E000000}" name="Lectura"/>
  </tableColumns>
  <tableStyleInfo name="TableStyleMedium10" showFirstColumn="0" showLastColumn="0" showRowStripes="0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aChecklist" displayName="TablaChecklist" ref="A35:H43">
  <autoFilter ref="A35:H43" xr:uid="{00000000-0009-0000-0100-000004000000}"/>
  <tableColumns count="8">
    <tableColumn id="1" xr3:uid="{00000000-0010-0000-0300-000001000000}" name="Bloque"/>
    <tableColumn id="2" xr3:uid="{00000000-0010-0000-0300-000002000000}" name="Tarea"/>
    <tableColumn id="3" xr3:uid="{00000000-0010-0000-0300-000003000000}" name="Responsable"/>
    <tableColumn id="4" xr3:uid="{00000000-0010-0000-0300-000004000000}" name="Límite"/>
    <tableColumn id="5" xr3:uid="{00000000-0010-0000-0300-000005000000}" name="Estado"/>
    <tableColumn id="6" xr3:uid="{00000000-0010-0000-0300-000006000000}" name="Impacto"/>
    <tableColumn id="7" xr3:uid="{00000000-0010-0000-0300-000007000000}" name="Depende de"/>
    <tableColumn id="8" xr3:uid="{00000000-0010-0000-0300-000008000000}" name="Comentario"/>
  </tableColumns>
  <tableStyleInfo name="TableStyleMedium9" showFirstColumn="0" showLastColumn="0" showRowStripes="0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7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264653"/>
  </sheetPr>
  <dimension ref="A1:N45"/>
  <sheetViews>
    <sheetView showGridLines="0" tabSelected="1" zoomScale="80" zoomScaleNormal="80" workbookViewId="0">
      <selection activeCell="Z28" sqref="Z28"/>
    </sheetView>
  </sheetViews>
  <sheetFormatPr baseColWidth="10" defaultColWidth="9.140625" defaultRowHeight="15" x14ac:dyDescent="0.25"/>
  <cols>
    <col min="1" max="1" width="14" customWidth="1"/>
    <col min="2" max="2" width="6.5703125" customWidth="1"/>
    <col min="3" max="3" width="18" customWidth="1"/>
    <col min="4" max="4" width="10" customWidth="1"/>
    <col min="5" max="5" width="11.7109375" customWidth="1"/>
    <col min="6" max="6" width="14" customWidth="1"/>
    <col min="7" max="7" width="22.140625" customWidth="1"/>
    <col min="8" max="8" width="12.5703125" customWidth="1"/>
    <col min="9" max="9" width="9.7109375" customWidth="1"/>
    <col min="10" max="10" width="9.5703125" customWidth="1"/>
    <col min="11" max="11" width="11.28515625" customWidth="1"/>
    <col min="12" max="12" width="9.85546875" customWidth="1"/>
    <col min="13" max="13" width="13" customWidth="1"/>
    <col min="14" max="14" width="11.7109375" customWidth="1"/>
  </cols>
  <sheetData>
    <row r="1" spans="1:14" ht="35.25" customHeight="1" x14ac:dyDescent="0.25">
      <c r="A1" s="35" t="s">
        <v>175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</row>
    <row r="3" spans="1:14" ht="21.95" customHeight="1" x14ac:dyDescent="0.25">
      <c r="A3" s="18" t="s">
        <v>0</v>
      </c>
      <c r="B3" s="19"/>
      <c r="C3" s="19"/>
      <c r="D3" s="19"/>
      <c r="E3" s="18" t="s">
        <v>1</v>
      </c>
      <c r="F3" s="19"/>
      <c r="G3" s="19"/>
      <c r="H3" s="18" t="s">
        <v>2</v>
      </c>
      <c r="I3" s="19"/>
      <c r="J3" s="19"/>
      <c r="K3" s="18" t="s">
        <v>3</v>
      </c>
      <c r="L3" s="19"/>
      <c r="M3" s="19"/>
      <c r="N3" s="19"/>
    </row>
    <row r="4" spans="1:14" ht="25.5" x14ac:dyDescent="0.25">
      <c r="A4" s="1" t="s">
        <v>4</v>
      </c>
      <c r="B4" s="24" t="s">
        <v>5</v>
      </c>
      <c r="C4" s="21"/>
      <c r="D4" s="22"/>
      <c r="E4" s="1" t="s">
        <v>6</v>
      </c>
      <c r="F4" s="26">
        <v>46157</v>
      </c>
      <c r="G4" s="22"/>
      <c r="H4" s="1" t="s">
        <v>7</v>
      </c>
      <c r="I4" s="23">
        <f>MAX(F5-F4+1,0)</f>
        <v>5</v>
      </c>
      <c r="J4" s="22"/>
      <c r="K4" s="1" t="s">
        <v>8</v>
      </c>
      <c r="L4" s="23" t="str">
        <f>COUNTIF($H$27:$H$32,"Confirmada")&amp;"/"&amp;COUNTA($A$27:$A$32)</f>
        <v>4/6</v>
      </c>
      <c r="M4" s="21"/>
      <c r="N4" s="22"/>
    </row>
    <row r="5" spans="1:14" x14ac:dyDescent="0.25">
      <c r="A5" s="1" t="s">
        <v>9</v>
      </c>
      <c r="B5" s="24" t="s">
        <v>10</v>
      </c>
      <c r="C5" s="21"/>
      <c r="D5" s="22"/>
      <c r="E5" s="1" t="s">
        <v>11</v>
      </c>
      <c r="F5" s="26">
        <v>46161</v>
      </c>
      <c r="G5" s="22"/>
      <c r="H5" s="1" t="s">
        <v>12</v>
      </c>
      <c r="I5" s="23">
        <f>MAX(F5-F4,0)</f>
        <v>4</v>
      </c>
      <c r="J5" s="22"/>
      <c r="K5" s="1" t="s">
        <v>13</v>
      </c>
      <c r="L5" s="23" t="str">
        <f>COUNTIF($E$36:$E$43,"Listo")&amp;"/"&amp;COUNTA($B$36:$B$43)</f>
        <v>3/8</v>
      </c>
      <c r="M5" s="21"/>
      <c r="N5" s="22"/>
    </row>
    <row r="6" spans="1:14" ht="25.5" x14ac:dyDescent="0.25">
      <c r="A6" s="1" t="s">
        <v>14</v>
      </c>
      <c r="B6" s="24" t="s">
        <v>15</v>
      </c>
      <c r="C6" s="21"/>
      <c r="D6" s="22"/>
      <c r="E6" s="1" t="s">
        <v>16</v>
      </c>
      <c r="F6" s="30">
        <v>2</v>
      </c>
      <c r="G6" s="22"/>
      <c r="H6" s="1" t="s">
        <v>17</v>
      </c>
      <c r="I6" s="31">
        <v>980</v>
      </c>
      <c r="J6" s="22"/>
      <c r="K6" s="1" t="s">
        <v>18</v>
      </c>
      <c r="L6" s="25">
        <f>SUM($I$12:$I$23)</f>
        <v>975</v>
      </c>
      <c r="M6" s="21"/>
      <c r="N6" s="22"/>
    </row>
    <row r="7" spans="1:14" x14ac:dyDescent="0.25">
      <c r="A7" s="1" t="s">
        <v>19</v>
      </c>
      <c r="B7" s="24" t="s">
        <v>20</v>
      </c>
      <c r="C7" s="21"/>
      <c r="D7" s="22"/>
      <c r="E7" s="1" t="s">
        <v>21</v>
      </c>
      <c r="F7" s="24" t="s">
        <v>22</v>
      </c>
      <c r="G7" s="22"/>
      <c r="H7" s="1" t="s">
        <v>23</v>
      </c>
      <c r="I7" s="25">
        <f>I6-L7</f>
        <v>232</v>
      </c>
      <c r="J7" s="22"/>
      <c r="K7" s="1" t="s">
        <v>24</v>
      </c>
      <c r="L7" s="25">
        <f>SUM($J$12:$J$23)</f>
        <v>748</v>
      </c>
      <c r="M7" s="21"/>
      <c r="N7" s="22"/>
    </row>
    <row r="9" spans="1:14" ht="20.100000000000001" customHeight="1" x14ac:dyDescent="0.25">
      <c r="A9" s="28" t="s">
        <v>25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</row>
    <row r="10" spans="1:14" ht="21.95" customHeight="1" x14ac:dyDescent="0.25">
      <c r="A10" s="27" t="s">
        <v>26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</row>
    <row r="11" spans="1:14" ht="27.95" customHeight="1" x14ac:dyDescent="0.25">
      <c r="A11" s="4" t="s">
        <v>27</v>
      </c>
      <c r="B11" s="4" t="s">
        <v>28</v>
      </c>
      <c r="C11" s="4" t="s">
        <v>29</v>
      </c>
      <c r="D11" s="4" t="s">
        <v>30</v>
      </c>
      <c r="E11" s="4" t="s">
        <v>31</v>
      </c>
      <c r="F11" s="4" t="s">
        <v>32</v>
      </c>
      <c r="G11" s="4" t="s">
        <v>33</v>
      </c>
      <c r="H11" s="34" t="s">
        <v>172</v>
      </c>
      <c r="I11" s="34" t="s">
        <v>173</v>
      </c>
      <c r="J11" s="34" t="s">
        <v>174</v>
      </c>
      <c r="K11" s="4" t="s">
        <v>34</v>
      </c>
      <c r="L11" s="4" t="s">
        <v>35</v>
      </c>
      <c r="M11" s="4" t="s">
        <v>36</v>
      </c>
      <c r="N11" s="4" t="s">
        <v>37</v>
      </c>
    </row>
    <row r="12" spans="1:14" ht="23.1" customHeight="1" x14ac:dyDescent="0.25">
      <c r="A12" s="5">
        <v>46157</v>
      </c>
      <c r="B12" s="6" t="str">
        <f t="shared" ref="B12:B23" si="0">IF(A12="","","Día "&amp;(A12-$F$4+1))</f>
        <v>Día 1</v>
      </c>
      <c r="C12" s="7" t="s">
        <v>38</v>
      </c>
      <c r="D12" s="8">
        <v>0.38194444444444442</v>
      </c>
      <c r="E12" s="8">
        <v>0.45833333333333331</v>
      </c>
      <c r="F12" s="2" t="s">
        <v>39</v>
      </c>
      <c r="G12" s="7" t="s">
        <v>40</v>
      </c>
      <c r="H12" s="9" t="s">
        <v>41</v>
      </c>
      <c r="I12" s="10">
        <v>96</v>
      </c>
      <c r="J12" s="10">
        <v>96</v>
      </c>
      <c r="K12" s="2" t="s">
        <v>42</v>
      </c>
      <c r="L12" s="2" t="s">
        <v>43</v>
      </c>
      <c r="M12" s="2" t="s">
        <v>44</v>
      </c>
      <c r="N12" s="9" t="s">
        <v>45</v>
      </c>
    </row>
    <row r="13" spans="1:14" ht="23.1" customHeight="1" x14ac:dyDescent="0.25">
      <c r="A13" s="5">
        <v>46157</v>
      </c>
      <c r="B13" s="6" t="str">
        <f t="shared" si="0"/>
        <v>Día 1</v>
      </c>
      <c r="C13" s="7" t="s">
        <v>38</v>
      </c>
      <c r="D13" s="8">
        <v>0.5625</v>
      </c>
      <c r="E13" s="8">
        <v>0.60416666666666663</v>
      </c>
      <c r="F13" s="2" t="s">
        <v>46</v>
      </c>
      <c r="G13" s="7" t="s">
        <v>47</v>
      </c>
      <c r="H13" s="9" t="s">
        <v>48</v>
      </c>
      <c r="I13" s="10">
        <v>32</v>
      </c>
      <c r="J13" s="10"/>
      <c r="K13" s="2" t="s">
        <v>49</v>
      </c>
      <c r="L13" s="2" t="s">
        <v>50</v>
      </c>
      <c r="M13" s="2" t="s">
        <v>51</v>
      </c>
      <c r="N13" s="9" t="s">
        <v>52</v>
      </c>
    </row>
    <row r="14" spans="1:14" ht="23.1" customHeight="1" x14ac:dyDescent="0.25">
      <c r="A14" s="5">
        <v>46157</v>
      </c>
      <c r="B14" s="6" t="str">
        <f t="shared" si="0"/>
        <v>Día 1</v>
      </c>
      <c r="C14" s="7" t="s">
        <v>38</v>
      </c>
      <c r="D14" s="8">
        <v>0.66666666666666663</v>
      </c>
      <c r="E14" s="8">
        <v>0.69444444444444442</v>
      </c>
      <c r="F14" s="2" t="s">
        <v>53</v>
      </c>
      <c r="G14" s="7" t="s">
        <v>54</v>
      </c>
      <c r="H14" s="9" t="s">
        <v>55</v>
      </c>
      <c r="I14" s="10">
        <v>180</v>
      </c>
      <c r="J14" s="10">
        <v>180</v>
      </c>
      <c r="K14" s="2" t="s">
        <v>42</v>
      </c>
      <c r="L14" s="2" t="s">
        <v>43</v>
      </c>
      <c r="M14" s="2" t="s">
        <v>56</v>
      </c>
      <c r="N14" s="9" t="s">
        <v>57</v>
      </c>
    </row>
    <row r="15" spans="1:14" ht="23.1" customHeight="1" x14ac:dyDescent="0.25">
      <c r="A15" s="5">
        <v>46158</v>
      </c>
      <c r="B15" s="6" t="str">
        <f t="shared" si="0"/>
        <v>Día 2</v>
      </c>
      <c r="C15" s="7" t="s">
        <v>38</v>
      </c>
      <c r="D15" s="8">
        <v>0.41666666666666669</v>
      </c>
      <c r="E15" s="8">
        <v>0.5</v>
      </c>
      <c r="F15" s="2" t="s">
        <v>58</v>
      </c>
      <c r="G15" s="7" t="s">
        <v>59</v>
      </c>
      <c r="H15" s="9" t="s">
        <v>60</v>
      </c>
      <c r="I15" s="10">
        <v>48</v>
      </c>
      <c r="J15" s="10">
        <v>48</v>
      </c>
      <c r="K15" s="2" t="s">
        <v>42</v>
      </c>
      <c r="L15" s="2" t="s">
        <v>43</v>
      </c>
      <c r="M15" s="2" t="s">
        <v>44</v>
      </c>
      <c r="N15" s="9" t="s">
        <v>61</v>
      </c>
    </row>
    <row r="16" spans="1:14" ht="23.1" customHeight="1" x14ac:dyDescent="0.25">
      <c r="A16" s="5">
        <v>46158</v>
      </c>
      <c r="B16" s="6" t="str">
        <f t="shared" si="0"/>
        <v>Día 2</v>
      </c>
      <c r="C16" s="7" t="s">
        <v>38</v>
      </c>
      <c r="D16" s="8">
        <v>0.75</v>
      </c>
      <c r="E16" s="8">
        <v>0.8125</v>
      </c>
      <c r="F16" s="2" t="s">
        <v>62</v>
      </c>
      <c r="G16" s="7" t="s">
        <v>63</v>
      </c>
      <c r="H16" s="9" t="s">
        <v>64</v>
      </c>
      <c r="I16" s="10">
        <v>62</v>
      </c>
      <c r="J16" s="10">
        <v>62</v>
      </c>
      <c r="K16" s="2" t="s">
        <v>42</v>
      </c>
      <c r="L16" s="2" t="s">
        <v>50</v>
      </c>
      <c r="M16" s="2" t="s">
        <v>44</v>
      </c>
      <c r="N16" s="9" t="s">
        <v>65</v>
      </c>
    </row>
    <row r="17" spans="1:14" ht="23.1" customHeight="1" x14ac:dyDescent="0.25">
      <c r="A17" s="5">
        <v>46159</v>
      </c>
      <c r="B17" s="6" t="str">
        <f t="shared" si="0"/>
        <v>Día 3</v>
      </c>
      <c r="C17" s="7" t="s">
        <v>38</v>
      </c>
      <c r="D17" s="8">
        <v>0.39583333333333331</v>
      </c>
      <c r="E17" s="8">
        <v>0.54166666666666663</v>
      </c>
      <c r="F17" s="2" t="s">
        <v>58</v>
      </c>
      <c r="G17" s="7" t="s">
        <v>66</v>
      </c>
      <c r="H17" s="9" t="s">
        <v>67</v>
      </c>
      <c r="I17" s="10">
        <v>55</v>
      </c>
      <c r="J17" s="10"/>
      <c r="K17" s="2" t="s">
        <v>49</v>
      </c>
      <c r="L17" s="2" t="s">
        <v>43</v>
      </c>
      <c r="M17" s="2" t="s">
        <v>51</v>
      </c>
      <c r="N17" s="9" t="s">
        <v>68</v>
      </c>
    </row>
    <row r="18" spans="1:14" ht="23.1" customHeight="1" x14ac:dyDescent="0.25">
      <c r="A18" s="5">
        <v>46159</v>
      </c>
      <c r="B18" s="6" t="str">
        <f t="shared" si="0"/>
        <v>Día 3</v>
      </c>
      <c r="C18" s="7" t="s">
        <v>38</v>
      </c>
      <c r="D18" s="8">
        <v>0.85416666666666663</v>
      </c>
      <c r="E18" s="8">
        <v>0.9375</v>
      </c>
      <c r="F18" s="2" t="s">
        <v>46</v>
      </c>
      <c r="G18" s="7" t="s">
        <v>69</v>
      </c>
      <c r="H18" s="9" t="s">
        <v>70</v>
      </c>
      <c r="I18" s="10">
        <v>74</v>
      </c>
      <c r="J18" s="10"/>
      <c r="K18" s="2" t="s">
        <v>71</v>
      </c>
      <c r="L18" s="2" t="s">
        <v>43</v>
      </c>
      <c r="M18" s="2" t="s">
        <v>51</v>
      </c>
      <c r="N18" s="9" t="s">
        <v>72</v>
      </c>
    </row>
    <row r="19" spans="1:14" ht="23.1" customHeight="1" x14ac:dyDescent="0.25">
      <c r="A19" s="5">
        <v>46160</v>
      </c>
      <c r="B19" s="6" t="str">
        <f t="shared" si="0"/>
        <v>Día 4</v>
      </c>
      <c r="C19" s="7" t="s">
        <v>73</v>
      </c>
      <c r="D19" s="8">
        <v>0.45833333333333331</v>
      </c>
      <c r="E19" s="8">
        <v>0.5</v>
      </c>
      <c r="F19" s="2" t="s">
        <v>39</v>
      </c>
      <c r="G19" s="7" t="s">
        <v>74</v>
      </c>
      <c r="H19" s="9" t="s">
        <v>75</v>
      </c>
      <c r="I19" s="10">
        <v>24</v>
      </c>
      <c r="J19" s="10">
        <v>24</v>
      </c>
      <c r="K19" s="2" t="s">
        <v>42</v>
      </c>
      <c r="L19" s="2" t="s">
        <v>50</v>
      </c>
      <c r="M19" s="2" t="s">
        <v>56</v>
      </c>
      <c r="N19" s="9" t="s">
        <v>76</v>
      </c>
    </row>
    <row r="20" spans="1:14" ht="23.1" customHeight="1" x14ac:dyDescent="0.25">
      <c r="A20" s="5">
        <v>46160</v>
      </c>
      <c r="B20" s="6" t="str">
        <f t="shared" si="0"/>
        <v>Día 4</v>
      </c>
      <c r="C20" s="7" t="s">
        <v>73</v>
      </c>
      <c r="D20" s="8">
        <v>0.5625</v>
      </c>
      <c r="E20" s="8">
        <v>0.58333333333333337</v>
      </c>
      <c r="F20" s="2" t="s">
        <v>53</v>
      </c>
      <c r="G20" s="7" t="s">
        <v>77</v>
      </c>
      <c r="H20" s="9" t="s">
        <v>78</v>
      </c>
      <c r="I20" s="10">
        <v>220</v>
      </c>
      <c r="J20" s="10">
        <v>220</v>
      </c>
      <c r="K20" s="2" t="s">
        <v>42</v>
      </c>
      <c r="L20" s="2" t="s">
        <v>43</v>
      </c>
      <c r="M20" s="2" t="s">
        <v>56</v>
      </c>
      <c r="N20" s="9" t="s">
        <v>79</v>
      </c>
    </row>
    <row r="21" spans="1:14" ht="23.1" customHeight="1" x14ac:dyDescent="0.25">
      <c r="A21" s="5">
        <v>46160</v>
      </c>
      <c r="B21" s="6" t="str">
        <f t="shared" si="0"/>
        <v>Día 4</v>
      </c>
      <c r="C21" s="7" t="s">
        <v>73</v>
      </c>
      <c r="D21" s="8">
        <v>0.70833333333333337</v>
      </c>
      <c r="E21" s="8">
        <v>0.79166666666666663</v>
      </c>
      <c r="F21" s="2" t="s">
        <v>58</v>
      </c>
      <c r="G21" s="7" t="s">
        <v>80</v>
      </c>
      <c r="H21" s="9" t="s">
        <v>81</v>
      </c>
      <c r="I21" s="10">
        <v>36</v>
      </c>
      <c r="J21" s="10"/>
      <c r="K21" s="2" t="s">
        <v>49</v>
      </c>
      <c r="L21" s="2" t="s">
        <v>50</v>
      </c>
      <c r="M21" s="2" t="s">
        <v>51</v>
      </c>
      <c r="N21" s="9" t="s">
        <v>82</v>
      </c>
    </row>
    <row r="22" spans="1:14" ht="23.1" customHeight="1" x14ac:dyDescent="0.25">
      <c r="A22" s="5">
        <v>46161</v>
      </c>
      <c r="B22" s="6" t="str">
        <f t="shared" si="0"/>
        <v>Día 5</v>
      </c>
      <c r="C22" s="7" t="s">
        <v>73</v>
      </c>
      <c r="D22" s="8">
        <v>0.375</v>
      </c>
      <c r="E22" s="8">
        <v>0.47916666666666669</v>
      </c>
      <c r="F22" s="2" t="s">
        <v>39</v>
      </c>
      <c r="G22" s="7" t="s">
        <v>83</v>
      </c>
      <c r="H22" s="9" t="s">
        <v>84</v>
      </c>
      <c r="I22" s="10">
        <v>118</v>
      </c>
      <c r="J22" s="10">
        <v>118</v>
      </c>
      <c r="K22" s="2" t="s">
        <v>42</v>
      </c>
      <c r="L22" s="2" t="s">
        <v>43</v>
      </c>
      <c r="M22" s="2" t="s">
        <v>44</v>
      </c>
      <c r="N22" s="9" t="s">
        <v>85</v>
      </c>
    </row>
    <row r="23" spans="1:14" ht="23.1" customHeight="1" x14ac:dyDescent="0.25">
      <c r="A23" s="5">
        <v>46161</v>
      </c>
      <c r="B23" s="6" t="str">
        <f t="shared" si="0"/>
        <v>Día 5</v>
      </c>
      <c r="C23" s="7" t="s">
        <v>73</v>
      </c>
      <c r="D23" s="8">
        <v>0.5</v>
      </c>
      <c r="E23" s="8">
        <v>0.54166666666666663</v>
      </c>
      <c r="F23" s="2" t="s">
        <v>86</v>
      </c>
      <c r="G23" s="7" t="s">
        <v>87</v>
      </c>
      <c r="H23" s="9" t="s">
        <v>88</v>
      </c>
      <c r="I23" s="10">
        <v>30</v>
      </c>
      <c r="J23" s="10"/>
      <c r="K23" s="2" t="s">
        <v>49</v>
      </c>
      <c r="L23" s="2" t="s">
        <v>89</v>
      </c>
      <c r="M23" s="2" t="s">
        <v>90</v>
      </c>
      <c r="N23" s="9" t="s">
        <v>91</v>
      </c>
    </row>
    <row r="24" spans="1:14" ht="23.1" customHeight="1" x14ac:dyDescent="0.25"/>
    <row r="25" spans="1:14" ht="21.95" customHeight="1" x14ac:dyDescent="0.25">
      <c r="A25" s="27" t="s">
        <v>92</v>
      </c>
      <c r="B25" s="19"/>
      <c r="C25" s="19"/>
      <c r="D25" s="19"/>
      <c r="E25" s="19"/>
      <c r="F25" s="19"/>
      <c r="G25" s="19"/>
      <c r="H25" s="19"/>
      <c r="I25" s="27" t="s">
        <v>93</v>
      </c>
      <c r="J25" s="19"/>
      <c r="K25" s="19"/>
      <c r="L25" s="19"/>
      <c r="M25" s="19"/>
      <c r="N25" s="19"/>
    </row>
    <row r="26" spans="1:14" ht="24" customHeight="1" x14ac:dyDescent="0.25">
      <c r="A26" s="4" t="s">
        <v>94</v>
      </c>
      <c r="B26" s="4" t="s">
        <v>95</v>
      </c>
      <c r="C26" s="4" t="s">
        <v>96</v>
      </c>
      <c r="D26" s="4" t="s">
        <v>97</v>
      </c>
      <c r="E26" s="4" t="s">
        <v>98</v>
      </c>
      <c r="F26" s="4" t="s">
        <v>99</v>
      </c>
      <c r="G26" s="4" t="s">
        <v>100</v>
      </c>
      <c r="H26" s="4" t="s">
        <v>34</v>
      </c>
      <c r="I26" s="4" t="s">
        <v>32</v>
      </c>
      <c r="J26" s="4" t="s">
        <v>101</v>
      </c>
      <c r="K26" s="4" t="s">
        <v>102</v>
      </c>
      <c r="L26" s="4" t="s">
        <v>103</v>
      </c>
      <c r="M26" s="4" t="s">
        <v>104</v>
      </c>
      <c r="N26" s="4" t="s">
        <v>105</v>
      </c>
    </row>
    <row r="27" spans="1:14" ht="30" customHeight="1" x14ac:dyDescent="0.25">
      <c r="A27" s="11" t="s">
        <v>53</v>
      </c>
      <c r="B27" s="7" t="s">
        <v>106</v>
      </c>
      <c r="C27" s="5">
        <v>46157</v>
      </c>
      <c r="D27" s="7" t="s">
        <v>55</v>
      </c>
      <c r="E27" s="7" t="s">
        <v>107</v>
      </c>
      <c r="F27" s="7" t="s">
        <v>108</v>
      </c>
      <c r="G27" s="12">
        <v>180</v>
      </c>
      <c r="H27" s="11" t="s">
        <v>109</v>
      </c>
      <c r="I27" s="11" t="s">
        <v>39</v>
      </c>
      <c r="J27" s="3">
        <f t="shared" ref="J27:J32" si="1">SUMIF($F$12:$F$23,$I27,$I$12:$I$23)</f>
        <v>238</v>
      </c>
      <c r="K27" s="3">
        <f t="shared" ref="K27:K32" si="2">SUMIF($F$12:$F$23,$I27,$J$12:$J$23)</f>
        <v>238</v>
      </c>
      <c r="L27" s="3">
        <f t="shared" ref="L27:L32" si="3">K27-J27</f>
        <v>0</v>
      </c>
      <c r="M27" s="13">
        <f t="shared" ref="M27:M32" si="4">IF($L$6=0,0,J27/$L$6)</f>
        <v>0.24410256410256409</v>
      </c>
      <c r="N27" s="7" t="str">
        <f t="shared" ref="N27:N32" si="5">IF(J27=0,"Sin plan",IF(K27=0,"Sin pago aún",IF(K27&gt;J27,"Sobrecoste",IF(K27&lt;J27,"Pago parcial/ahorro","En línea"))))</f>
        <v>En línea</v>
      </c>
    </row>
    <row r="28" spans="1:14" ht="30" customHeight="1" x14ac:dyDescent="0.25">
      <c r="A28" s="14" t="s">
        <v>58</v>
      </c>
      <c r="B28" s="15" t="s">
        <v>110</v>
      </c>
      <c r="C28" s="16">
        <v>46158</v>
      </c>
      <c r="D28" s="15" t="s">
        <v>60</v>
      </c>
      <c r="E28" s="15" t="s">
        <v>111</v>
      </c>
      <c r="F28" s="15" t="s">
        <v>112</v>
      </c>
      <c r="G28" s="17">
        <v>48</v>
      </c>
      <c r="H28" s="14" t="s">
        <v>109</v>
      </c>
      <c r="I28" s="14" t="s">
        <v>53</v>
      </c>
      <c r="J28" s="3">
        <f t="shared" si="1"/>
        <v>400</v>
      </c>
      <c r="K28" s="3">
        <f t="shared" si="2"/>
        <v>400</v>
      </c>
      <c r="L28" s="3">
        <f t="shared" si="3"/>
        <v>0</v>
      </c>
      <c r="M28" s="13">
        <f t="shared" si="4"/>
        <v>0.41025641025641024</v>
      </c>
      <c r="N28" s="15" t="str">
        <f t="shared" si="5"/>
        <v>En línea</v>
      </c>
    </row>
    <row r="29" spans="1:14" ht="30" customHeight="1" x14ac:dyDescent="0.25">
      <c r="A29" s="11" t="s">
        <v>62</v>
      </c>
      <c r="B29" s="7" t="s">
        <v>113</v>
      </c>
      <c r="C29" s="5">
        <v>46158</v>
      </c>
      <c r="D29" s="7" t="s">
        <v>64</v>
      </c>
      <c r="E29" s="7" t="s">
        <v>114</v>
      </c>
      <c r="F29" s="7" t="s">
        <v>115</v>
      </c>
      <c r="G29" s="12">
        <v>62</v>
      </c>
      <c r="H29" s="11" t="s">
        <v>109</v>
      </c>
      <c r="I29" s="11" t="s">
        <v>46</v>
      </c>
      <c r="J29" s="3">
        <f t="shared" si="1"/>
        <v>106</v>
      </c>
      <c r="K29" s="3">
        <f t="shared" si="2"/>
        <v>0</v>
      </c>
      <c r="L29" s="3">
        <f t="shared" si="3"/>
        <v>-106</v>
      </c>
      <c r="M29" s="13">
        <f t="shared" si="4"/>
        <v>0.10871794871794872</v>
      </c>
      <c r="N29" s="7" t="str">
        <f t="shared" si="5"/>
        <v>Sin pago aún</v>
      </c>
    </row>
    <row r="30" spans="1:14" ht="30" customHeight="1" x14ac:dyDescent="0.25">
      <c r="A30" s="14" t="s">
        <v>58</v>
      </c>
      <c r="B30" s="15" t="s">
        <v>116</v>
      </c>
      <c r="C30" s="16">
        <v>46159</v>
      </c>
      <c r="D30" s="15" t="s">
        <v>67</v>
      </c>
      <c r="E30" s="15" t="s">
        <v>117</v>
      </c>
      <c r="F30" s="15" t="s">
        <v>108</v>
      </c>
      <c r="G30" s="17">
        <v>55</v>
      </c>
      <c r="H30" s="14" t="s">
        <v>49</v>
      </c>
      <c r="I30" s="14" t="s">
        <v>58</v>
      </c>
      <c r="J30" s="3">
        <f t="shared" si="1"/>
        <v>139</v>
      </c>
      <c r="K30" s="3">
        <f t="shared" si="2"/>
        <v>48</v>
      </c>
      <c r="L30" s="3">
        <f t="shared" si="3"/>
        <v>-91</v>
      </c>
      <c r="M30" s="13">
        <f t="shared" si="4"/>
        <v>0.14256410256410257</v>
      </c>
      <c r="N30" s="15" t="str">
        <f t="shared" si="5"/>
        <v>Pago parcial/ahorro</v>
      </c>
    </row>
    <row r="31" spans="1:14" ht="30" customHeight="1" x14ac:dyDescent="0.25">
      <c r="A31" s="11" t="s">
        <v>53</v>
      </c>
      <c r="B31" s="7" t="s">
        <v>118</v>
      </c>
      <c r="C31" s="5">
        <v>46160</v>
      </c>
      <c r="D31" s="7" t="s">
        <v>78</v>
      </c>
      <c r="E31" s="7" t="s">
        <v>119</v>
      </c>
      <c r="F31" s="7" t="s">
        <v>120</v>
      </c>
      <c r="G31" s="12">
        <v>220</v>
      </c>
      <c r="H31" s="11" t="s">
        <v>109</v>
      </c>
      <c r="I31" s="11" t="s">
        <v>62</v>
      </c>
      <c r="J31" s="3">
        <f t="shared" si="1"/>
        <v>62</v>
      </c>
      <c r="K31" s="3">
        <f t="shared" si="2"/>
        <v>62</v>
      </c>
      <c r="L31" s="3">
        <f t="shared" si="3"/>
        <v>0</v>
      </c>
      <c r="M31" s="13">
        <f t="shared" si="4"/>
        <v>6.3589743589743591E-2</v>
      </c>
      <c r="N31" s="7" t="str">
        <f t="shared" si="5"/>
        <v>En línea</v>
      </c>
    </row>
    <row r="32" spans="1:14" ht="30" customHeight="1" x14ac:dyDescent="0.25">
      <c r="A32" s="14" t="s">
        <v>58</v>
      </c>
      <c r="B32" s="15" t="s">
        <v>121</v>
      </c>
      <c r="C32" s="16">
        <v>46160</v>
      </c>
      <c r="D32" s="15" t="s">
        <v>81</v>
      </c>
      <c r="E32" s="15" t="s">
        <v>122</v>
      </c>
      <c r="F32" s="15" t="s">
        <v>123</v>
      </c>
      <c r="G32" s="17">
        <v>36</v>
      </c>
      <c r="H32" s="14" t="s">
        <v>49</v>
      </c>
      <c r="I32" s="14" t="s">
        <v>86</v>
      </c>
      <c r="J32" s="3">
        <f t="shared" si="1"/>
        <v>30</v>
      </c>
      <c r="K32" s="3">
        <f t="shared" si="2"/>
        <v>0</v>
      </c>
      <c r="L32" s="3">
        <f t="shared" si="3"/>
        <v>-30</v>
      </c>
      <c r="M32" s="13">
        <f t="shared" si="4"/>
        <v>3.0769230769230771E-2</v>
      </c>
      <c r="N32" s="15" t="str">
        <f t="shared" si="5"/>
        <v>Sin pago aún</v>
      </c>
    </row>
    <row r="33" spans="1:14" ht="23.1" customHeight="1" x14ac:dyDescent="0.25"/>
    <row r="34" spans="1:14" ht="21.95" customHeight="1" x14ac:dyDescent="0.25">
      <c r="A34" s="27" t="s">
        <v>124</v>
      </c>
      <c r="B34" s="19"/>
      <c r="C34" s="19"/>
      <c r="D34" s="19"/>
      <c r="E34" s="19"/>
      <c r="F34" s="19"/>
      <c r="G34" s="19"/>
      <c r="H34" s="19"/>
      <c r="I34" s="27" t="s">
        <v>125</v>
      </c>
      <c r="J34" s="19"/>
      <c r="K34" s="19"/>
      <c r="L34" s="19"/>
      <c r="M34" s="19"/>
      <c r="N34" s="19"/>
    </row>
    <row r="35" spans="1:14" ht="24" customHeight="1" x14ac:dyDescent="0.25">
      <c r="A35" s="4" t="s">
        <v>126</v>
      </c>
      <c r="B35" s="4" t="s">
        <v>127</v>
      </c>
      <c r="C35" s="4" t="s">
        <v>128</v>
      </c>
      <c r="D35" s="4" t="s">
        <v>129</v>
      </c>
      <c r="E35" s="4" t="s">
        <v>34</v>
      </c>
      <c r="F35" s="4" t="s">
        <v>130</v>
      </c>
      <c r="G35" s="4" t="s">
        <v>131</v>
      </c>
      <c r="H35" s="4" t="s">
        <v>132</v>
      </c>
      <c r="I35" s="29" t="s">
        <v>133</v>
      </c>
      <c r="J35" s="22"/>
      <c r="K35" s="25">
        <f>IF($I$4=0,0,$I$6/$I$4)</f>
        <v>196</v>
      </c>
      <c r="L35" s="21"/>
      <c r="M35" s="21"/>
      <c r="N35" s="22"/>
    </row>
    <row r="36" spans="1:14" ht="36" customHeight="1" x14ac:dyDescent="0.25">
      <c r="A36" s="14" t="s">
        <v>134</v>
      </c>
      <c r="B36" s="15" t="s">
        <v>135</v>
      </c>
      <c r="C36" s="15" t="s">
        <v>136</v>
      </c>
      <c r="D36" s="16">
        <v>46147</v>
      </c>
      <c r="E36" s="14" t="s">
        <v>137</v>
      </c>
      <c r="F36" s="14" t="s">
        <v>43</v>
      </c>
      <c r="G36" s="15" t="s">
        <v>138</v>
      </c>
      <c r="H36" s="15" t="s">
        <v>139</v>
      </c>
      <c r="I36" s="29" t="s">
        <v>140</v>
      </c>
      <c r="J36" s="22"/>
      <c r="K36" s="25">
        <f>IF(COUNTA($G$12:$G$23)=0,0,$L$6/COUNTA($G$12:$G$23))</f>
        <v>81.25</v>
      </c>
      <c r="L36" s="21"/>
      <c r="M36" s="21"/>
      <c r="N36" s="22"/>
    </row>
    <row r="37" spans="1:14" ht="36" customHeight="1" x14ac:dyDescent="0.25">
      <c r="A37" s="11" t="s">
        <v>141</v>
      </c>
      <c r="B37" s="7" t="s">
        <v>142</v>
      </c>
      <c r="C37" s="7" t="s">
        <v>136</v>
      </c>
      <c r="D37" s="5">
        <v>46149</v>
      </c>
      <c r="E37" s="11" t="s">
        <v>143</v>
      </c>
      <c r="F37" s="11" t="s">
        <v>43</v>
      </c>
      <c r="G37" s="7" t="s">
        <v>144</v>
      </c>
      <c r="H37" s="7" t="s">
        <v>145</v>
      </c>
      <c r="I37" s="29" t="s">
        <v>146</v>
      </c>
      <c r="J37" s="22"/>
      <c r="K37" s="23">
        <f>COUNTIF($H$27:$H$32,"Pendiente")+COUNTIF($K$12:$K$23,"Pendiente")</f>
        <v>6</v>
      </c>
      <c r="L37" s="21"/>
      <c r="M37" s="21"/>
      <c r="N37" s="22"/>
    </row>
    <row r="38" spans="1:14" ht="36" customHeight="1" x14ac:dyDescent="0.25">
      <c r="A38" s="14" t="s">
        <v>39</v>
      </c>
      <c r="B38" s="15" t="s">
        <v>147</v>
      </c>
      <c r="C38" s="15" t="s">
        <v>148</v>
      </c>
      <c r="D38" s="16">
        <v>46156</v>
      </c>
      <c r="E38" s="14" t="s">
        <v>49</v>
      </c>
      <c r="F38" s="14" t="s">
        <v>43</v>
      </c>
      <c r="G38" s="15" t="s">
        <v>149</v>
      </c>
      <c r="H38" s="15" t="s">
        <v>150</v>
      </c>
      <c r="I38" s="29" t="s">
        <v>13</v>
      </c>
      <c r="J38" s="22"/>
      <c r="K38" s="33">
        <f>IF(COUNTA($B$36:$B$43)=0,0,COUNTIF($E$36:$E$43,"Listo")/COUNTA($B$36:$B$43))</f>
        <v>0.375</v>
      </c>
      <c r="L38" s="21"/>
      <c r="M38" s="21"/>
      <c r="N38" s="22"/>
    </row>
    <row r="39" spans="1:14" ht="36" customHeight="1" x14ac:dyDescent="0.25">
      <c r="A39" s="11" t="s">
        <v>151</v>
      </c>
      <c r="B39" s="7" t="s">
        <v>152</v>
      </c>
      <c r="C39" s="7" t="s">
        <v>148</v>
      </c>
      <c r="D39" s="5">
        <v>46155</v>
      </c>
      <c r="E39" s="11" t="s">
        <v>143</v>
      </c>
      <c r="F39" s="11" t="s">
        <v>50</v>
      </c>
      <c r="G39" s="7" t="s">
        <v>153</v>
      </c>
      <c r="H39" s="7" t="s">
        <v>154</v>
      </c>
      <c r="I39" s="29" t="s">
        <v>155</v>
      </c>
      <c r="J39" s="22"/>
      <c r="K39" s="33">
        <f>IF($I$6=0,0,$L$6/$I$6)</f>
        <v>0.99489795918367352</v>
      </c>
      <c r="L39" s="21"/>
      <c r="M39" s="21"/>
      <c r="N39" s="22"/>
    </row>
    <row r="40" spans="1:14" ht="36" customHeight="1" x14ac:dyDescent="0.25">
      <c r="A40" s="14" t="s">
        <v>156</v>
      </c>
      <c r="B40" s="15" t="s">
        <v>157</v>
      </c>
      <c r="C40" s="15" t="s">
        <v>136</v>
      </c>
      <c r="D40" s="16">
        <v>46155</v>
      </c>
      <c r="E40" s="14" t="s">
        <v>137</v>
      </c>
      <c r="F40" s="14" t="s">
        <v>50</v>
      </c>
      <c r="G40" s="15" t="s">
        <v>138</v>
      </c>
      <c r="H40" s="15" t="s">
        <v>158</v>
      </c>
      <c r="I40" s="29" t="s">
        <v>159</v>
      </c>
      <c r="J40" s="22"/>
      <c r="K40" s="20" t="str">
        <f>IF($I$7&lt;0,"Recortar extras",IF(K37&gt;0,"Aún hay gestiones por cerrar","Plan listo para salir"))</f>
        <v>Aún hay gestiones por cerrar</v>
      </c>
      <c r="L40" s="21"/>
      <c r="M40" s="21"/>
      <c r="N40" s="22"/>
    </row>
    <row r="41" spans="1:14" ht="36" customHeight="1" x14ac:dyDescent="0.25">
      <c r="A41" s="11" t="s">
        <v>160</v>
      </c>
      <c r="B41" s="7" t="s">
        <v>161</v>
      </c>
      <c r="C41" s="7" t="s">
        <v>136</v>
      </c>
      <c r="D41" s="5">
        <v>46154</v>
      </c>
      <c r="E41" s="11" t="s">
        <v>49</v>
      </c>
      <c r="F41" s="11" t="s">
        <v>43</v>
      </c>
      <c r="G41" s="7" t="s">
        <v>162</v>
      </c>
      <c r="H41" s="7" t="s">
        <v>163</v>
      </c>
    </row>
    <row r="42" spans="1:14" ht="36" customHeight="1" x14ac:dyDescent="0.25">
      <c r="A42" s="14" t="s">
        <v>164</v>
      </c>
      <c r="B42" s="15" t="s">
        <v>165</v>
      </c>
      <c r="C42" s="15" t="s">
        <v>148</v>
      </c>
      <c r="D42" s="16">
        <v>46153</v>
      </c>
      <c r="E42" s="14" t="s">
        <v>137</v>
      </c>
      <c r="F42" s="14" t="s">
        <v>89</v>
      </c>
      <c r="G42" s="15" t="s">
        <v>138</v>
      </c>
      <c r="H42" s="15" t="s">
        <v>166</v>
      </c>
    </row>
    <row r="43" spans="1:14" ht="36" customHeight="1" x14ac:dyDescent="0.25">
      <c r="A43" s="11" t="s">
        <v>167</v>
      </c>
      <c r="B43" s="7" t="s">
        <v>168</v>
      </c>
      <c r="C43" s="7" t="s">
        <v>136</v>
      </c>
      <c r="D43" s="5">
        <v>46156</v>
      </c>
      <c r="E43" s="11" t="s">
        <v>49</v>
      </c>
      <c r="F43" s="11" t="s">
        <v>50</v>
      </c>
      <c r="G43" s="7" t="s">
        <v>169</v>
      </c>
      <c r="H43" s="7" t="s">
        <v>170</v>
      </c>
    </row>
    <row r="45" spans="1:14" ht="26.1" customHeight="1" x14ac:dyDescent="0.25">
      <c r="A45" s="32" t="s">
        <v>171</v>
      </c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</row>
  </sheetData>
  <mergeCells count="40">
    <mergeCell ref="A1:N1"/>
    <mergeCell ref="K38:N38"/>
    <mergeCell ref="I36:J36"/>
    <mergeCell ref="I25:N25"/>
    <mergeCell ref="E3:G3"/>
    <mergeCell ref="I34:N34"/>
    <mergeCell ref="I38:J38"/>
    <mergeCell ref="I7:J7"/>
    <mergeCell ref="A45:N45"/>
    <mergeCell ref="B5:D5"/>
    <mergeCell ref="K39:N39"/>
    <mergeCell ref="F7:G7"/>
    <mergeCell ref="L5:N5"/>
    <mergeCell ref="A10:N10"/>
    <mergeCell ref="H3:J3"/>
    <mergeCell ref="I40:J40"/>
    <mergeCell ref="I37:J37"/>
    <mergeCell ref="I6:J6"/>
    <mergeCell ref="I35:J35"/>
    <mergeCell ref="L4:N4"/>
    <mergeCell ref="B4:D4"/>
    <mergeCell ref="A25:H25"/>
    <mergeCell ref="K3:N3"/>
    <mergeCell ref="F6:G6"/>
    <mergeCell ref="A3:D3"/>
    <mergeCell ref="K40:N40"/>
    <mergeCell ref="I4:J4"/>
    <mergeCell ref="K37:N37"/>
    <mergeCell ref="B6:D6"/>
    <mergeCell ref="L6:N6"/>
    <mergeCell ref="F4:G4"/>
    <mergeCell ref="A34:H34"/>
    <mergeCell ref="A9:N9"/>
    <mergeCell ref="K36:N36"/>
    <mergeCell ref="F5:G5"/>
    <mergeCell ref="K35:N35"/>
    <mergeCell ref="I5:J5"/>
    <mergeCell ref="I39:J39"/>
    <mergeCell ref="L7:N7"/>
    <mergeCell ref="B7:D7"/>
  </mergeCells>
  <conditionalFormatting sqref="E36:E43">
    <cfRule type="expression" dxfId="15" priority="9">
      <formula>$E36="Listo"</formula>
    </cfRule>
    <cfRule type="expression" dxfId="14" priority="10">
      <formula>$E36="En curso"</formula>
    </cfRule>
    <cfRule type="expression" dxfId="13" priority="11">
      <formula>$E36="Pendiente"</formula>
    </cfRule>
    <cfRule type="expression" dxfId="12" priority="12">
      <formula>$E36="Bloqueado"</formula>
    </cfRule>
  </conditionalFormatting>
  <conditionalFormatting sqref="H27:H32">
    <cfRule type="expression" dxfId="11" priority="6">
      <formula>$H27="Confirmada"</formula>
    </cfRule>
    <cfRule type="expression" dxfId="10" priority="7">
      <formula>$H27="Pendiente"</formula>
    </cfRule>
    <cfRule type="expression" dxfId="9" priority="8">
      <formula>$H27="Cancelada"</formula>
    </cfRule>
  </conditionalFormatting>
  <conditionalFormatting sqref="I7:J7">
    <cfRule type="cellIs" dxfId="8" priority="15" operator="lessThan">
      <formula>0</formula>
    </cfRule>
  </conditionalFormatting>
  <conditionalFormatting sqref="K12:K23">
    <cfRule type="expression" dxfId="7" priority="1">
      <formula>$K12="Pagado"</formula>
    </cfRule>
    <cfRule type="expression" dxfId="6" priority="2">
      <formula>$K12="Confirmado"</formula>
    </cfRule>
    <cfRule type="expression" dxfId="5" priority="3">
      <formula>$K12="Pendiente"</formula>
    </cfRule>
    <cfRule type="expression" dxfId="4" priority="4">
      <formula>$K12="Cancelado"</formula>
    </cfRule>
    <cfRule type="expression" dxfId="3" priority="5">
      <formula>$K12="Hecho"</formula>
    </cfRule>
  </conditionalFormatting>
  <conditionalFormatting sqref="K39:N39">
    <cfRule type="cellIs" dxfId="2" priority="16" operator="greaterThan">
      <formula>1</formula>
    </cfRule>
  </conditionalFormatting>
  <conditionalFormatting sqref="L27:L32">
    <cfRule type="cellIs" dxfId="1" priority="13" operator="greaterThan">
      <formula>0</formula>
    </cfRule>
    <cfRule type="cellIs" dxfId="0" priority="14" operator="lessThan">
      <formula>0</formula>
    </cfRule>
  </conditionalFormatting>
  <dataValidations count="6">
    <dataValidation type="list" allowBlank="1" promptTitle="Selecciona una opción" prompt="Usa el desplegable para mantener la hoja coherente." sqref="F12:F23" xr:uid="{00000000-0002-0000-0000-000000000000}">
      <formula1>"Transporte,Alojamiento,Comida,Actividad,Bienestar,Extra"</formula1>
    </dataValidation>
    <dataValidation type="list" allowBlank="1" promptTitle="Selecciona una opción" prompt="Usa el desplegable para mantener la hoja coherente." sqref="K12:K23" xr:uid="{00000000-0002-0000-0000-000001000000}">
      <formula1>"Pendiente,Confirmado,Pagado,Hecho,Cancelado"</formula1>
    </dataValidation>
    <dataValidation type="list" allowBlank="1" promptTitle="Selecciona una opción" prompt="Usa el desplegable para mantener la hoja coherente." sqref="L12:L23 F36:F43" xr:uid="{00000000-0002-0000-0000-000002000000}">
      <formula1>"Alta,Media,Baja"</formula1>
    </dataValidation>
    <dataValidation type="list" allowBlank="1" promptTitle="Selecciona una opción" prompt="Usa el desplegable para mantener la hoja coherente." sqref="M12:M23" xr:uid="{00000000-0002-0000-0000-000003000000}">
      <formula1>"Pagado online,Tarjeta,Transferencia,Efectivo"</formula1>
    </dataValidation>
    <dataValidation type="list" allowBlank="1" promptTitle="Selecciona una opción" prompt="Usa el desplegable para mantener la hoja coherente." sqref="H27:H32" xr:uid="{00000000-0002-0000-0000-000004000000}">
      <formula1>"Confirmada,Pendiente,Cancelada"</formula1>
    </dataValidation>
    <dataValidation type="list" allowBlank="1" promptTitle="Selecciona una opción" prompt="Usa el desplegable para mantener la hoja coherente." sqref="E36:E43" xr:uid="{00000000-0002-0000-0000-000005000000}">
      <formula1>"Listo,En curso,Pendiente,Bloqueado"</formula1>
    </dataValidation>
  </dataValidations>
  <pageMargins left="0.7" right="0.7" top="0.75" bottom="0.75" header="0.3" footer="0.3"/>
  <drawing r:id="rId1"/>
  <legacyDrawing r:id="rId2"/>
  <tableParts count="4">
    <tablePart r:id="rId3"/>
    <tablePart r:id="rId4"/>
    <tablePart r:id="rId5"/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Planificador</vt:lpstr>
      <vt:lpstr>Planificador!Área_de_impresión</vt:lpstr>
      <vt:lpstr>Planificador!Títulos_a_imprimir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2026-03-25T08:04:30Z</dcterms:modified>
</cp:coreProperties>
</file>