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rta de portes\"/>
    </mc:Choice>
  </mc:AlternateContent>
  <xr:revisionPtr revIDLastSave="0" documentId="13_ncr:1_{89DC7B97-66BE-409B-AEBC-E39FFB287D9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rta de portes" sheetId="1" r:id="rId1"/>
    <sheet name="Listas" sheetId="2" state="hidden" r:id="rId2"/>
  </sheets>
  <definedNames>
    <definedName name="_xlnm.Print_Area" localSheetId="0">'Carta de portes'!$B$2:$M$51</definedName>
    <definedName name="_xlnm.Print_Titles" localSheetId="0">'Carta de portes'!$1:$5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9" i="1" l="1"/>
  <c r="I49" i="1"/>
  <c r="L40" i="1"/>
  <c r="L39" i="1"/>
  <c r="L38" i="1"/>
  <c r="L37" i="1"/>
  <c r="J34" i="1"/>
  <c r="B49" i="1" s="1"/>
  <c r="I34" i="1"/>
  <c r="L33" i="1"/>
  <c r="L32" i="1"/>
  <c r="L31" i="1"/>
  <c r="L30" i="1"/>
  <c r="L29" i="1"/>
  <c r="L28" i="1"/>
  <c r="L27" i="1"/>
  <c r="D23" i="1" s="1"/>
  <c r="B9" i="1"/>
  <c r="L7" i="1"/>
  <c r="J7" i="1"/>
  <c r="L41" i="1" s="1"/>
  <c r="F23" i="1" l="1"/>
  <c r="H23" i="1"/>
  <c r="L34" i="1"/>
  <c r="M3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F7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Introduce la fecha y hora real de carga. El nº de carta y la entrega prevista se actualizan automáticamente.</t>
        </r>
      </text>
    </comment>
    <comment ref="H7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Horas estimadas de tránsito puerta a puerta. Acepta decimales.</t>
        </r>
      </text>
    </comment>
    <comment ref="J21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Si el servicio requiere control de temperatura, el estado de carga cambiará automáticamente.</t>
        </r>
      </text>
    </comment>
    <comment ref="B47" authorId="0" shapeId="0" xr:uid="{00000000-0006-0000-0000-000004000000}">
      <text>
        <r>
          <rPr>
            <sz val="11"/>
            <color theme="1"/>
            <rFont val="Calibri"/>
            <family val="2"/>
            <scheme val="minor"/>
          </rPr>
          <t>Texto libre para incidencias en recepción. Puede sustituirse por instrucciones de montaje o reserva de mercancía.</t>
        </r>
      </text>
    </comment>
  </commentList>
</comments>
</file>

<file path=xl/sharedStrings.xml><?xml version="1.0" encoding="utf-8"?>
<sst xmlns="http://schemas.openxmlformats.org/spreadsheetml/2006/main" count="151" uniqueCount="128">
  <si>
    <t>Carta de portes operativa</t>
  </si>
  <si>
    <t>Modelo funcional en Excel - ejemplo editable</t>
  </si>
  <si>
    <t>Campos de entrada en azul | Cálculos automáticos en negro</t>
  </si>
  <si>
    <t>1. Cabecera del porte</t>
  </si>
  <si>
    <t>Serie</t>
  </si>
  <si>
    <t>Secuencia</t>
  </si>
  <si>
    <t>Fecha/hora carga</t>
  </si>
  <si>
    <t>Horas tránsito</t>
  </si>
  <si>
    <t>Entrega prevista</t>
  </si>
  <si>
    <t>Estado doc.</t>
  </si>
  <si>
    <t>EV</t>
  </si>
  <si>
    <t>Nº carta</t>
  </si>
  <si>
    <t>Tipo de servicio</t>
  </si>
  <si>
    <t>Prioridad</t>
  </si>
  <si>
    <t>Albarán interno</t>
  </si>
  <si>
    <t>Montaje temporal</t>
  </si>
  <si>
    <t>Preferente</t>
  </si>
  <si>
    <t>ALB-EV-260415-07</t>
  </si>
  <si>
    <t>2. Intervinientes y localización</t>
  </si>
  <si>
    <t>Expedidor</t>
  </si>
  <si>
    <t>Cargador</t>
  </si>
  <si>
    <t>Transportista</t>
  </si>
  <si>
    <t>Régimen</t>
  </si>
  <si>
    <t>Verde Vivo Lab S.L.</t>
  </si>
  <si>
    <t>EcoHub Norte</t>
  </si>
  <si>
    <t>Tránsitos Sierra Verde S. Coop.</t>
  </si>
  <si>
    <t>Subcontratado</t>
  </si>
  <si>
    <t>Origen de carga</t>
  </si>
  <si>
    <t>Destinatario</t>
  </si>
  <si>
    <t>Lugar de entrega</t>
  </si>
  <si>
    <t>Chofer / contacto</t>
  </si>
  <si>
    <t>Vivero logístico de Cuarte</t>
  </si>
  <si>
    <t>Centro Cívico La Arboleda</t>
  </si>
  <si>
    <t>Patio central - Calle del Agua 18, Zaragoza</t>
  </si>
  <si>
    <t>Irene Campos - 611 284 903</t>
  </si>
  <si>
    <t>Dirección expedición</t>
  </si>
  <si>
    <t>Dirección destino</t>
  </si>
  <si>
    <t>Matrícula tractora</t>
  </si>
  <si>
    <t>Remolque</t>
  </si>
  <si>
    <t>Temp.</t>
  </si>
  <si>
    <t>Polígono Alameda, nave 7 - Cuarte de Huerva</t>
  </si>
  <si>
    <t>Acceso por muelle lateral - Centro Cívico La Arboleda</t>
  </si>
  <si>
    <t>4628 MZL</t>
  </si>
  <si>
    <t>R-7814-BD</t>
  </si>
  <si>
    <t>Ambiente</t>
  </si>
  <si>
    <t>3. Transporte y control operativo</t>
  </si>
  <si>
    <t>Salida desde</t>
  </si>
  <si>
    <t>Destino final</t>
  </si>
  <si>
    <t>Control temp.</t>
  </si>
  <si>
    <t>Precinto</t>
  </si>
  <si>
    <t>Centro Cívico La Arboleda, Zaragoza</t>
  </si>
  <si>
    <t>No</t>
  </si>
  <si>
    <t>VG-048221</t>
  </si>
  <si>
    <t>Capacidad (kg)</t>
  </si>
  <si>
    <t>Peso estimado</t>
  </si>
  <si>
    <t>Ocupación</t>
  </si>
  <si>
    <t>Estado carga</t>
  </si>
  <si>
    <t>Observación de ruta / acceso</t>
  </si>
  <si>
    <t>Acceso permitido solo por muelle lateral. Evitar franja 11:00-13:00.</t>
  </si>
  <si>
    <t>4. Detalle de la carga</t>
  </si>
  <si>
    <t>Referencia</t>
  </si>
  <si>
    <t>Descripción</t>
  </si>
  <si>
    <t>Embalaje</t>
  </si>
  <si>
    <t>Unidad</t>
  </si>
  <si>
    <t>Cant. exp.</t>
  </si>
  <si>
    <t>Cant. rec.</t>
  </si>
  <si>
    <t>Kg/unid.</t>
  </si>
  <si>
    <t>Kg total</t>
  </si>
  <si>
    <t>Incidencia</t>
  </si>
  <si>
    <t>VV-201</t>
  </si>
  <si>
    <t>Módulo de jardín vertical 120x60</t>
  </si>
  <si>
    <t>Jaula metálica</t>
  </si>
  <si>
    <t>módulo</t>
  </si>
  <si>
    <t/>
  </si>
  <si>
    <t>VV-311</t>
  </si>
  <si>
    <t>Depósito de riego autónomo 90 L</t>
  </si>
  <si>
    <t>Palé europeo</t>
  </si>
  <si>
    <t>ud</t>
  </si>
  <si>
    <t>VV-118</t>
  </si>
  <si>
    <t>Kit de sustrato mineral en sacas</t>
  </si>
  <si>
    <t>Contenedor plegable</t>
  </si>
  <si>
    <t>kit</t>
  </si>
  <si>
    <t>1 kit húmedo en revisión</t>
  </si>
  <si>
    <t>VV-415</t>
  </si>
  <si>
    <t>Panel de señalética botánica</t>
  </si>
  <si>
    <t>Caja reutilizable</t>
  </si>
  <si>
    <t>VV-502</t>
  </si>
  <si>
    <t>Jardinera móvil con ruedas</t>
  </si>
  <si>
    <t>Funda textil</t>
  </si>
  <si>
    <t>Totales</t>
  </si>
  <si>
    <t>5. Observaciones e incidencias</t>
  </si>
  <si>
    <t>Panel de control</t>
  </si>
  <si>
    <t>Observaciones de expedición</t>
  </si>
  <si>
    <t>Líneas activas</t>
  </si>
  <si>
    <t>Entrega programada para el montaje de la exposición temporal 'Patio Comestible'. Verificar la ubicación y estado del kit de sustrato con humedad antes del cierre documental. La recepción puede firmarse con reserva.</t>
  </si>
  <si>
    <t>Peso total (kg)</t>
  </si>
  <si>
    <t>Diferencia uds.</t>
  </si>
  <si>
    <t>Recepción</t>
  </si>
  <si>
    <t>Puntualidad</t>
  </si>
  <si>
    <t>6. Recepción y conformidad</t>
  </si>
  <si>
    <t>Fecha/hora entrega real</t>
  </si>
  <si>
    <t>Empresa receptora</t>
  </si>
  <si>
    <t>Nombre receptor</t>
  </si>
  <si>
    <t>Cargo</t>
  </si>
  <si>
    <t>Firma</t>
  </si>
  <si>
    <t>Lucía Esteban</t>
  </si>
  <si>
    <t>Coordinadora de actividades</t>
  </si>
  <si>
    <t>Sí</t>
  </si>
  <si>
    <t>Observación recepción</t>
  </si>
  <si>
    <t>Se reciben 40 de 41 unidades. Queda 1 kit de sustrato en cuarentena por humedad superficial; sin impacto en el resto del montaje.</t>
  </si>
  <si>
    <t>Estado recepción</t>
  </si>
  <si>
    <t>Empresa</t>
  </si>
  <si>
    <t>Nombre y cargo</t>
  </si>
  <si>
    <t>Conformidad</t>
  </si>
  <si>
    <t>Plantilla diseñada para registrar un porte completo en una sola hoja, con cálculo automático de peso, ocupación, puntualidad y estado de recepción.</t>
  </si>
  <si>
    <t>Traslado interno</t>
  </si>
  <si>
    <t>Normal</t>
  </si>
  <si>
    <t>Propio</t>
  </si>
  <si>
    <t>Entrega directa</t>
  </si>
  <si>
    <t>Controlada 15-20 ºC</t>
  </si>
  <si>
    <t>Crítica</t>
  </si>
  <si>
    <t>Refrigerada 2-8 ºC</t>
  </si>
  <si>
    <t>Reposición urgente</t>
  </si>
  <si>
    <t>No aplica</t>
  </si>
  <si>
    <t>caja</t>
  </si>
  <si>
    <t>rollo</t>
  </si>
  <si>
    <t>Tubo protector</t>
  </si>
  <si>
    <t>bandeja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</si>
</sst>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/mm/yyyy\ hh:mm"/>
    <numFmt numFmtId="165" formatCode="0.0"/>
    <numFmt numFmtId="166" formatCode="#,##0.0"/>
    <numFmt numFmtId="167" formatCode="0.0%"/>
  </numFmts>
  <fonts count="9" x14ac:knownFonts="1">
    <font>
      <sz val="11"/>
      <color theme="1"/>
      <name val="Calibri"/>
      <family val="2"/>
      <scheme val="minor"/>
    </font>
    <font>
      <i/>
      <sz val="10"/>
      <color rgb="FFFFFFFF"/>
      <name val="Aptos"/>
      <family val="2"/>
    </font>
    <font>
      <i/>
      <sz val="9"/>
      <color rgb="FFFFFFFF"/>
      <name val="Aptos"/>
      <family val="2"/>
    </font>
    <font>
      <b/>
      <sz val="11"/>
      <color rgb="FFFFFFFF"/>
      <name val="Aptos"/>
      <family val="2"/>
    </font>
    <font>
      <b/>
      <sz val="10"/>
      <color rgb="FF121528"/>
      <name val="Aptos"/>
      <family val="2"/>
    </font>
    <font>
      <sz val="10"/>
      <color rgb="FF1F4E78"/>
      <name val="Aptos"/>
      <family val="2"/>
    </font>
    <font>
      <sz val="10"/>
      <color rgb="FF121528"/>
      <name val="Aptos"/>
      <family val="2"/>
    </font>
    <font>
      <b/>
      <sz val="25"/>
      <color rgb="FFFFFFFF"/>
      <name val="Aptos"/>
      <family val="2"/>
    </font>
    <font>
      <sz val="25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FFFFF"/>
      </patternFill>
    </fill>
    <fill>
      <patternFill patternType="solid">
        <fgColor rgb="FFF4F5F7"/>
      </patternFill>
    </fill>
    <fill>
      <patternFill patternType="solid">
        <fgColor rgb="FFD8D4C6"/>
      </patternFill>
    </fill>
  </fills>
  <borders count="14">
    <border>
      <left/>
      <right/>
      <top/>
      <bottom/>
      <diagonal/>
    </border>
    <border>
      <left style="medium">
        <color rgb="FF121528"/>
      </left>
      <right style="medium">
        <color rgb="FF121528"/>
      </right>
      <top style="medium">
        <color rgb="FF121528"/>
      </top>
      <bottom style="medium">
        <color rgb="FF121528"/>
      </bottom>
      <diagonal/>
    </border>
    <border>
      <left style="thin">
        <color rgb="FF121528"/>
      </left>
      <right style="thin">
        <color rgb="FF121528"/>
      </right>
      <top style="thin">
        <color rgb="FF121528"/>
      </top>
      <bottom style="thin">
        <color rgb="FF121528"/>
      </bottom>
      <diagonal/>
    </border>
    <border>
      <left/>
      <right/>
      <top style="medium">
        <color rgb="FF121528"/>
      </top>
      <bottom/>
      <diagonal/>
    </border>
    <border>
      <left/>
      <right style="medium">
        <color rgb="FF121528"/>
      </right>
      <top style="medium">
        <color rgb="FF121528"/>
      </top>
      <bottom/>
      <diagonal/>
    </border>
    <border>
      <left/>
      <right/>
      <top style="medium">
        <color rgb="FF121528"/>
      </top>
      <bottom style="medium">
        <color rgb="FF121528"/>
      </bottom>
      <diagonal/>
    </border>
    <border>
      <left/>
      <right style="medium">
        <color rgb="FF121528"/>
      </right>
      <top style="medium">
        <color rgb="FF121528"/>
      </top>
      <bottom style="medium">
        <color rgb="FF121528"/>
      </bottom>
      <diagonal/>
    </border>
    <border>
      <left/>
      <right style="thin">
        <color rgb="FF121528"/>
      </right>
      <top style="thin">
        <color rgb="FF121528"/>
      </top>
      <bottom style="thin">
        <color rgb="FF121528"/>
      </bottom>
      <diagonal/>
    </border>
    <border>
      <left style="medium">
        <color rgb="FF121528"/>
      </left>
      <right/>
      <top/>
      <bottom/>
      <diagonal/>
    </border>
    <border>
      <left/>
      <right style="medium">
        <color rgb="FF121528"/>
      </right>
      <top/>
      <bottom/>
      <diagonal/>
    </border>
    <border>
      <left style="medium">
        <color rgb="FF121528"/>
      </left>
      <right/>
      <top/>
      <bottom style="medium">
        <color rgb="FF121528"/>
      </bottom>
      <diagonal/>
    </border>
    <border>
      <left/>
      <right/>
      <top/>
      <bottom style="medium">
        <color rgb="FF121528"/>
      </bottom>
      <diagonal/>
    </border>
    <border>
      <left/>
      <right style="medium">
        <color rgb="FF121528"/>
      </right>
      <top/>
      <bottom style="medium">
        <color rgb="FF121528"/>
      </bottom>
      <diagonal/>
    </border>
    <border>
      <left/>
      <right/>
      <top style="thin">
        <color rgb="FF121528"/>
      </top>
      <bottom style="thin">
        <color rgb="FF121528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5" borderId="2" xfId="0" applyFont="1" applyFill="1" applyBorder="1" applyAlignment="1">
      <alignment horizontal="center" vertical="center" wrapText="1"/>
    </xf>
    <xf numFmtId="166" fontId="5" fillId="4" borderId="2" xfId="0" applyNumberFormat="1" applyFont="1" applyFill="1" applyBorder="1" applyAlignment="1">
      <alignment horizontal="right" vertical="center" wrapText="1"/>
    </xf>
    <xf numFmtId="166" fontId="6" fillId="5" borderId="2" xfId="0" applyNumberFormat="1" applyFont="1" applyFill="1" applyBorder="1" applyAlignment="1">
      <alignment horizontal="right" vertical="center" wrapText="1"/>
    </xf>
    <xf numFmtId="0" fontId="4" fillId="5" borderId="1" xfId="0" applyFont="1" applyFill="1" applyBorder="1" applyAlignment="1">
      <alignment horizontal="right" vertical="center" wrapText="1"/>
    </xf>
    <xf numFmtId="0" fontId="0" fillId="0" borderId="5" xfId="0" applyBorder="1"/>
    <xf numFmtId="0" fontId="0" fillId="0" borderId="6" xfId="0" applyBorder="1"/>
    <xf numFmtId="0" fontId="4" fillId="3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0" fillId="0" borderId="7" xfId="0" applyBorder="1"/>
    <xf numFmtId="0" fontId="5" fillId="4" borderId="1" xfId="0" applyFont="1" applyFill="1" applyBorder="1" applyAlignment="1">
      <alignment horizontal="left" vertical="center" wrapText="1"/>
    </xf>
    <xf numFmtId="0" fontId="0" fillId="0" borderId="3" xfId="0" applyBorder="1"/>
    <xf numFmtId="0" fontId="0" fillId="0" borderId="4" xfId="0" applyBorder="1"/>
    <xf numFmtId="0" fontId="0" fillId="0" borderId="8" xfId="0" applyBorder="1"/>
    <xf numFmtId="0" fontId="0" fillId="0" borderId="0" xfId="0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5" fillId="4" borderId="2" xfId="0" applyFont="1" applyFill="1" applyBorder="1" applyAlignment="1">
      <alignment horizontal="left" vertical="center" wrapText="1"/>
    </xf>
    <xf numFmtId="0" fontId="0" fillId="0" borderId="13" xfId="0" applyBorder="1"/>
    <xf numFmtId="0" fontId="6" fillId="5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166" fontId="6" fillId="5" borderId="2" xfId="0" applyNumberFormat="1" applyFont="1" applyFill="1" applyBorder="1" applyAlignment="1">
      <alignment horizontal="center" vertical="center" wrapText="1"/>
    </xf>
    <xf numFmtId="167" fontId="6" fillId="5" borderId="2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6" fillId="5" borderId="2" xfId="0" applyNumberFormat="1" applyFont="1" applyFill="1" applyBorder="1" applyAlignment="1">
      <alignment horizontal="right" vertical="center" wrapText="1"/>
    </xf>
    <xf numFmtId="0" fontId="4" fillId="6" borderId="1" xfId="0" applyFont="1" applyFill="1" applyBorder="1" applyAlignment="1">
      <alignment horizontal="right" vertical="center" wrapText="1"/>
    </xf>
    <xf numFmtId="164" fontId="5" fillId="4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/>
    </xf>
    <xf numFmtId="166" fontId="5" fillId="4" borderId="2" xfId="0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 wrapText="1"/>
    </xf>
    <xf numFmtId="165" fontId="5" fillId="4" borderId="2" xfId="0" applyNumberFormat="1" applyFont="1" applyFill="1" applyBorder="1" applyAlignment="1">
      <alignment horizontal="center" vertical="center" wrapText="1"/>
    </xf>
    <xf numFmtId="164" fontId="6" fillId="5" borderId="2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5" xfId="0" applyFont="1" applyBorder="1"/>
    <xf numFmtId="0" fontId="8" fillId="0" borderId="6" xfId="0" applyFont="1" applyBorder="1"/>
    <xf numFmtId="0" fontId="5" fillId="4" borderId="2" xfId="0" applyFont="1" applyFill="1" applyBorder="1" applyAlignment="1">
      <alignment horizontal="left" vertical="top" wrapText="1"/>
    </xf>
  </cellXfs>
  <cellStyles count="1">
    <cellStyle name="Normal" xfId="0" builtinId="0"/>
  </cellStyles>
  <dxfs count="15"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E2F0D9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E2F0D9"/>
        </patternFill>
      </fill>
    </dxf>
    <dxf>
      <fill>
        <patternFill>
          <bgColor rgb="FFFFF2CC"/>
        </patternFill>
      </fill>
    </dxf>
    <dxf>
      <fill>
        <patternFill>
          <bgColor rgb="FFFCE4D6"/>
        </patternFill>
      </fill>
    </dxf>
    <dxf>
      <fill>
        <patternFill>
          <bgColor rgb="FFE2F0D9"/>
        </patternFill>
      </fill>
    </dxf>
    <dxf>
      <fill>
        <patternFill>
          <bgColor rgb="FFE2F0D9"/>
        </patternFill>
      </fill>
    </dxf>
    <dxf>
      <fill>
        <patternFill>
          <bgColor rgb="FFFFF2CC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E2F0D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11</xdr:col>
      <xdr:colOff>523875</xdr:colOff>
      <xdr:row>37</xdr:row>
      <xdr:rowOff>28575</xdr:rowOff>
    </xdr:to>
    <xdr:sp macro="" textlink="">
      <xdr:nvSpPr>
        <xdr:cNvPr id="1029" name="Text Box 5" hidden="1">
          <a:extLst>
            <a:ext uri="{FF2B5EF4-FFF2-40B4-BE49-F238E27FC236}">
              <a16:creationId xmlns:a16="http://schemas.microsoft.com/office/drawing/2014/main" id="{EE49B41A-0297-4E76-7B71-2BBCFE4A616F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51"/>
  <sheetViews>
    <sheetView showGridLines="0" tabSelected="1" zoomScale="90" zoomScaleNormal="90" workbookViewId="0">
      <selection activeCell="AB27" sqref="AB27"/>
    </sheetView>
  </sheetViews>
  <sheetFormatPr baseColWidth="10" defaultColWidth="9.140625" defaultRowHeight="15" x14ac:dyDescent="0.25"/>
  <cols>
    <col min="1" max="1" width="0.7109375" customWidth="1"/>
    <col min="2" max="2" width="10.42578125" customWidth="1"/>
    <col min="3" max="3" width="7.140625" customWidth="1"/>
    <col min="4" max="4" width="12.7109375" customWidth="1"/>
    <col min="5" max="5" width="4.5703125" customWidth="1"/>
    <col min="6" max="6" width="4.42578125" customWidth="1"/>
    <col min="7" max="7" width="13" customWidth="1"/>
    <col min="8" max="8" width="7.140625" bestFit="1" customWidth="1"/>
    <col min="9" max="9" width="9.7109375" bestFit="1" customWidth="1"/>
    <col min="10" max="10" width="9.42578125" bestFit="1" customWidth="1"/>
    <col min="11" max="11" width="8.28515625" bestFit="1" customWidth="1"/>
    <col min="12" max="12" width="7.5703125" bestFit="1" customWidth="1"/>
    <col min="13" max="13" width="12.28515625" customWidth="1"/>
  </cols>
  <sheetData>
    <row r="1" spans="2:13" ht="3" customHeight="1" x14ac:dyDescent="0.25"/>
    <row r="2" spans="2:13" ht="27.95" customHeight="1" x14ac:dyDescent="0.5">
      <c r="B2" s="37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2:13" ht="20.100000000000001" customHeight="1" x14ac:dyDescent="0.25">
      <c r="B3" s="25" t="s">
        <v>1</v>
      </c>
      <c r="C3" s="7"/>
      <c r="D3" s="7"/>
      <c r="E3" s="7"/>
      <c r="F3" s="7"/>
      <c r="G3" s="7"/>
      <c r="H3" s="8"/>
      <c r="I3" s="32" t="s">
        <v>2</v>
      </c>
      <c r="J3" s="7"/>
      <c r="K3" s="7"/>
      <c r="L3" s="7"/>
      <c r="M3" s="8"/>
    </row>
    <row r="5" spans="2:13" ht="21.95" customHeight="1" x14ac:dyDescent="0.25">
      <c r="B5" s="10" t="s">
        <v>3</v>
      </c>
      <c r="C5" s="7"/>
      <c r="D5" s="7"/>
      <c r="E5" s="7"/>
      <c r="F5" s="7"/>
      <c r="G5" s="7"/>
      <c r="H5" s="7"/>
      <c r="I5" s="7"/>
      <c r="J5" s="7"/>
      <c r="K5" s="7"/>
      <c r="L5" s="7"/>
      <c r="M5" s="8"/>
    </row>
    <row r="6" spans="2:13" ht="18" customHeight="1" x14ac:dyDescent="0.25">
      <c r="B6" s="9" t="s">
        <v>4</v>
      </c>
      <c r="C6" s="12"/>
      <c r="D6" s="9" t="s">
        <v>5</v>
      </c>
      <c r="E6" s="12"/>
      <c r="F6" s="9" t="s">
        <v>6</v>
      </c>
      <c r="G6" s="12"/>
      <c r="H6" s="9" t="s">
        <v>7</v>
      </c>
      <c r="I6" s="12"/>
      <c r="J6" s="9" t="s">
        <v>8</v>
      </c>
      <c r="K6" s="12"/>
      <c r="L6" s="9" t="s">
        <v>9</v>
      </c>
      <c r="M6" s="12"/>
    </row>
    <row r="7" spans="2:13" ht="21.95" customHeight="1" x14ac:dyDescent="0.25">
      <c r="B7" s="11" t="s">
        <v>10</v>
      </c>
      <c r="C7" s="12"/>
      <c r="D7" s="11">
        <v>17</v>
      </c>
      <c r="E7" s="12"/>
      <c r="F7" s="31">
        <v>46127.354166666657</v>
      </c>
      <c r="G7" s="12"/>
      <c r="H7" s="35">
        <v>6.5</v>
      </c>
      <c r="I7" s="12"/>
      <c r="J7" s="36">
        <f>IF(OR(F7="",H7=""),"",F7+H7/24)</f>
        <v>46127.624999999993</v>
      </c>
      <c r="K7" s="12"/>
      <c r="L7" s="24" t="str">
        <f>IF(AND(B13&lt;&gt;"",F13&lt;&gt;"",I13&lt;&gt;"",B15&lt;&gt;"",F15&lt;&gt;"",I15&lt;&gt;"",F7&lt;&gt;"",E9&lt;&gt;"",H9&lt;&gt;"",K9&lt;&gt;"",COUNTIF(B27:B33,"&lt;&gt;")&gt;0),"LISTA","REVISAR")</f>
        <v>LISTA</v>
      </c>
      <c r="M7" s="12"/>
    </row>
    <row r="8" spans="2:13" ht="18" customHeight="1" x14ac:dyDescent="0.25">
      <c r="B8" s="9" t="s">
        <v>11</v>
      </c>
      <c r="C8" s="23"/>
      <c r="D8" s="12"/>
      <c r="E8" s="9" t="s">
        <v>12</v>
      </c>
      <c r="F8" s="23"/>
      <c r="G8" s="12"/>
      <c r="H8" s="9" t="s">
        <v>13</v>
      </c>
      <c r="I8" s="23"/>
      <c r="J8" s="12"/>
      <c r="K8" s="9" t="s">
        <v>14</v>
      </c>
      <c r="L8" s="23"/>
      <c r="M8" s="12"/>
    </row>
    <row r="9" spans="2:13" ht="21.95" customHeight="1" x14ac:dyDescent="0.25">
      <c r="B9" s="24" t="str">
        <f>"CP-"&amp;TEXT(F7,"yyyymmdd")&amp;"-"&amp;TEXT(D7,"000")</f>
        <v>CP-yyyy0415-017</v>
      </c>
      <c r="C9" s="23"/>
      <c r="D9" s="12"/>
      <c r="E9" s="11" t="s">
        <v>15</v>
      </c>
      <c r="F9" s="23"/>
      <c r="G9" s="12"/>
      <c r="H9" s="11" t="s">
        <v>16</v>
      </c>
      <c r="I9" s="23"/>
      <c r="J9" s="12"/>
      <c r="K9" s="22" t="s">
        <v>17</v>
      </c>
      <c r="L9" s="23"/>
      <c r="M9" s="12"/>
    </row>
    <row r="11" spans="2:13" ht="21.95" customHeight="1" x14ac:dyDescent="0.25">
      <c r="B11" s="10" t="s">
        <v>18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8"/>
    </row>
    <row r="12" spans="2:13" ht="18" customHeight="1" x14ac:dyDescent="0.25">
      <c r="B12" s="9" t="s">
        <v>19</v>
      </c>
      <c r="C12" s="23"/>
      <c r="D12" s="23"/>
      <c r="E12" s="12"/>
      <c r="F12" s="9" t="s">
        <v>20</v>
      </c>
      <c r="G12" s="23"/>
      <c r="H12" s="12"/>
      <c r="I12" s="9" t="s">
        <v>21</v>
      </c>
      <c r="J12" s="23"/>
      <c r="K12" s="12"/>
      <c r="L12" s="9" t="s">
        <v>22</v>
      </c>
      <c r="M12" s="12"/>
    </row>
    <row r="13" spans="2:13" ht="21.95" customHeight="1" x14ac:dyDescent="0.25">
      <c r="B13" s="22" t="s">
        <v>23</v>
      </c>
      <c r="C13" s="23"/>
      <c r="D13" s="23"/>
      <c r="E13" s="12"/>
      <c r="F13" s="22" t="s">
        <v>24</v>
      </c>
      <c r="G13" s="23"/>
      <c r="H13" s="12"/>
      <c r="I13" s="22" t="s">
        <v>25</v>
      </c>
      <c r="J13" s="23"/>
      <c r="K13" s="12"/>
      <c r="L13" s="11" t="s">
        <v>26</v>
      </c>
      <c r="M13" s="12"/>
    </row>
    <row r="14" spans="2:13" ht="18" customHeight="1" x14ac:dyDescent="0.25">
      <c r="B14" s="9" t="s">
        <v>27</v>
      </c>
      <c r="C14" s="23"/>
      <c r="D14" s="23"/>
      <c r="E14" s="12"/>
      <c r="F14" s="9" t="s">
        <v>28</v>
      </c>
      <c r="G14" s="23"/>
      <c r="H14" s="12"/>
      <c r="I14" s="9" t="s">
        <v>29</v>
      </c>
      <c r="J14" s="23"/>
      <c r="K14" s="12"/>
      <c r="L14" s="9" t="s">
        <v>30</v>
      </c>
      <c r="M14" s="12"/>
    </row>
    <row r="15" spans="2:13" ht="24" customHeight="1" x14ac:dyDescent="0.25">
      <c r="B15" s="22" t="s">
        <v>31</v>
      </c>
      <c r="C15" s="23"/>
      <c r="D15" s="23"/>
      <c r="E15" s="12"/>
      <c r="F15" s="22" t="s">
        <v>32</v>
      </c>
      <c r="G15" s="23"/>
      <c r="H15" s="12"/>
      <c r="I15" s="22" t="s">
        <v>33</v>
      </c>
      <c r="J15" s="23"/>
      <c r="K15" s="12"/>
      <c r="L15" s="22" t="s">
        <v>34</v>
      </c>
      <c r="M15" s="12"/>
    </row>
    <row r="16" spans="2:13" ht="18" customHeight="1" x14ac:dyDescent="0.25">
      <c r="B16" s="9" t="s">
        <v>35</v>
      </c>
      <c r="C16" s="23"/>
      <c r="D16" s="23"/>
      <c r="E16" s="12"/>
      <c r="F16" s="9" t="s">
        <v>36</v>
      </c>
      <c r="G16" s="23"/>
      <c r="H16" s="12"/>
      <c r="I16" s="9" t="s">
        <v>37</v>
      </c>
      <c r="J16" s="12"/>
      <c r="K16" s="9" t="s">
        <v>38</v>
      </c>
      <c r="L16" s="12"/>
      <c r="M16" s="9" t="s">
        <v>39</v>
      </c>
    </row>
    <row r="17" spans="2:13" ht="27.95" customHeight="1" x14ac:dyDescent="0.25">
      <c r="B17" s="22" t="s">
        <v>40</v>
      </c>
      <c r="C17" s="23"/>
      <c r="D17" s="23"/>
      <c r="E17" s="12"/>
      <c r="F17" s="22" t="s">
        <v>41</v>
      </c>
      <c r="G17" s="23"/>
      <c r="H17" s="12"/>
      <c r="I17" s="22" t="s">
        <v>42</v>
      </c>
      <c r="J17" s="12"/>
      <c r="K17" s="22" t="s">
        <v>43</v>
      </c>
      <c r="L17" s="12"/>
      <c r="M17" s="22" t="s">
        <v>44</v>
      </c>
    </row>
    <row r="19" spans="2:13" ht="21.95" customHeight="1" x14ac:dyDescent="0.25">
      <c r="B19" s="10" t="s">
        <v>45</v>
      </c>
      <c r="C19" s="7"/>
      <c r="D19" s="7"/>
      <c r="E19" s="7"/>
      <c r="F19" s="7"/>
      <c r="G19" s="7"/>
      <c r="H19" s="7"/>
      <c r="I19" s="7"/>
      <c r="J19" s="7"/>
      <c r="K19" s="7"/>
      <c r="L19" s="7"/>
      <c r="M19" s="8"/>
    </row>
    <row r="20" spans="2:13" ht="18" customHeight="1" x14ac:dyDescent="0.25">
      <c r="B20" s="9" t="s">
        <v>46</v>
      </c>
      <c r="C20" s="23"/>
      <c r="D20" s="23"/>
      <c r="E20" s="12"/>
      <c r="F20" s="9" t="s">
        <v>47</v>
      </c>
      <c r="G20" s="23"/>
      <c r="H20" s="23"/>
      <c r="I20" s="12"/>
      <c r="J20" s="9" t="s">
        <v>48</v>
      </c>
      <c r="K20" s="12"/>
      <c r="L20" s="9" t="s">
        <v>49</v>
      </c>
      <c r="M20" s="12"/>
    </row>
    <row r="21" spans="2:13" ht="21.95" customHeight="1" x14ac:dyDescent="0.25">
      <c r="B21" s="22" t="s">
        <v>31</v>
      </c>
      <c r="C21" s="23"/>
      <c r="D21" s="23"/>
      <c r="E21" s="12"/>
      <c r="F21" s="22" t="s">
        <v>50</v>
      </c>
      <c r="G21" s="23"/>
      <c r="H21" s="23"/>
      <c r="I21" s="12"/>
      <c r="J21" s="11" t="s">
        <v>51</v>
      </c>
      <c r="K21" s="12"/>
      <c r="L21" s="22" t="s">
        <v>52</v>
      </c>
      <c r="M21" s="12"/>
    </row>
    <row r="22" spans="2:13" ht="18" customHeight="1" x14ac:dyDescent="0.25">
      <c r="B22" s="9" t="s">
        <v>53</v>
      </c>
      <c r="C22" s="12"/>
      <c r="D22" s="9" t="s">
        <v>54</v>
      </c>
      <c r="E22" s="12"/>
      <c r="F22" s="9" t="s">
        <v>55</v>
      </c>
      <c r="G22" s="12"/>
      <c r="H22" s="9" t="s">
        <v>56</v>
      </c>
      <c r="I22" s="12"/>
      <c r="J22" s="9" t="s">
        <v>57</v>
      </c>
      <c r="K22" s="23"/>
      <c r="L22" s="23"/>
      <c r="M22" s="12"/>
    </row>
    <row r="23" spans="2:13" ht="26.1" customHeight="1" x14ac:dyDescent="0.25">
      <c r="B23" s="33">
        <v>3500</v>
      </c>
      <c r="C23" s="12"/>
      <c r="D23" s="29">
        <f>SUM(L27:L33)</f>
        <v>580</v>
      </c>
      <c r="E23" s="12"/>
      <c r="F23" s="27">
        <f>IF(B23=0,"",D23/B23)</f>
        <v>0.1657142857142857</v>
      </c>
      <c r="G23" s="12"/>
      <c r="H23" s="24" t="str">
        <f>IF(D23&gt;B23,"REVISAR EXCESO",IF(J21="Sí","CONTROLADO","OK"))</f>
        <v>OK</v>
      </c>
      <c r="I23" s="12"/>
      <c r="J23" s="22" t="s">
        <v>58</v>
      </c>
      <c r="K23" s="23"/>
      <c r="L23" s="23"/>
      <c r="M23" s="12"/>
    </row>
    <row r="24" spans="2:13" ht="12.75" customHeight="1" x14ac:dyDescent="0.25"/>
    <row r="25" spans="2:13" ht="21.95" customHeight="1" x14ac:dyDescent="0.25">
      <c r="B25" s="10" t="s">
        <v>59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8"/>
    </row>
    <row r="26" spans="2:13" ht="20.100000000000001" customHeight="1" x14ac:dyDescent="0.25">
      <c r="B26" s="9" t="s">
        <v>60</v>
      </c>
      <c r="C26" s="9" t="s">
        <v>61</v>
      </c>
      <c r="D26" s="23"/>
      <c r="E26" s="23"/>
      <c r="F26" s="12"/>
      <c r="G26" s="9" t="s">
        <v>62</v>
      </c>
      <c r="H26" s="9" t="s">
        <v>63</v>
      </c>
      <c r="I26" s="9" t="s">
        <v>64</v>
      </c>
      <c r="J26" s="9" t="s">
        <v>65</v>
      </c>
      <c r="K26" s="9" t="s">
        <v>66</v>
      </c>
      <c r="L26" s="9" t="s">
        <v>67</v>
      </c>
      <c r="M26" s="9" t="s">
        <v>68</v>
      </c>
    </row>
    <row r="27" spans="2:13" x14ac:dyDescent="0.25">
      <c r="B27" s="11" t="s">
        <v>69</v>
      </c>
      <c r="C27" s="22" t="s">
        <v>70</v>
      </c>
      <c r="D27" s="23"/>
      <c r="E27" s="23"/>
      <c r="F27" s="12"/>
      <c r="G27" s="1" t="s">
        <v>71</v>
      </c>
      <c r="H27" s="1" t="s">
        <v>72</v>
      </c>
      <c r="I27" s="1">
        <v>6</v>
      </c>
      <c r="J27" s="1">
        <v>6</v>
      </c>
      <c r="K27" s="4">
        <v>42</v>
      </c>
      <c r="L27" s="5">
        <f t="shared" ref="L27:L33" si="0">IF(OR(I27="",K27=""),"",I27*K27)</f>
        <v>252</v>
      </c>
      <c r="M27" s="2" t="s">
        <v>73</v>
      </c>
    </row>
    <row r="28" spans="2:13" x14ac:dyDescent="0.25">
      <c r="B28" s="11" t="s">
        <v>74</v>
      </c>
      <c r="C28" s="22" t="s">
        <v>75</v>
      </c>
      <c r="D28" s="23"/>
      <c r="E28" s="23"/>
      <c r="F28" s="12"/>
      <c r="G28" s="1" t="s">
        <v>76</v>
      </c>
      <c r="H28" s="1" t="s">
        <v>77</v>
      </c>
      <c r="I28" s="1">
        <v>4</v>
      </c>
      <c r="J28" s="1">
        <v>4</v>
      </c>
      <c r="K28" s="4">
        <v>18</v>
      </c>
      <c r="L28" s="5">
        <f t="shared" si="0"/>
        <v>72</v>
      </c>
      <c r="M28" s="2" t="s">
        <v>73</v>
      </c>
    </row>
    <row r="29" spans="2:13" ht="14.25" customHeight="1" x14ac:dyDescent="0.25">
      <c r="B29" s="11" t="s">
        <v>78</v>
      </c>
      <c r="C29" s="22" t="s">
        <v>79</v>
      </c>
      <c r="D29" s="23"/>
      <c r="E29" s="23"/>
      <c r="F29" s="12"/>
      <c r="G29" s="1" t="s">
        <v>80</v>
      </c>
      <c r="H29" s="1" t="s">
        <v>81</v>
      </c>
      <c r="I29" s="1">
        <v>12</v>
      </c>
      <c r="J29" s="1">
        <v>11</v>
      </c>
      <c r="K29" s="4">
        <v>8.5</v>
      </c>
      <c r="L29" s="5">
        <f t="shared" si="0"/>
        <v>102</v>
      </c>
      <c r="M29" s="40" t="s">
        <v>82</v>
      </c>
    </row>
    <row r="30" spans="2:13" ht="12.75" customHeight="1" x14ac:dyDescent="0.25">
      <c r="B30" s="11" t="s">
        <v>83</v>
      </c>
      <c r="C30" s="22" t="s">
        <v>84</v>
      </c>
      <c r="D30" s="23"/>
      <c r="E30" s="23"/>
      <c r="F30" s="12"/>
      <c r="G30" s="1" t="s">
        <v>85</v>
      </c>
      <c r="H30" s="1" t="s">
        <v>77</v>
      </c>
      <c r="I30" s="1">
        <v>10</v>
      </c>
      <c r="J30" s="1">
        <v>10</v>
      </c>
      <c r="K30" s="4">
        <v>2.2000000000000002</v>
      </c>
      <c r="L30" s="5">
        <f t="shared" si="0"/>
        <v>22</v>
      </c>
      <c r="M30" s="2" t="s">
        <v>73</v>
      </c>
    </row>
    <row r="31" spans="2:13" ht="12" customHeight="1" x14ac:dyDescent="0.25">
      <c r="B31" s="11" t="s">
        <v>86</v>
      </c>
      <c r="C31" s="22" t="s">
        <v>87</v>
      </c>
      <c r="D31" s="23"/>
      <c r="E31" s="23"/>
      <c r="F31" s="12"/>
      <c r="G31" s="1" t="s">
        <v>88</v>
      </c>
      <c r="H31" s="1" t="s">
        <v>77</v>
      </c>
      <c r="I31" s="1">
        <v>8</v>
      </c>
      <c r="J31" s="1">
        <v>8</v>
      </c>
      <c r="K31" s="4">
        <v>16.5</v>
      </c>
      <c r="L31" s="5">
        <f t="shared" si="0"/>
        <v>132</v>
      </c>
      <c r="M31" s="2" t="s">
        <v>73</v>
      </c>
    </row>
    <row r="32" spans="2:13" x14ac:dyDescent="0.25">
      <c r="B32" s="11"/>
      <c r="C32" s="22"/>
      <c r="D32" s="23"/>
      <c r="E32" s="23"/>
      <c r="F32" s="12"/>
      <c r="G32" s="1"/>
      <c r="H32" s="1"/>
      <c r="I32" s="1"/>
      <c r="J32" s="1"/>
      <c r="K32" s="4"/>
      <c r="L32" s="5" t="str">
        <f t="shared" si="0"/>
        <v/>
      </c>
      <c r="M32" s="2"/>
    </row>
    <row r="33" spans="2:13" x14ac:dyDescent="0.25">
      <c r="B33" s="11"/>
      <c r="C33" s="22"/>
      <c r="D33" s="23"/>
      <c r="E33" s="23"/>
      <c r="F33" s="12"/>
      <c r="G33" s="1"/>
      <c r="H33" s="1"/>
      <c r="I33" s="1"/>
      <c r="J33" s="1"/>
      <c r="K33" s="4"/>
      <c r="L33" s="5" t="str">
        <f t="shared" si="0"/>
        <v/>
      </c>
      <c r="M33" s="2"/>
    </row>
    <row r="34" spans="2:13" ht="21.95" customHeight="1" x14ac:dyDescent="0.25">
      <c r="B34" s="30" t="s">
        <v>89</v>
      </c>
      <c r="C34" s="7"/>
      <c r="D34" s="7"/>
      <c r="E34" s="7"/>
      <c r="F34" s="7"/>
      <c r="G34" s="7"/>
      <c r="H34" s="8"/>
      <c r="I34" s="3">
        <f>SUM(I27:I33)</f>
        <v>40</v>
      </c>
      <c r="J34" s="3">
        <f>SUM(J27:J33)</f>
        <v>39</v>
      </c>
      <c r="K34" s="6" t="s">
        <v>73</v>
      </c>
      <c r="L34" s="5">
        <f>SUM(L27:L33)</f>
        <v>580</v>
      </c>
      <c r="M34" s="3" t="str">
        <f>IF(J34=0,"Pendiente",IF(I34=J34,"Conforme","Con diferencia"))</f>
        <v>Con diferencia</v>
      </c>
    </row>
    <row r="36" spans="2:13" ht="21.95" customHeight="1" x14ac:dyDescent="0.25">
      <c r="B36" s="10" t="s">
        <v>90</v>
      </c>
      <c r="C36" s="7"/>
      <c r="D36" s="7"/>
      <c r="E36" s="7"/>
      <c r="F36" s="7"/>
      <c r="G36" s="7"/>
      <c r="H36" s="7"/>
      <c r="I36" s="8"/>
      <c r="J36" s="10" t="s">
        <v>91</v>
      </c>
      <c r="K36" s="7"/>
      <c r="L36" s="7"/>
      <c r="M36" s="8"/>
    </row>
    <row r="37" spans="2:13" ht="18" customHeight="1" x14ac:dyDescent="0.25">
      <c r="B37" s="9" t="s">
        <v>92</v>
      </c>
      <c r="C37" s="23"/>
      <c r="D37" s="23"/>
      <c r="E37" s="23"/>
      <c r="F37" s="23"/>
      <c r="G37" s="23"/>
      <c r="H37" s="23"/>
      <c r="I37" s="12"/>
      <c r="J37" s="9" t="s">
        <v>93</v>
      </c>
      <c r="K37" s="12"/>
      <c r="L37" s="24">
        <f>COUNTIF(B27:B33,"&lt;&gt;")</f>
        <v>5</v>
      </c>
      <c r="M37" s="12"/>
    </row>
    <row r="38" spans="2:13" ht="20.100000000000001" customHeight="1" x14ac:dyDescent="0.25">
      <c r="B38" s="13" t="s">
        <v>94</v>
      </c>
      <c r="C38" s="14"/>
      <c r="D38" s="14"/>
      <c r="E38" s="14"/>
      <c r="F38" s="14"/>
      <c r="G38" s="14"/>
      <c r="H38" s="14"/>
      <c r="I38" s="15"/>
      <c r="J38" s="9" t="s">
        <v>95</v>
      </c>
      <c r="K38" s="12"/>
      <c r="L38" s="26">
        <f>SUM(L27:L33)</f>
        <v>580</v>
      </c>
      <c r="M38" s="12"/>
    </row>
    <row r="39" spans="2:13" ht="20.100000000000001" customHeight="1" x14ac:dyDescent="0.25">
      <c r="B39" s="16"/>
      <c r="C39" s="17"/>
      <c r="D39" s="17"/>
      <c r="E39" s="17"/>
      <c r="F39" s="17"/>
      <c r="G39" s="17"/>
      <c r="H39" s="17"/>
      <c r="I39" s="18"/>
      <c r="J39" s="9" t="s">
        <v>96</v>
      </c>
      <c r="K39" s="12"/>
      <c r="L39" s="24">
        <f>I34-J34</f>
        <v>1</v>
      </c>
      <c r="M39" s="12"/>
    </row>
    <row r="40" spans="2:13" ht="20.100000000000001" customHeight="1" x14ac:dyDescent="0.25">
      <c r="B40" s="16"/>
      <c r="C40" s="17"/>
      <c r="D40" s="17"/>
      <c r="E40" s="17"/>
      <c r="F40" s="17"/>
      <c r="G40" s="17"/>
      <c r="H40" s="17"/>
      <c r="I40" s="18"/>
      <c r="J40" s="9" t="s">
        <v>97</v>
      </c>
      <c r="K40" s="12"/>
      <c r="L40" s="24" t="str">
        <f>IF(J34=0,"Pendiente",IF(I34=J34,"Completa","Parcial"))</f>
        <v>Parcial</v>
      </c>
      <c r="M40" s="12"/>
    </row>
    <row r="41" spans="2:13" ht="20.100000000000001" customHeight="1" x14ac:dyDescent="0.25">
      <c r="B41" s="19"/>
      <c r="C41" s="20"/>
      <c r="D41" s="20"/>
      <c r="E41" s="20"/>
      <c r="F41" s="20"/>
      <c r="G41" s="20"/>
      <c r="H41" s="20"/>
      <c r="I41" s="21"/>
      <c r="J41" s="9" t="s">
        <v>98</v>
      </c>
      <c r="K41" s="12"/>
      <c r="L41" s="24" t="str">
        <f>IF(B45="","Pendiente",IF(B45&lt;=J7,"En plazo","Fuera de plazo"))</f>
        <v>Fuera de plazo</v>
      </c>
      <c r="M41" s="12"/>
    </row>
    <row r="43" spans="2:13" ht="21.95" customHeight="1" x14ac:dyDescent="0.25">
      <c r="B43" s="10" t="s">
        <v>99</v>
      </c>
      <c r="C43" s="7"/>
      <c r="D43" s="7"/>
      <c r="E43" s="7"/>
      <c r="F43" s="7"/>
      <c r="G43" s="7"/>
      <c r="H43" s="7"/>
      <c r="I43" s="7"/>
      <c r="J43" s="7"/>
      <c r="K43" s="7"/>
      <c r="L43" s="7"/>
      <c r="M43" s="8"/>
    </row>
    <row r="44" spans="2:13" ht="18" customHeight="1" x14ac:dyDescent="0.25">
      <c r="B44" s="9" t="s">
        <v>100</v>
      </c>
      <c r="C44" s="12"/>
      <c r="D44" s="9" t="s">
        <v>101</v>
      </c>
      <c r="E44" s="23"/>
      <c r="F44" s="12"/>
      <c r="G44" s="9" t="s">
        <v>102</v>
      </c>
      <c r="H44" s="23"/>
      <c r="I44" s="12"/>
      <c r="J44" s="9" t="s">
        <v>103</v>
      </c>
      <c r="K44" s="12"/>
      <c r="L44" s="9" t="s">
        <v>104</v>
      </c>
      <c r="M44" s="12"/>
    </row>
    <row r="45" spans="2:13" ht="21.95" customHeight="1" x14ac:dyDescent="0.25">
      <c r="B45" s="31">
        <v>46127.631944444453</v>
      </c>
      <c r="C45" s="12"/>
      <c r="D45" s="22" t="s">
        <v>32</v>
      </c>
      <c r="E45" s="23"/>
      <c r="F45" s="12"/>
      <c r="G45" s="22" t="s">
        <v>105</v>
      </c>
      <c r="H45" s="23"/>
      <c r="I45" s="12"/>
      <c r="J45" s="22" t="s">
        <v>106</v>
      </c>
      <c r="K45" s="12"/>
      <c r="L45" s="11" t="s">
        <v>107</v>
      </c>
      <c r="M45" s="12"/>
    </row>
    <row r="46" spans="2:13" ht="18" customHeight="1" x14ac:dyDescent="0.25">
      <c r="B46" s="9" t="s">
        <v>108</v>
      </c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12"/>
    </row>
    <row r="47" spans="2:13" ht="30" customHeight="1" x14ac:dyDescent="0.25">
      <c r="B47" s="13" t="s">
        <v>109</v>
      </c>
      <c r="C47" s="7"/>
      <c r="D47" s="7"/>
      <c r="E47" s="7"/>
      <c r="F47" s="7"/>
      <c r="G47" s="7"/>
      <c r="H47" s="7"/>
      <c r="I47" s="7"/>
      <c r="J47" s="7"/>
      <c r="K47" s="7"/>
      <c r="L47" s="7"/>
      <c r="M47" s="8"/>
    </row>
    <row r="48" spans="2:13" ht="18" customHeight="1" x14ac:dyDescent="0.25">
      <c r="B48" s="9" t="s">
        <v>110</v>
      </c>
      <c r="C48" s="23"/>
      <c r="D48" s="23"/>
      <c r="E48" s="12"/>
      <c r="F48" s="9" t="s">
        <v>111</v>
      </c>
      <c r="G48" s="23"/>
      <c r="H48" s="12"/>
      <c r="I48" s="9" t="s">
        <v>112</v>
      </c>
      <c r="J48" s="23"/>
      <c r="K48" s="12"/>
      <c r="L48" s="9" t="s">
        <v>113</v>
      </c>
      <c r="M48" s="12"/>
    </row>
    <row r="49" spans="2:13" ht="27.95" customHeight="1" x14ac:dyDescent="0.25">
      <c r="B49" s="28" t="str">
        <f>IF(J34=0,"Pendiente",IF(I34=J34,"Recibido conforme","Recibido con incidencia"))</f>
        <v>Recibido con incidencia</v>
      </c>
      <c r="C49" s="7"/>
      <c r="D49" s="7"/>
      <c r="E49" s="8"/>
      <c r="F49" s="28" t="s">
        <v>32</v>
      </c>
      <c r="G49" s="7"/>
      <c r="H49" s="8"/>
      <c r="I49" s="28" t="str">
        <f>G45&amp;" - "&amp;J45</f>
        <v>Lucía Esteban - Coordinadora de actividades</v>
      </c>
      <c r="J49" s="7"/>
      <c r="K49" s="8"/>
      <c r="L49" s="28" t="str">
        <f>IF(L45="Sí","Conforme con reserva","Pendiente de firma")</f>
        <v>Conforme con reserva</v>
      </c>
      <c r="M49" s="8"/>
    </row>
    <row r="51" spans="2:13" ht="24" customHeight="1" x14ac:dyDescent="0.25">
      <c r="B51" s="34" t="s">
        <v>114</v>
      </c>
      <c r="C51" s="7"/>
      <c r="D51" s="7"/>
      <c r="E51" s="7"/>
      <c r="F51" s="7"/>
      <c r="G51" s="7"/>
      <c r="H51" s="7"/>
      <c r="I51" s="7"/>
      <c r="J51" s="7"/>
      <c r="K51" s="7"/>
      <c r="L51" s="7"/>
      <c r="M51" s="8"/>
    </row>
  </sheetData>
  <mergeCells count="131">
    <mergeCell ref="F48:H48"/>
    <mergeCell ref="B51:M51"/>
    <mergeCell ref="H7:I7"/>
    <mergeCell ref="J7:K7"/>
    <mergeCell ref="B48:E48"/>
    <mergeCell ref="J41:K41"/>
    <mergeCell ref="F21:I21"/>
    <mergeCell ref="B37:I37"/>
    <mergeCell ref="L41:M41"/>
    <mergeCell ref="B25:M25"/>
    <mergeCell ref="L49:M49"/>
    <mergeCell ref="B28"/>
    <mergeCell ref="H6:I6"/>
    <mergeCell ref="J6:K6"/>
    <mergeCell ref="L15:M15"/>
    <mergeCell ref="B23:C23"/>
    <mergeCell ref="C33:F33"/>
    <mergeCell ref="M16"/>
    <mergeCell ref="B29"/>
    <mergeCell ref="B45:C45"/>
    <mergeCell ref="H9:J9"/>
    <mergeCell ref="D45:F45"/>
    <mergeCell ref="J39:K39"/>
    <mergeCell ref="J44:K44"/>
    <mergeCell ref="J37:K37"/>
    <mergeCell ref="L37:M37"/>
    <mergeCell ref="B20:E20"/>
    <mergeCell ref="L13:M13"/>
    <mergeCell ref="B32"/>
    <mergeCell ref="B26"/>
    <mergeCell ref="I48:K48"/>
    <mergeCell ref="B27"/>
    <mergeCell ref="I3:M3"/>
    <mergeCell ref="B44:C44"/>
    <mergeCell ref="G44:I44"/>
    <mergeCell ref="I13:K13"/>
    <mergeCell ref="I26"/>
    <mergeCell ref="H8:J8"/>
    <mergeCell ref="C29:F29"/>
    <mergeCell ref="F22:G22"/>
    <mergeCell ref="D44:F44"/>
    <mergeCell ref="H22:I22"/>
    <mergeCell ref="I15:K15"/>
    <mergeCell ref="F16:H16"/>
    <mergeCell ref="B17:E17"/>
    <mergeCell ref="C31:F31"/>
    <mergeCell ref="E9:G9"/>
    <mergeCell ref="F7:G7"/>
    <mergeCell ref="J40:K40"/>
    <mergeCell ref="F13:H13"/>
    <mergeCell ref="H26"/>
    <mergeCell ref="F49:H49"/>
    <mergeCell ref="F20:I20"/>
    <mergeCell ref="L44:M44"/>
    <mergeCell ref="I17:J17"/>
    <mergeCell ref="K17:L17"/>
    <mergeCell ref="B47:M47"/>
    <mergeCell ref="J36:M36"/>
    <mergeCell ref="D23:E23"/>
    <mergeCell ref="B46:M46"/>
    <mergeCell ref="B34:H34"/>
    <mergeCell ref="L48:M48"/>
    <mergeCell ref="J22:M22"/>
    <mergeCell ref="M17"/>
    <mergeCell ref="J38:K38"/>
    <mergeCell ref="B33"/>
    <mergeCell ref="G45:I45"/>
    <mergeCell ref="I49:K49"/>
    <mergeCell ref="J21:K21"/>
    <mergeCell ref="L21:M21"/>
    <mergeCell ref="K9:M9"/>
    <mergeCell ref="B13:E13"/>
    <mergeCell ref="J26"/>
    <mergeCell ref="L26"/>
    <mergeCell ref="B36:I36"/>
    <mergeCell ref="H23:I23"/>
    <mergeCell ref="F12:H12"/>
    <mergeCell ref="C27:F27"/>
    <mergeCell ref="B43:M43"/>
    <mergeCell ref="B49:E49"/>
    <mergeCell ref="I12:K12"/>
    <mergeCell ref="C28:F28"/>
    <mergeCell ref="J23:M23"/>
    <mergeCell ref="J45:K45"/>
    <mergeCell ref="L39:M39"/>
    <mergeCell ref="L45:M45"/>
    <mergeCell ref="L14:M14"/>
    <mergeCell ref="B3:H3"/>
    <mergeCell ref="D7:E7"/>
    <mergeCell ref="F14:H14"/>
    <mergeCell ref="L38:M38"/>
    <mergeCell ref="B12:E12"/>
    <mergeCell ref="C26:F26"/>
    <mergeCell ref="B21:E21"/>
    <mergeCell ref="F23:G23"/>
    <mergeCell ref="L40:M40"/>
    <mergeCell ref="B14:E14"/>
    <mergeCell ref="L7:M7"/>
    <mergeCell ref="B8:D8"/>
    <mergeCell ref="B38:I41"/>
    <mergeCell ref="F17:H17"/>
    <mergeCell ref="D22:E22"/>
    <mergeCell ref="C32:F32"/>
    <mergeCell ref="D6:E6"/>
    <mergeCell ref="I16:J16"/>
    <mergeCell ref="F6:G6"/>
    <mergeCell ref="I14:K14"/>
    <mergeCell ref="B19:M19"/>
    <mergeCell ref="B16:E16"/>
    <mergeCell ref="B9:D9"/>
    <mergeCell ref="C30:F30"/>
    <mergeCell ref="B31"/>
    <mergeCell ref="J20:K20"/>
    <mergeCell ref="K26"/>
    <mergeCell ref="L20:M20"/>
    <mergeCell ref="B2:M2"/>
    <mergeCell ref="M26"/>
    <mergeCell ref="B11:M11"/>
    <mergeCell ref="G26"/>
    <mergeCell ref="B30"/>
    <mergeCell ref="B22:C22"/>
    <mergeCell ref="L12:M12"/>
    <mergeCell ref="K8:M8"/>
    <mergeCell ref="B5:M5"/>
    <mergeCell ref="B6:C6"/>
    <mergeCell ref="L6:M6"/>
    <mergeCell ref="E8:G8"/>
    <mergeCell ref="F15:H15"/>
    <mergeCell ref="K16:L16"/>
    <mergeCell ref="B7:C7"/>
    <mergeCell ref="B15:E15"/>
  </mergeCells>
  <conditionalFormatting sqref="B49">
    <cfRule type="expression" dxfId="14" priority="12">
      <formula>$B$49="Recibido conforme"</formula>
    </cfRule>
    <cfRule type="expression" dxfId="13" priority="13">
      <formula>$B$49="Recibido con incidencia"</formula>
    </cfRule>
  </conditionalFormatting>
  <conditionalFormatting sqref="F23">
    <cfRule type="cellIs" dxfId="12" priority="1" operator="greaterThan">
      <formula>1</formula>
    </cfRule>
    <cfRule type="cellIs" dxfId="11" priority="2" operator="between">
      <formula>0.85</formula>
      <formula>1</formula>
    </cfRule>
    <cfRule type="cellIs" dxfId="10" priority="3" operator="lessThan">
      <formula>0.85</formula>
    </cfRule>
  </conditionalFormatting>
  <conditionalFormatting sqref="H23">
    <cfRule type="expression" dxfId="9" priority="6">
      <formula>$H$23="OK"</formula>
    </cfRule>
    <cfRule type="expression" dxfId="8" priority="7">
      <formula>$H$23="REVISAR EXCESO"</formula>
    </cfRule>
  </conditionalFormatting>
  <conditionalFormatting sqref="J27:M33">
    <cfRule type="expression" dxfId="7" priority="15">
      <formula>$J27&lt;$I27</formula>
    </cfRule>
  </conditionalFormatting>
  <conditionalFormatting sqref="L7">
    <cfRule type="expression" dxfId="6" priority="4">
      <formula>$L$7="LISTA"</formula>
    </cfRule>
    <cfRule type="expression" dxfId="5" priority="5">
      <formula>$L$7="REVISAR"</formula>
    </cfRule>
  </conditionalFormatting>
  <conditionalFormatting sqref="L40">
    <cfRule type="expression" dxfId="4" priority="8">
      <formula>$L$40="Completa"</formula>
    </cfRule>
    <cfRule type="expression" dxfId="3" priority="9">
      <formula>$L$40="Parcial"</formula>
    </cfRule>
  </conditionalFormatting>
  <conditionalFormatting sqref="L41">
    <cfRule type="expression" dxfId="2" priority="10">
      <formula>$L$41="En plazo"</formula>
    </cfRule>
    <cfRule type="expression" dxfId="1" priority="11">
      <formula>$L$41="Fuera de plazo"</formula>
    </cfRule>
  </conditionalFormatting>
  <conditionalFormatting sqref="L49">
    <cfRule type="expression" dxfId="0" priority="14">
      <formula>$L$49="Pendiente de firma"</formula>
    </cfRule>
  </conditionalFormatting>
  <dataValidations count="4">
    <dataValidation type="whole" sqref="D7" xr:uid="{00000000-0002-0000-0000-000007000000}">
      <formula1>1</formula1>
      <formula2>999</formula2>
    </dataValidation>
    <dataValidation type="decimal" sqref="H7" xr:uid="{00000000-0002-0000-0000-000008000000}">
      <formula1>0</formula1>
      <formula2>72</formula2>
    </dataValidation>
    <dataValidation type="whole" sqref="I27 I28 I29 I30 I31 I32 I33 J27 J28 J29 J30 J31 J32 J33" xr:uid="{00000000-0002-0000-0000-000009000000}">
      <formula1>0</formula1>
      <formula2>9999</formula2>
    </dataValidation>
    <dataValidation type="decimal" sqref="B23 K27 K28 K29 K30 K31 K32 K33" xr:uid="{00000000-0002-0000-0000-00000A000000}">
      <formula1>0</formula1>
      <formula2>9999</formula2>
    </dataValidation>
  </dataValidations>
  <pageMargins left="0.7" right="0.7" top="0.75" bottom="0.75" header="0.3" footer="0.3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xr:uid="{00000000-0002-0000-0000-000000000000}">
          <x14:formula1>
            <xm:f>Listas!$A$1:$A$4</xm:f>
          </x14:formula1>
          <xm:sqref>E9</xm:sqref>
        </x14:dataValidation>
        <x14:dataValidation type="list" xr:uid="{00000000-0002-0000-0000-000001000000}">
          <x14:formula1>
            <xm:f>Listas!$B$1:$B$3</xm:f>
          </x14:formula1>
          <xm:sqref>H9</xm:sqref>
        </x14:dataValidation>
        <x14:dataValidation type="list" xr:uid="{00000000-0002-0000-0000-000002000000}">
          <x14:formula1>
            <xm:f>Listas!$C$1:$C$2</xm:f>
          </x14:formula1>
          <xm:sqref>L13</xm:sqref>
        </x14:dataValidation>
        <x14:dataValidation type="list" xr:uid="{00000000-0002-0000-0000-000003000000}">
          <x14:formula1>
            <xm:f>Listas!$D$1:$D$2</xm:f>
          </x14:formula1>
          <xm:sqref>J21 L45</xm:sqref>
        </x14:dataValidation>
        <x14:dataValidation type="list" xr:uid="{00000000-0002-0000-0000-000004000000}">
          <x14:formula1>
            <xm:f>Listas!$E$1:$E$4</xm:f>
          </x14:formula1>
          <xm:sqref>M17</xm:sqref>
        </x14:dataValidation>
        <x14:dataValidation type="list" allowBlank="1" xr:uid="{00000000-0002-0000-0000-000005000000}">
          <x14:formula1>
            <xm:f>Listas!$F$1:$F$6</xm:f>
          </x14:formula1>
          <xm:sqref>G27 G28 G29 G30 G31 G32 G33</xm:sqref>
        </x14:dataValidation>
        <x14:dataValidation type="list" allowBlank="1" xr:uid="{00000000-0002-0000-0000-000006000000}">
          <x14:formula1>
            <xm:f>Listas!$G$1:$G$6</xm:f>
          </x14:formula1>
          <xm:sqref>H27 H28 H29 H30 H31 H32 H33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6"/>
  <sheetViews>
    <sheetView workbookViewId="0"/>
  </sheetViews>
  <sheetFormatPr baseColWidth="10" defaultColWidth="9.140625" defaultRowHeight="15" x14ac:dyDescent="0.25"/>
  <sheetData>
    <row r="1" spans="1:7" x14ac:dyDescent="0.25">
      <c r="A1" t="s">
        <v>115</v>
      </c>
      <c r="B1" t="s">
        <v>116</v>
      </c>
      <c r="C1" t="s">
        <v>117</v>
      </c>
      <c r="D1" t="s">
        <v>107</v>
      </c>
      <c r="E1" t="s">
        <v>44</v>
      </c>
      <c r="F1" t="s">
        <v>85</v>
      </c>
      <c r="G1" t="s">
        <v>77</v>
      </c>
    </row>
    <row r="2" spans="1:7" x14ac:dyDescent="0.25">
      <c r="A2" t="s">
        <v>118</v>
      </c>
      <c r="B2" t="s">
        <v>16</v>
      </c>
      <c r="C2" t="s">
        <v>26</v>
      </c>
      <c r="D2" t="s">
        <v>51</v>
      </c>
      <c r="E2" t="s">
        <v>119</v>
      </c>
      <c r="F2" t="s">
        <v>71</v>
      </c>
      <c r="G2" t="s">
        <v>81</v>
      </c>
    </row>
    <row r="3" spans="1:7" x14ac:dyDescent="0.25">
      <c r="A3" t="s">
        <v>15</v>
      </c>
      <c r="B3" t="s">
        <v>120</v>
      </c>
      <c r="E3" t="s">
        <v>121</v>
      </c>
      <c r="F3" t="s">
        <v>80</v>
      </c>
      <c r="G3" t="s">
        <v>72</v>
      </c>
    </row>
    <row r="4" spans="1:7" x14ac:dyDescent="0.25">
      <c r="A4" t="s">
        <v>122</v>
      </c>
      <c r="E4" t="s">
        <v>123</v>
      </c>
      <c r="F4" t="s">
        <v>76</v>
      </c>
      <c r="G4" t="s">
        <v>124</v>
      </c>
    </row>
    <row r="5" spans="1:7" x14ac:dyDescent="0.25">
      <c r="F5" t="s">
        <v>88</v>
      </c>
      <c r="G5" t="s">
        <v>125</v>
      </c>
    </row>
    <row r="6" spans="1:7" x14ac:dyDescent="0.25">
      <c r="F6" t="s">
        <v>126</v>
      </c>
      <c r="G6" t="s">
        <v>127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Carta de portes</vt:lpstr>
      <vt:lpstr>Listas</vt:lpstr>
      <vt:lpstr>'Carta de portes'!Área_de_impresión</vt:lpstr>
      <vt:lpstr>'Carta de portes'!Títulos_a_imprimir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2026-03-25T07:39:48Z</dcterms:modified>
</cp:coreProperties>
</file>