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DAFO\"/>
    </mc:Choice>
  </mc:AlternateContent>
  <xr:revisionPtr revIDLastSave="0" documentId="13_ncr:1_{99FEEA6F-8AC0-4809-AA85-992C885DA4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FO" sheetId="1" r:id="rId1"/>
  </sheets>
  <definedNames>
    <definedName name="_xlnm.Print_Area" localSheetId="0">DAFO!$A$1:$T$58</definedName>
    <definedName name="Lista_Amenazas">DAFO!$B$24:$B$31</definedName>
    <definedName name="Lista_Debilidades">DAFO!$B$9:$B$16</definedName>
    <definedName name="Lista_Fortalezas">DAFO!$N$9:$N$16</definedName>
    <definedName name="Lista_Oportunidades">DAFO!$N$24:$N$31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2" i="1" l="1"/>
  <c r="O51" i="1"/>
  <c r="O50" i="1"/>
  <c r="O49" i="1"/>
  <c r="O48" i="1"/>
  <c r="O47" i="1"/>
  <c r="R34" i="1"/>
  <c r="F34" i="1"/>
  <c r="R33" i="1"/>
  <c r="F33" i="1"/>
  <c r="X31" i="1"/>
  <c r="W31" i="1"/>
  <c r="T31" i="1"/>
  <c r="M31" i="1"/>
  <c r="H31" i="1"/>
  <c r="A31" i="1"/>
  <c r="T30" i="1"/>
  <c r="X30" i="1" s="1"/>
  <c r="M30" i="1"/>
  <c r="H30" i="1"/>
  <c r="W30" i="1" s="1"/>
  <c r="A30" i="1"/>
  <c r="T29" i="1"/>
  <c r="X29" i="1" s="1"/>
  <c r="M29" i="1"/>
  <c r="H29" i="1"/>
  <c r="W29" i="1" s="1"/>
  <c r="A29" i="1"/>
  <c r="T28" i="1"/>
  <c r="X28" i="1" s="1"/>
  <c r="M28" i="1"/>
  <c r="H28" i="1"/>
  <c r="W28" i="1" s="1"/>
  <c r="A28" i="1"/>
  <c r="T27" i="1"/>
  <c r="X27" i="1" s="1"/>
  <c r="M27" i="1"/>
  <c r="H27" i="1"/>
  <c r="W27" i="1" s="1"/>
  <c r="A27" i="1"/>
  <c r="T26" i="1"/>
  <c r="X26" i="1" s="1"/>
  <c r="M26" i="1"/>
  <c r="H26" i="1"/>
  <c r="W26" i="1" s="1"/>
  <c r="A26" i="1"/>
  <c r="X25" i="1"/>
  <c r="W25" i="1"/>
  <c r="T25" i="1"/>
  <c r="M25" i="1"/>
  <c r="H25" i="1"/>
  <c r="A25" i="1"/>
  <c r="X24" i="1"/>
  <c r="T24" i="1"/>
  <c r="M24" i="1"/>
  <c r="H24" i="1"/>
  <c r="W24" i="1" s="1"/>
  <c r="A24" i="1"/>
  <c r="R18" i="1"/>
  <c r="F18" i="1"/>
  <c r="U16" i="1"/>
  <c r="T16" i="1"/>
  <c r="V16" i="1" s="1"/>
  <c r="M16" i="1"/>
  <c r="H16" i="1"/>
  <c r="A16" i="1"/>
  <c r="V15" i="1"/>
  <c r="U15" i="1"/>
  <c r="T15" i="1"/>
  <c r="M15" i="1"/>
  <c r="H15" i="1"/>
  <c r="A15" i="1"/>
  <c r="T14" i="1"/>
  <c r="V14" i="1" s="1"/>
  <c r="M14" i="1"/>
  <c r="H14" i="1"/>
  <c r="U14" i="1" s="1"/>
  <c r="A14" i="1"/>
  <c r="T13" i="1"/>
  <c r="V13" i="1" s="1"/>
  <c r="M13" i="1"/>
  <c r="H13" i="1"/>
  <c r="U13" i="1" s="1"/>
  <c r="A13" i="1"/>
  <c r="U12" i="1"/>
  <c r="T12" i="1"/>
  <c r="V12" i="1" s="1"/>
  <c r="M12" i="1"/>
  <c r="H12" i="1"/>
  <c r="A12" i="1"/>
  <c r="T11" i="1"/>
  <c r="V11" i="1" s="1"/>
  <c r="M11" i="1"/>
  <c r="H11" i="1"/>
  <c r="U11" i="1" s="1"/>
  <c r="A11" i="1"/>
  <c r="T10" i="1"/>
  <c r="R20" i="1" s="1"/>
  <c r="M10" i="1"/>
  <c r="H10" i="1"/>
  <c r="F20" i="1" s="1"/>
  <c r="A10" i="1"/>
  <c r="V9" i="1"/>
  <c r="U9" i="1"/>
  <c r="T9" i="1"/>
  <c r="M9" i="1"/>
  <c r="H9" i="1"/>
  <c r="A9" i="1"/>
  <c r="L3" i="1"/>
  <c r="P42" i="1" l="1"/>
  <c r="O40" i="1"/>
  <c r="K40" i="1"/>
  <c r="O42" i="1"/>
  <c r="K42" i="1"/>
  <c r="O41" i="1"/>
  <c r="K41" i="1"/>
  <c r="T40" i="1"/>
  <c r="R35" i="1"/>
  <c r="U10" i="1"/>
  <c r="A42" i="1" s="1"/>
  <c r="R19" i="1"/>
  <c r="L4" i="1" s="1"/>
  <c r="A40" i="1"/>
  <c r="P41" i="1"/>
  <c r="F35" i="1"/>
  <c r="F19" i="1"/>
  <c r="L5" i="1" s="1"/>
  <c r="V10" i="1"/>
  <c r="J40" i="1" s="1"/>
  <c r="T41" i="1"/>
  <c r="E42" i="1"/>
  <c r="T42" i="1"/>
  <c r="P40" i="1"/>
  <c r="A41" i="1"/>
  <c r="F40" i="1" l="1"/>
  <c r="J41" i="1"/>
  <c r="L6" i="1"/>
  <c r="E40" i="1"/>
  <c r="E41" i="1"/>
  <c r="J42" i="1"/>
  <c r="F41" i="1"/>
  <c r="F4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F8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Escala recomendada: 1 = bajo | 5 = muy alto</t>
        </r>
      </text>
    </comment>
    <comment ref="G8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Escala recomendada: 1 = bajo | 5 = muy alto</t>
        </r>
      </text>
    </comment>
    <comment ref="H8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Prioridad = Peso × Impacto</t>
        </r>
      </text>
    </comment>
    <comment ref="R8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Escala recomendada: 1 = bajo | 5 = muy alto</t>
        </r>
      </text>
    </comment>
    <comment ref="S8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Escala recomendada: 1 = bajo | 5 = muy alto</t>
        </r>
      </text>
    </comment>
    <comment ref="T8" authorId="0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>Prioridad = Peso × Impacto</t>
        </r>
      </text>
    </comment>
    <comment ref="F23" authorId="0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Escala recomendada: 1 = bajo | 5 = muy alto</t>
        </r>
      </text>
    </comment>
    <comment ref="G23" authorId="0" shapeId="0" xr:uid="{00000000-0006-0000-0000-000008000000}">
      <text>
        <r>
          <rPr>
            <sz val="11"/>
            <color theme="1"/>
            <rFont val="Calibri"/>
            <family val="2"/>
            <scheme val="minor"/>
          </rPr>
          <t>Escala recomendada: 1 = bajo | 5 = muy alto</t>
        </r>
      </text>
    </comment>
    <comment ref="H23" authorId="0" shapeId="0" xr:uid="{00000000-0006-0000-0000-000009000000}">
      <text>
        <r>
          <rPr>
            <sz val="11"/>
            <color theme="1"/>
            <rFont val="Calibri"/>
            <family val="2"/>
            <scheme val="minor"/>
          </rPr>
          <t>Prioridad = Peso × Impacto</t>
        </r>
      </text>
    </comment>
    <comment ref="R23" authorId="0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Escala recomendada: 1 = bajo | 5 = muy alto</t>
        </r>
      </text>
    </comment>
    <comment ref="S23" authorId="0" shapeId="0" xr:uid="{00000000-0006-0000-0000-00000B000000}">
      <text>
        <r>
          <rPr>
            <sz val="11"/>
            <color theme="1"/>
            <rFont val="Calibri"/>
            <family val="2"/>
            <scheme val="minor"/>
          </rPr>
          <t>Escala recomendada: 1 = bajo | 5 = muy alto</t>
        </r>
      </text>
    </comment>
    <comment ref="T23" authorId="0" shapeId="0" xr:uid="{00000000-0006-0000-0000-00000C000000}">
      <text>
        <r>
          <rPr>
            <sz val="11"/>
            <color theme="1"/>
            <rFont val="Calibri"/>
            <family val="2"/>
            <scheme val="minor"/>
          </rPr>
          <t>Prioridad = Peso × Impacto</t>
        </r>
      </text>
    </comment>
  </commentList>
</comments>
</file>

<file path=xl/sharedStrings.xml><?xml version="1.0" encoding="utf-8"?>
<sst xmlns="http://schemas.openxmlformats.org/spreadsheetml/2006/main" count="117" uniqueCount="67">
  <si>
    <t>Diseñada para Excel en español. Sustituye los ejemplos en azul y conserva las fórmulas protegidas.</t>
  </si>
  <si>
    <t>Proyecto / idea</t>
  </si>
  <si>
    <t>GrowBox Casa — kits de cultivo hidropónico doméstico</t>
  </si>
  <si>
    <t>Fecha</t>
  </si>
  <si>
    <t>Cómo usar
1) Reemplaza los ejemplos en azul.
2) Puntúa Peso e Impacto de 1 a 5.
3) Revisa prioridades y cruces FO/DO/FA/DA.</t>
  </si>
  <si>
    <t>Objetivo del análisis</t>
  </si>
  <si>
    <t>Priorizar decisiones comerciales y operativas para escalar el canal D2C en 12 meses.</t>
  </si>
  <si>
    <t>Potencial</t>
  </si>
  <si>
    <t>Riesgo</t>
  </si>
  <si>
    <t>Balance</t>
  </si>
  <si>
    <t>DEBILIDADES</t>
  </si>
  <si>
    <t>FORTALEZAS</t>
  </si>
  <si>
    <t>ID</t>
  </si>
  <si>
    <t>Factor / evidencia</t>
  </si>
  <si>
    <t>Peso</t>
  </si>
  <si>
    <t>Impacto</t>
  </si>
  <si>
    <t>Prioridad</t>
  </si>
  <si>
    <t>Coste de adquisición alto en campañas de pago</t>
  </si>
  <si>
    <t>Producto diferenciable con instalación sencilla</t>
  </si>
  <si>
    <t>Dependencia de 2 proveedores para bombas y sensores</t>
  </si>
  <si>
    <t>Márgenes brutos superiores al promedio del nicho</t>
  </si>
  <si>
    <t>Baja recurrencia tras la compra inicial</t>
  </si>
  <si>
    <t>D</t>
  </si>
  <si>
    <t>F</t>
  </si>
  <si>
    <t>Comunidad activa con contenido educativo</t>
  </si>
  <si>
    <t>Atención al cliente limitada en fines de semana</t>
  </si>
  <si>
    <t>Ticket medio alto que soporta bundles</t>
  </si>
  <si>
    <t>Indicadores</t>
  </si>
  <si>
    <t/>
  </si>
  <si>
    <t>Factores cargados</t>
  </si>
  <si>
    <t>Interno
negativo</t>
  </si>
  <si>
    <t>Interno
positivo</t>
  </si>
  <si>
    <t>Prioridad total</t>
  </si>
  <si>
    <t>Prioridad media</t>
  </si>
  <si>
    <t>AMENAZAS</t>
  </si>
  <si>
    <t>OPORTUNIDADES</t>
  </si>
  <si>
    <t>Marketplaces asiáticos presionan precios</t>
  </si>
  <si>
    <t>Crece la demanda de autocultivo urbano</t>
  </si>
  <si>
    <t>Cambios regulatorios sobre equipos eléctricos domésticos</t>
  </si>
  <si>
    <t>A</t>
  </si>
  <si>
    <t>O</t>
  </si>
  <si>
    <t>Alianzas con creadores de contenido de hogar sostenible</t>
  </si>
  <si>
    <t>Aumento del coste logístico para bultos voluminosos</t>
  </si>
  <si>
    <t>Venta recurrente de nutrientes y repuestos</t>
  </si>
  <si>
    <t>Entrada de marcas de bricolaje con mayor distribución</t>
  </si>
  <si>
    <t>Expansión B2B a colegios y talleres maker</t>
  </si>
  <si>
    <t>Externo
negativo</t>
  </si>
  <si>
    <t>Externo
positivo</t>
  </si>
  <si>
    <t>LECTURA RÁPIDA — factores prioritarios por cuadrante</t>
  </si>
  <si>
    <t>Debilidades críticas</t>
  </si>
  <si>
    <t>Fortalezas palanca</t>
  </si>
  <si>
    <t>Amenazas críticas</t>
  </si>
  <si>
    <t>Oportunidades atractivas</t>
  </si>
  <si>
    <t>Factor</t>
  </si>
  <si>
    <t>Score</t>
  </si>
  <si>
    <t>CRUCE ESTRATÉGICO AUTOMÁTICO (editable con listas desplegables)</t>
  </si>
  <si>
    <t>Tipo</t>
  </si>
  <si>
    <t>Factor 1</t>
  </si>
  <si>
    <t>Factor 2</t>
  </si>
  <si>
    <t>Estrategia sugerida</t>
  </si>
  <si>
    <t>FO</t>
  </si>
  <si>
    <t>DO</t>
  </si>
  <si>
    <t>FA</t>
  </si>
  <si>
    <t>DA</t>
  </si>
  <si>
    <t>Notas de diseño</t>
  </si>
  <si>
    <t>La plantilla replica la lógica DAFO del ejemplo visual: 4 bloques operativos, núcleo central D/F/A/O y lectura cruzada. Está optimizada para trabajar en una sola hoja, sin pestañas superfluas, con validaciones, fórmulas protegidas y ejemplo editable.</t>
  </si>
  <si>
    <t>PLANTILLA DAFO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</si>
</sst>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9"/>
      <color rgb="FF121528"/>
      <name val="Aptos"/>
    </font>
    <font>
      <b/>
      <sz val="20"/>
      <color rgb="FFFFFFFF"/>
      <name val="Aptos"/>
    </font>
    <font>
      <i/>
      <sz val="10"/>
      <color rgb="FF121528"/>
      <name val="Aptos"/>
    </font>
    <font>
      <b/>
      <sz val="10"/>
      <color rgb="FF121528"/>
      <name val="Aptos"/>
    </font>
    <font>
      <sz val="9"/>
      <color rgb="FF1F4E79"/>
      <name val="Aptos"/>
    </font>
    <font>
      <b/>
      <sz val="11"/>
      <color rgb="FF121528"/>
      <name val="Aptos"/>
    </font>
    <font>
      <b/>
      <sz val="12"/>
      <color rgb="FFFFFFFF"/>
      <name val="Aptos"/>
    </font>
    <font>
      <sz val="9"/>
      <color rgb="FF000000"/>
      <name val="Aptos"/>
    </font>
    <font>
      <b/>
      <sz val="34"/>
      <color rgb="FFFFFFFF"/>
      <name val="Aptos Narrow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6F5EE"/>
      </patternFill>
    </fill>
    <fill>
      <patternFill patternType="solid">
        <fgColor rgb="FF3A3C49"/>
      </patternFill>
    </fill>
    <fill>
      <patternFill patternType="solid">
        <fgColor rgb="FF5B5C65"/>
      </patternFill>
    </fill>
    <fill>
      <patternFill patternType="solid">
        <fgColor rgb="FF7C7C81"/>
      </patternFill>
    </fill>
    <fill>
      <patternFill patternType="solid">
        <fgColor rgb="FF9D9C9D"/>
      </patternFill>
    </fill>
  </fills>
  <borders count="23">
    <border>
      <left/>
      <right/>
      <top/>
      <bottom/>
      <diagonal/>
    </border>
    <border>
      <left style="medium">
        <color rgb="FF121528"/>
      </left>
      <right/>
      <top style="medium">
        <color rgb="FF121528"/>
      </top>
      <bottom/>
      <diagonal/>
    </border>
    <border>
      <left/>
      <right style="medium">
        <color rgb="FF121528"/>
      </right>
      <top style="medium">
        <color rgb="FF121528"/>
      </top>
      <bottom/>
      <diagonal/>
    </border>
    <border>
      <left style="medium">
        <color rgb="FF121528"/>
      </left>
      <right/>
      <top/>
      <bottom/>
      <diagonal/>
    </border>
    <border>
      <left/>
      <right/>
      <top/>
      <bottom/>
      <diagonal/>
    </border>
    <border>
      <left/>
      <right style="medium">
        <color rgb="FF121528"/>
      </right>
      <top/>
      <bottom/>
      <diagonal/>
    </border>
    <border>
      <left style="medium">
        <color rgb="FF121528"/>
      </left>
      <right/>
      <top/>
      <bottom style="medium">
        <color rgb="FF121528"/>
      </bottom>
      <diagonal/>
    </border>
    <border>
      <left/>
      <right/>
      <top/>
      <bottom style="medium">
        <color rgb="FF121528"/>
      </bottom>
      <diagonal/>
    </border>
    <border>
      <left/>
      <right style="medium">
        <color rgb="FF121528"/>
      </right>
      <top/>
      <bottom style="medium">
        <color rgb="FF121528"/>
      </bottom>
      <diagonal/>
    </border>
    <border>
      <left/>
      <right/>
      <top style="medium">
        <color rgb="FF121528"/>
      </top>
      <bottom/>
      <diagonal/>
    </border>
    <border>
      <left/>
      <right style="medium">
        <color rgb="FF121528"/>
      </right>
      <top style="medium">
        <color rgb="FF121528"/>
      </top>
      <bottom/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/>
      <right/>
      <top/>
      <bottom style="thin">
        <color rgb="FF121528"/>
      </bottom>
      <diagonal/>
    </border>
    <border>
      <left/>
      <right style="medium">
        <color rgb="FF121528"/>
      </right>
      <top/>
      <bottom/>
      <diagonal/>
    </border>
    <border>
      <left/>
      <right/>
      <top/>
      <bottom style="medium">
        <color rgb="FF121528"/>
      </bottom>
      <diagonal/>
    </border>
    <border>
      <left/>
      <right style="medium">
        <color rgb="FF121528"/>
      </right>
      <top/>
      <bottom style="medium">
        <color rgb="FF121528"/>
      </bottom>
      <diagonal/>
    </border>
    <border>
      <left style="medium">
        <color rgb="FF121528"/>
      </left>
      <right/>
      <top/>
      <bottom style="thin">
        <color rgb="FF121528"/>
      </bottom>
      <diagonal/>
    </border>
    <border>
      <left/>
      <right style="medium">
        <color rgb="FF121528"/>
      </right>
      <top/>
      <bottom style="thin">
        <color rgb="FF121528"/>
      </bottom>
      <diagonal/>
    </border>
    <border>
      <left/>
      <right/>
      <top/>
      <bottom style="thin">
        <color rgb="FF121528"/>
      </bottom>
      <diagonal/>
    </border>
    <border>
      <left/>
      <right/>
      <top style="medium">
        <color rgb="FF121528"/>
      </top>
      <bottom style="medium">
        <color rgb="FF121528"/>
      </bottom>
      <diagonal/>
    </border>
    <border>
      <left/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medium">
        <color rgb="FF121528"/>
      </left>
      <right/>
      <top/>
      <bottom/>
      <diagonal/>
    </border>
    <border>
      <left style="medium">
        <color rgb="FF121528"/>
      </left>
      <right/>
      <top/>
      <bottom style="medium">
        <color rgb="FF121528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8" fillId="5" borderId="5" xfId="0" applyFont="1" applyFill="1" applyBorder="1" applyAlignment="1">
      <alignment horizontal="left" vertical="center" wrapText="1"/>
    </xf>
    <xf numFmtId="0" fontId="0" fillId="0" borderId="0" xfId="0"/>
    <xf numFmtId="0" fontId="0" fillId="0" borderId="13" xfId="0" applyBorder="1"/>
    <xf numFmtId="0" fontId="1" fillId="5" borderId="3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8" fillId="2" borderId="3" xfId="0" applyFont="1" applyFill="1" applyBorder="1" applyAlignment="1">
      <alignment horizontal="left" vertical="center" wrapText="1"/>
    </xf>
    <xf numFmtId="0" fontId="5" fillId="5" borderId="12" xfId="0" applyFont="1" applyFill="1" applyBorder="1" applyAlignment="1">
      <alignment horizontal="left" vertical="center" wrapText="1"/>
    </xf>
    <xf numFmtId="0" fontId="0" fillId="0" borderId="18" xfId="0" applyBorder="1"/>
    <xf numFmtId="0" fontId="4" fillId="4" borderId="11" xfId="0" applyFont="1" applyFill="1" applyBorder="1" applyAlignment="1">
      <alignment horizontal="center" vertical="center" wrapText="1"/>
    </xf>
    <xf numFmtId="0" fontId="0" fillId="0" borderId="19" xfId="0" applyBorder="1"/>
    <xf numFmtId="0" fontId="0" fillId="0" borderId="20" xfId="0" applyBorder="1"/>
    <xf numFmtId="0" fontId="9" fillId="9" borderId="11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21" xfId="0" applyBorder="1"/>
    <xf numFmtId="0" fontId="0" fillId="0" borderId="22" xfId="0" applyBorder="1"/>
    <xf numFmtId="0" fontId="5" fillId="2" borderId="7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top" wrapText="1"/>
    </xf>
    <xf numFmtId="0" fontId="0" fillId="0" borderId="9" xfId="0" applyBorder="1"/>
    <xf numFmtId="0" fontId="8" fillId="5" borderId="8" xfId="0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9" fillId="7" borderId="11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top" wrapText="1"/>
    </xf>
    <xf numFmtId="0" fontId="1" fillId="5" borderId="6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9" fillId="6" borderId="11" xfId="0" applyFont="1" applyFill="1" applyBorder="1" applyAlignment="1">
      <alignment horizontal="center" vertical="center" wrapText="1"/>
    </xf>
    <xf numFmtId="14" fontId="6" fillId="2" borderId="11" xfId="0" applyNumberFormat="1" applyFont="1" applyFill="1" applyBorder="1" applyAlignment="1">
      <alignment horizontal="center" vertical="center" wrapText="1"/>
    </xf>
    <xf numFmtId="0" fontId="9" fillId="8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590550</xdr:colOff>
      <xdr:row>36</xdr:row>
      <xdr:rowOff>257175</xdr:rowOff>
    </xdr:to>
    <xdr:sp macro="" textlink="">
      <xdr:nvSpPr>
        <xdr:cNvPr id="1037" name="Text Box 13" hidden="1">
          <a:extLst>
            <a:ext uri="{FF2B5EF4-FFF2-40B4-BE49-F238E27FC236}">
              <a16:creationId xmlns:a16="http://schemas.microsoft.com/office/drawing/2014/main" id="{18B73C2F-07C9-3313-45F8-89C43A9E6255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showGridLines="0" tabSelected="1" zoomScale="80" zoomScaleNormal="80" workbookViewId="0">
      <selection activeCell="A2" sqref="A2:T2"/>
    </sheetView>
  </sheetViews>
  <sheetFormatPr baseColWidth="10" defaultColWidth="9.140625" defaultRowHeight="15" x14ac:dyDescent="0.25"/>
  <cols>
    <col min="1" max="1" width="5" customWidth="1"/>
    <col min="2" max="5" width="11" customWidth="1"/>
    <col min="6" max="7" width="8" customWidth="1"/>
    <col min="8" max="8" width="10" customWidth="1"/>
    <col min="9" max="12" width="8" customWidth="1"/>
    <col min="13" max="13" width="5" customWidth="1"/>
    <col min="14" max="17" width="11" customWidth="1"/>
    <col min="18" max="19" width="8" customWidth="1"/>
    <col min="20" max="20" width="10" customWidth="1"/>
    <col min="21" max="24" width="10" hidden="1" customWidth="1"/>
  </cols>
  <sheetData>
    <row r="1" spans="1:22" ht="27.95" customHeight="1" x14ac:dyDescent="0.25">
      <c r="A1" s="51" t="s">
        <v>66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22" ht="20.100000000000001" customHeight="1" x14ac:dyDescent="0.25">
      <c r="A2" s="41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pans="1:22" ht="21" customHeight="1" x14ac:dyDescent="0.25">
      <c r="A3" s="44" t="s">
        <v>1</v>
      </c>
      <c r="B3" s="27"/>
      <c r="C3" s="28"/>
      <c r="D3" s="48" t="s">
        <v>2</v>
      </c>
      <c r="E3" s="27"/>
      <c r="F3" s="27"/>
      <c r="G3" s="27"/>
      <c r="H3" s="28"/>
      <c r="I3" s="44" t="s">
        <v>3</v>
      </c>
      <c r="J3" s="27"/>
      <c r="K3" s="28"/>
      <c r="L3" s="54">
        <f ca="1">TODAY()</f>
        <v>46091</v>
      </c>
      <c r="M3" s="27"/>
      <c r="N3" s="28"/>
      <c r="O3" s="35" t="s">
        <v>4</v>
      </c>
      <c r="P3" s="36"/>
      <c r="Q3" s="36"/>
      <c r="R3" s="36"/>
      <c r="S3" s="36"/>
      <c r="T3" s="30"/>
    </row>
    <row r="4" spans="1:22" ht="27.95" customHeight="1" x14ac:dyDescent="0.25">
      <c r="A4" s="44" t="s">
        <v>5</v>
      </c>
      <c r="B4" s="27"/>
      <c r="C4" s="28"/>
      <c r="D4" s="48" t="s">
        <v>6</v>
      </c>
      <c r="E4" s="27"/>
      <c r="F4" s="27"/>
      <c r="G4" s="27"/>
      <c r="H4" s="28"/>
      <c r="I4" s="44" t="s">
        <v>7</v>
      </c>
      <c r="J4" s="27"/>
      <c r="K4" s="28"/>
      <c r="L4" s="50">
        <f>R19+R34</f>
        <v>141</v>
      </c>
      <c r="M4" s="27"/>
      <c r="N4" s="28"/>
      <c r="O4" s="31"/>
      <c r="P4" s="14"/>
      <c r="Q4" s="14"/>
      <c r="R4" s="14"/>
      <c r="S4" s="14"/>
      <c r="T4" s="15"/>
    </row>
    <row r="5" spans="1:22" ht="21" customHeight="1" x14ac:dyDescent="0.25">
      <c r="A5" s="1"/>
      <c r="B5" s="1"/>
      <c r="C5" s="1"/>
      <c r="D5" s="1"/>
      <c r="E5" s="1"/>
      <c r="F5" s="1"/>
      <c r="G5" s="1"/>
      <c r="H5" s="1"/>
      <c r="I5" s="44" t="s">
        <v>8</v>
      </c>
      <c r="J5" s="27"/>
      <c r="K5" s="28"/>
      <c r="L5" s="50">
        <f>F19+F34</f>
        <v>133</v>
      </c>
      <c r="M5" s="27"/>
      <c r="N5" s="28"/>
      <c r="O5" s="31"/>
      <c r="P5" s="14"/>
      <c r="Q5" s="14"/>
      <c r="R5" s="14"/>
      <c r="S5" s="14"/>
      <c r="T5" s="15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44" t="s">
        <v>9</v>
      </c>
      <c r="J6" s="27"/>
      <c r="K6" s="28"/>
      <c r="L6" s="50">
        <f>L4-L5</f>
        <v>8</v>
      </c>
      <c r="M6" s="27"/>
      <c r="N6" s="28"/>
      <c r="O6" s="32"/>
      <c r="P6" s="21"/>
      <c r="Q6" s="21"/>
      <c r="R6" s="21"/>
      <c r="S6" s="21"/>
      <c r="T6" s="22"/>
    </row>
    <row r="7" spans="1:22" ht="21" customHeight="1" x14ac:dyDescent="0.25">
      <c r="A7" s="38" t="s">
        <v>10</v>
      </c>
      <c r="B7" s="27"/>
      <c r="C7" s="27"/>
      <c r="D7" s="27"/>
      <c r="E7" s="27"/>
      <c r="F7" s="27"/>
      <c r="G7" s="27"/>
      <c r="H7" s="28"/>
      <c r="I7" s="1"/>
      <c r="J7" s="1"/>
      <c r="K7" s="1"/>
      <c r="L7" s="1"/>
      <c r="M7" s="38" t="s">
        <v>11</v>
      </c>
      <c r="N7" s="27"/>
      <c r="O7" s="27"/>
      <c r="P7" s="27"/>
      <c r="Q7" s="27"/>
      <c r="R7" s="27"/>
      <c r="S7" s="27"/>
      <c r="T7" s="28"/>
    </row>
    <row r="8" spans="1:22" ht="21" customHeight="1" x14ac:dyDescent="0.25">
      <c r="A8" s="2" t="s">
        <v>12</v>
      </c>
      <c r="B8" s="42" t="s">
        <v>13</v>
      </c>
      <c r="C8" s="14"/>
      <c r="D8" s="14"/>
      <c r="E8" s="14"/>
      <c r="F8" s="3" t="s">
        <v>14</v>
      </c>
      <c r="G8" s="3" t="s">
        <v>15</v>
      </c>
      <c r="H8" s="4" t="s">
        <v>16</v>
      </c>
      <c r="I8" s="1"/>
      <c r="J8" s="1"/>
      <c r="K8" s="1"/>
      <c r="L8" s="1"/>
      <c r="M8" s="2" t="s">
        <v>12</v>
      </c>
      <c r="N8" s="42" t="s">
        <v>13</v>
      </c>
      <c r="O8" s="14"/>
      <c r="P8" s="14"/>
      <c r="Q8" s="14"/>
      <c r="R8" s="3" t="s">
        <v>14</v>
      </c>
      <c r="S8" s="3" t="s">
        <v>15</v>
      </c>
      <c r="T8" s="4" t="s">
        <v>16</v>
      </c>
    </row>
    <row r="9" spans="1:22" ht="21" customHeight="1" x14ac:dyDescent="0.25">
      <c r="A9" s="5" t="str">
        <f t="shared" ref="A9:A16" si="0">IF(B9&lt;&gt;"","D"&amp;ROW()-8,"")</f>
        <v>D1</v>
      </c>
      <c r="B9" s="24" t="s">
        <v>17</v>
      </c>
      <c r="C9" s="25"/>
      <c r="D9" s="25"/>
      <c r="E9" s="25"/>
      <c r="F9" s="6">
        <v>4</v>
      </c>
      <c r="G9" s="6">
        <v>5</v>
      </c>
      <c r="H9" s="7">
        <f t="shared" ref="H9:H16" si="1">IF(AND(F9&lt;&gt;"",G9&lt;&gt;""),F9*G9,"")</f>
        <v>20</v>
      </c>
      <c r="I9" s="1"/>
      <c r="J9" s="1"/>
      <c r="K9" s="1"/>
      <c r="L9" s="1"/>
      <c r="M9" s="5" t="str">
        <f t="shared" ref="M9:M16" si="2">IF(N9&lt;&gt;"","F"&amp;ROW()-8,"")</f>
        <v>F1</v>
      </c>
      <c r="N9" s="24" t="s">
        <v>18</v>
      </c>
      <c r="O9" s="25"/>
      <c r="P9" s="25"/>
      <c r="Q9" s="25"/>
      <c r="R9" s="6">
        <v>5</v>
      </c>
      <c r="S9" s="6">
        <v>4</v>
      </c>
      <c r="T9" s="7">
        <f t="shared" ref="T9:T16" si="3">IF(AND(R9&lt;&gt;"",S9&lt;&gt;""),R9*S9,"")</f>
        <v>20</v>
      </c>
      <c r="U9">
        <f t="shared" ref="U9:U16" si="4">IF(H9="","",H9+ROW()/1000)</f>
        <v>20.009</v>
      </c>
      <c r="V9">
        <f t="shared" ref="V9:V16" si="5">IF(T9="","",T9+ROW()/1000)</f>
        <v>20.009</v>
      </c>
    </row>
    <row r="10" spans="1:22" ht="21" customHeight="1" x14ac:dyDescent="0.25">
      <c r="A10" s="5" t="str">
        <f t="shared" si="0"/>
        <v>D2</v>
      </c>
      <c r="B10" s="24" t="s">
        <v>19</v>
      </c>
      <c r="C10" s="25"/>
      <c r="D10" s="25"/>
      <c r="E10" s="25"/>
      <c r="F10" s="6">
        <v>4</v>
      </c>
      <c r="G10" s="6">
        <v>4</v>
      </c>
      <c r="H10" s="7">
        <f t="shared" si="1"/>
        <v>16</v>
      </c>
      <c r="I10" s="1"/>
      <c r="J10" s="1"/>
      <c r="K10" s="1"/>
      <c r="L10" s="1"/>
      <c r="M10" s="5" t="str">
        <f t="shared" si="2"/>
        <v>F2</v>
      </c>
      <c r="N10" s="24" t="s">
        <v>20</v>
      </c>
      <c r="O10" s="25"/>
      <c r="P10" s="25"/>
      <c r="Q10" s="25"/>
      <c r="R10" s="6">
        <v>4</v>
      </c>
      <c r="S10" s="6">
        <v>4</v>
      </c>
      <c r="T10" s="7">
        <f t="shared" si="3"/>
        <v>16</v>
      </c>
      <c r="U10">
        <f t="shared" si="4"/>
        <v>16.010000000000002</v>
      </c>
      <c r="V10">
        <f t="shared" si="5"/>
        <v>16.010000000000002</v>
      </c>
    </row>
    <row r="11" spans="1:22" ht="21" customHeight="1" x14ac:dyDescent="0.25">
      <c r="A11" s="5" t="str">
        <f t="shared" si="0"/>
        <v>D3</v>
      </c>
      <c r="B11" s="24" t="s">
        <v>21</v>
      </c>
      <c r="C11" s="25"/>
      <c r="D11" s="25"/>
      <c r="E11" s="25"/>
      <c r="F11" s="6">
        <v>5</v>
      </c>
      <c r="G11" s="6">
        <v>4</v>
      </c>
      <c r="H11" s="7">
        <f t="shared" si="1"/>
        <v>20</v>
      </c>
      <c r="I11" s="53" t="s">
        <v>22</v>
      </c>
      <c r="J11" s="30"/>
      <c r="K11" s="39" t="s">
        <v>23</v>
      </c>
      <c r="L11" s="30"/>
      <c r="M11" s="5" t="str">
        <f t="shared" si="2"/>
        <v>F3</v>
      </c>
      <c r="N11" s="24" t="s">
        <v>24</v>
      </c>
      <c r="O11" s="25"/>
      <c r="P11" s="25"/>
      <c r="Q11" s="25"/>
      <c r="R11" s="6">
        <v>4</v>
      </c>
      <c r="S11" s="6">
        <v>5</v>
      </c>
      <c r="T11" s="7">
        <f t="shared" si="3"/>
        <v>20</v>
      </c>
      <c r="U11">
        <f t="shared" si="4"/>
        <v>20.010999999999999</v>
      </c>
      <c r="V11">
        <f t="shared" si="5"/>
        <v>20.010999999999999</v>
      </c>
    </row>
    <row r="12" spans="1:22" ht="21" customHeight="1" x14ac:dyDescent="0.25">
      <c r="A12" s="5" t="str">
        <f t="shared" si="0"/>
        <v>D4</v>
      </c>
      <c r="B12" s="24" t="s">
        <v>25</v>
      </c>
      <c r="C12" s="25"/>
      <c r="D12" s="25"/>
      <c r="E12" s="25"/>
      <c r="F12" s="6">
        <v>3</v>
      </c>
      <c r="G12" s="6">
        <v>3</v>
      </c>
      <c r="H12" s="7">
        <f t="shared" si="1"/>
        <v>9</v>
      </c>
      <c r="I12" s="31"/>
      <c r="J12" s="15"/>
      <c r="K12" s="31"/>
      <c r="L12" s="15"/>
      <c r="M12" s="5" t="str">
        <f t="shared" si="2"/>
        <v>F4</v>
      </c>
      <c r="N12" s="24" t="s">
        <v>26</v>
      </c>
      <c r="O12" s="25"/>
      <c r="P12" s="25"/>
      <c r="Q12" s="25"/>
      <c r="R12" s="6">
        <v>3</v>
      </c>
      <c r="S12" s="6">
        <v>4</v>
      </c>
      <c r="T12" s="7">
        <f t="shared" si="3"/>
        <v>12</v>
      </c>
      <c r="U12">
        <f t="shared" si="4"/>
        <v>9.0120000000000005</v>
      </c>
      <c r="V12">
        <f t="shared" si="5"/>
        <v>12.012</v>
      </c>
    </row>
    <row r="13" spans="1:22" ht="21" customHeight="1" x14ac:dyDescent="0.25">
      <c r="A13" s="5" t="str">
        <f t="shared" si="0"/>
        <v/>
      </c>
      <c r="B13" s="24"/>
      <c r="C13" s="25"/>
      <c r="D13" s="25"/>
      <c r="E13" s="25"/>
      <c r="F13" s="6"/>
      <c r="G13" s="6"/>
      <c r="H13" s="7" t="str">
        <f t="shared" si="1"/>
        <v/>
      </c>
      <c r="I13" s="31"/>
      <c r="J13" s="15"/>
      <c r="K13" s="31"/>
      <c r="L13" s="15"/>
      <c r="M13" s="5" t="str">
        <f t="shared" si="2"/>
        <v/>
      </c>
      <c r="N13" s="24"/>
      <c r="O13" s="25"/>
      <c r="P13" s="25"/>
      <c r="Q13" s="25"/>
      <c r="R13" s="6"/>
      <c r="S13" s="6"/>
      <c r="T13" s="7" t="str">
        <f t="shared" si="3"/>
        <v/>
      </c>
      <c r="U13" t="str">
        <f t="shared" si="4"/>
        <v/>
      </c>
      <c r="V13" t="str">
        <f t="shared" si="5"/>
        <v/>
      </c>
    </row>
    <row r="14" spans="1:22" ht="21" customHeight="1" x14ac:dyDescent="0.25">
      <c r="A14" s="5" t="str">
        <f t="shared" si="0"/>
        <v/>
      </c>
      <c r="B14" s="24"/>
      <c r="C14" s="25"/>
      <c r="D14" s="25"/>
      <c r="E14" s="25"/>
      <c r="F14" s="6"/>
      <c r="G14" s="6"/>
      <c r="H14" s="7" t="str">
        <f t="shared" si="1"/>
        <v/>
      </c>
      <c r="I14" s="31"/>
      <c r="J14" s="15"/>
      <c r="K14" s="31"/>
      <c r="L14" s="15"/>
      <c r="M14" s="5" t="str">
        <f t="shared" si="2"/>
        <v/>
      </c>
      <c r="N14" s="24"/>
      <c r="O14" s="25"/>
      <c r="P14" s="25"/>
      <c r="Q14" s="25"/>
      <c r="R14" s="6"/>
      <c r="S14" s="6"/>
      <c r="T14" s="7" t="str">
        <f t="shared" si="3"/>
        <v/>
      </c>
      <c r="U14" t="str">
        <f t="shared" si="4"/>
        <v/>
      </c>
      <c r="V14" t="str">
        <f t="shared" si="5"/>
        <v/>
      </c>
    </row>
    <row r="15" spans="1:22" ht="21" customHeight="1" x14ac:dyDescent="0.25">
      <c r="A15" s="5" t="str">
        <f t="shared" si="0"/>
        <v/>
      </c>
      <c r="B15" s="24"/>
      <c r="C15" s="25"/>
      <c r="D15" s="25"/>
      <c r="E15" s="25"/>
      <c r="F15" s="6"/>
      <c r="G15" s="6"/>
      <c r="H15" s="7" t="str">
        <f t="shared" si="1"/>
        <v/>
      </c>
      <c r="I15" s="31"/>
      <c r="J15" s="15"/>
      <c r="K15" s="31"/>
      <c r="L15" s="15"/>
      <c r="M15" s="5" t="str">
        <f t="shared" si="2"/>
        <v/>
      </c>
      <c r="N15" s="24"/>
      <c r="O15" s="25"/>
      <c r="P15" s="25"/>
      <c r="Q15" s="25"/>
      <c r="R15" s="6"/>
      <c r="S15" s="6"/>
      <c r="T15" s="7" t="str">
        <f t="shared" si="3"/>
        <v/>
      </c>
      <c r="U15" t="str">
        <f t="shared" si="4"/>
        <v/>
      </c>
      <c r="V15" t="str">
        <f t="shared" si="5"/>
        <v/>
      </c>
    </row>
    <row r="16" spans="1:22" ht="21" customHeight="1" x14ac:dyDescent="0.25">
      <c r="A16" s="5" t="str">
        <f t="shared" si="0"/>
        <v/>
      </c>
      <c r="B16" s="24"/>
      <c r="C16" s="25"/>
      <c r="D16" s="25"/>
      <c r="E16" s="25"/>
      <c r="F16" s="6"/>
      <c r="G16" s="6"/>
      <c r="H16" s="7" t="str">
        <f t="shared" si="1"/>
        <v/>
      </c>
      <c r="I16" s="31"/>
      <c r="J16" s="15"/>
      <c r="K16" s="31"/>
      <c r="L16" s="15"/>
      <c r="M16" s="5" t="str">
        <f t="shared" si="2"/>
        <v/>
      </c>
      <c r="N16" s="24"/>
      <c r="O16" s="25"/>
      <c r="P16" s="25"/>
      <c r="Q16" s="25"/>
      <c r="R16" s="6"/>
      <c r="S16" s="6"/>
      <c r="T16" s="7" t="str">
        <f t="shared" si="3"/>
        <v/>
      </c>
      <c r="U16" t="str">
        <f t="shared" si="4"/>
        <v/>
      </c>
      <c r="V16" t="str">
        <f t="shared" si="5"/>
        <v/>
      </c>
    </row>
    <row r="17" spans="1:24" ht="21" customHeight="1" x14ac:dyDescent="0.25">
      <c r="A17" s="47" t="s">
        <v>27</v>
      </c>
      <c r="B17" s="14"/>
      <c r="C17" s="14"/>
      <c r="D17" s="14"/>
      <c r="E17" s="14"/>
      <c r="F17" s="19" t="s">
        <v>28</v>
      </c>
      <c r="G17" s="14"/>
      <c r="H17" s="15"/>
      <c r="I17" s="32"/>
      <c r="J17" s="22"/>
      <c r="K17" s="32"/>
      <c r="L17" s="22"/>
      <c r="M17" s="47" t="s">
        <v>27</v>
      </c>
      <c r="N17" s="14"/>
      <c r="O17" s="14"/>
      <c r="P17" s="14"/>
      <c r="Q17" s="14"/>
      <c r="R17" s="19" t="s">
        <v>28</v>
      </c>
      <c r="S17" s="14"/>
      <c r="T17" s="15"/>
    </row>
    <row r="18" spans="1:24" ht="21" customHeight="1" x14ac:dyDescent="0.25">
      <c r="A18" s="16" t="s">
        <v>29</v>
      </c>
      <c r="B18" s="14"/>
      <c r="C18" s="14"/>
      <c r="D18" s="14"/>
      <c r="E18" s="14"/>
      <c r="F18" s="17">
        <f>COUNTA(B9:B16)</f>
        <v>4</v>
      </c>
      <c r="G18" s="14"/>
      <c r="H18" s="15"/>
      <c r="I18" s="40" t="s">
        <v>30</v>
      </c>
      <c r="J18" s="30"/>
      <c r="K18" s="40" t="s">
        <v>31</v>
      </c>
      <c r="L18" s="30"/>
      <c r="M18" s="16" t="s">
        <v>29</v>
      </c>
      <c r="N18" s="14"/>
      <c r="O18" s="14"/>
      <c r="P18" s="14"/>
      <c r="Q18" s="14"/>
      <c r="R18" s="17">
        <f>COUNTA(N9:N16)</f>
        <v>4</v>
      </c>
      <c r="S18" s="14"/>
      <c r="T18" s="15"/>
    </row>
    <row r="19" spans="1:24" ht="21" customHeight="1" x14ac:dyDescent="0.25">
      <c r="A19" s="16" t="s">
        <v>32</v>
      </c>
      <c r="B19" s="14"/>
      <c r="C19" s="14"/>
      <c r="D19" s="14"/>
      <c r="E19" s="14"/>
      <c r="F19" s="17">
        <f>SUM(H9:H16)</f>
        <v>65</v>
      </c>
      <c r="G19" s="14"/>
      <c r="H19" s="15"/>
      <c r="I19" s="32"/>
      <c r="J19" s="22"/>
      <c r="K19" s="32"/>
      <c r="L19" s="22"/>
      <c r="M19" s="16" t="s">
        <v>32</v>
      </c>
      <c r="N19" s="14"/>
      <c r="O19" s="14"/>
      <c r="P19" s="14"/>
      <c r="Q19" s="14"/>
      <c r="R19" s="17">
        <f>SUM(T9:T16)</f>
        <v>68</v>
      </c>
      <c r="S19" s="14"/>
      <c r="T19" s="15"/>
    </row>
    <row r="20" spans="1:24" ht="21" customHeight="1" x14ac:dyDescent="0.25">
      <c r="A20" s="46" t="s">
        <v>33</v>
      </c>
      <c r="B20" s="21"/>
      <c r="C20" s="21"/>
      <c r="D20" s="21"/>
      <c r="E20" s="21"/>
      <c r="F20" s="20">
        <f>IF(COUNTA(H9:H16)=0,"",ROUND(AVERAGE(H9:H16),1))</f>
        <v>16.3</v>
      </c>
      <c r="G20" s="21"/>
      <c r="H20" s="22"/>
      <c r="I20" s="1"/>
      <c r="J20" s="1"/>
      <c r="K20" s="1"/>
      <c r="L20" s="1"/>
      <c r="M20" s="46" t="s">
        <v>33</v>
      </c>
      <c r="N20" s="21"/>
      <c r="O20" s="21"/>
      <c r="P20" s="21"/>
      <c r="Q20" s="21"/>
      <c r="R20" s="20">
        <f>IF(COUNTA(T9:T16)=0,"",ROUND(AVERAGE(T9:T16),1))</f>
        <v>17</v>
      </c>
      <c r="S20" s="21"/>
      <c r="T20" s="22"/>
    </row>
    <row r="21" spans="1:24" ht="8.1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4" ht="21" customHeight="1" x14ac:dyDescent="0.25">
      <c r="A22" s="38" t="s">
        <v>34</v>
      </c>
      <c r="B22" s="27"/>
      <c r="C22" s="27"/>
      <c r="D22" s="27"/>
      <c r="E22" s="27"/>
      <c r="F22" s="27"/>
      <c r="G22" s="27"/>
      <c r="H22" s="28"/>
      <c r="I22" s="1"/>
      <c r="J22" s="1"/>
      <c r="K22" s="1"/>
      <c r="L22" s="1"/>
      <c r="M22" s="38" t="s">
        <v>35</v>
      </c>
      <c r="N22" s="27"/>
      <c r="O22" s="27"/>
      <c r="P22" s="27"/>
      <c r="Q22" s="27"/>
      <c r="R22" s="27"/>
      <c r="S22" s="27"/>
      <c r="T22" s="28"/>
    </row>
    <row r="23" spans="1:24" ht="21" customHeight="1" x14ac:dyDescent="0.25">
      <c r="A23" s="2" t="s">
        <v>12</v>
      </c>
      <c r="B23" s="42" t="s">
        <v>13</v>
      </c>
      <c r="C23" s="14"/>
      <c r="D23" s="14"/>
      <c r="E23" s="14"/>
      <c r="F23" s="3" t="s">
        <v>14</v>
      </c>
      <c r="G23" s="3" t="s">
        <v>15</v>
      </c>
      <c r="H23" s="4" t="s">
        <v>16</v>
      </c>
      <c r="I23" s="1"/>
      <c r="J23" s="1"/>
      <c r="K23" s="1"/>
      <c r="L23" s="1"/>
      <c r="M23" s="2" t="s">
        <v>12</v>
      </c>
      <c r="N23" s="42" t="s">
        <v>13</v>
      </c>
      <c r="O23" s="14"/>
      <c r="P23" s="14"/>
      <c r="Q23" s="14"/>
      <c r="R23" s="3" t="s">
        <v>14</v>
      </c>
      <c r="S23" s="3" t="s">
        <v>15</v>
      </c>
      <c r="T23" s="4" t="s">
        <v>16</v>
      </c>
    </row>
    <row r="24" spans="1:24" ht="21" customHeight="1" x14ac:dyDescent="0.25">
      <c r="A24" s="5" t="str">
        <f t="shared" ref="A24:A31" si="6">IF(B24&lt;&gt;"","A"&amp;ROW()-23,"")</f>
        <v>A1</v>
      </c>
      <c r="B24" s="24" t="s">
        <v>36</v>
      </c>
      <c r="C24" s="25"/>
      <c r="D24" s="25"/>
      <c r="E24" s="25"/>
      <c r="F24" s="6">
        <v>5</v>
      </c>
      <c r="G24" s="6">
        <v>4</v>
      </c>
      <c r="H24" s="7">
        <f t="shared" ref="H24:H31" si="7">IF(AND(F24&lt;&gt;"",G24&lt;&gt;""),F24*G24,"")</f>
        <v>20</v>
      </c>
      <c r="I24" s="1"/>
      <c r="J24" s="1"/>
      <c r="K24" s="1"/>
      <c r="L24" s="1"/>
      <c r="M24" s="5" t="str">
        <f t="shared" ref="M24:M31" si="8">IF(N24&lt;&gt;"","O"&amp;ROW()-23,"")</f>
        <v>O1</v>
      </c>
      <c r="N24" s="24" t="s">
        <v>37</v>
      </c>
      <c r="O24" s="25"/>
      <c r="P24" s="25"/>
      <c r="Q24" s="25"/>
      <c r="R24" s="6">
        <v>5</v>
      </c>
      <c r="S24" s="6">
        <v>5</v>
      </c>
      <c r="T24" s="7">
        <f t="shared" ref="T24:T31" si="9">IF(AND(R24&lt;&gt;"",S24&lt;&gt;""),R24*S24,"")</f>
        <v>25</v>
      </c>
      <c r="W24">
        <f t="shared" ref="W24:W31" si="10">IF(H24="","",H24+ROW()/1000)</f>
        <v>20.024000000000001</v>
      </c>
      <c r="X24">
        <f t="shared" ref="X24:X31" si="11">IF(T24="","",T24+ROW()/1000)</f>
        <v>25.024000000000001</v>
      </c>
    </row>
    <row r="25" spans="1:24" ht="21" customHeight="1" x14ac:dyDescent="0.25">
      <c r="A25" s="5" t="str">
        <f t="shared" si="6"/>
        <v>A2</v>
      </c>
      <c r="B25" s="24" t="s">
        <v>38</v>
      </c>
      <c r="C25" s="25"/>
      <c r="D25" s="25"/>
      <c r="E25" s="25"/>
      <c r="F25" s="6">
        <v>3</v>
      </c>
      <c r="G25" s="6">
        <v>4</v>
      </c>
      <c r="H25" s="7">
        <f t="shared" si="7"/>
        <v>12</v>
      </c>
      <c r="I25" s="55" t="s">
        <v>39</v>
      </c>
      <c r="J25" s="30"/>
      <c r="K25" s="29" t="s">
        <v>40</v>
      </c>
      <c r="L25" s="30"/>
      <c r="M25" s="5" t="str">
        <f t="shared" si="8"/>
        <v>O2</v>
      </c>
      <c r="N25" s="24" t="s">
        <v>41</v>
      </c>
      <c r="O25" s="25"/>
      <c r="P25" s="25"/>
      <c r="Q25" s="25"/>
      <c r="R25" s="6">
        <v>4</v>
      </c>
      <c r="S25" s="6">
        <v>4</v>
      </c>
      <c r="T25" s="7">
        <f t="shared" si="9"/>
        <v>16</v>
      </c>
      <c r="W25">
        <f t="shared" si="10"/>
        <v>12.025</v>
      </c>
      <c r="X25">
        <f t="shared" si="11"/>
        <v>16.024999999999999</v>
      </c>
    </row>
    <row r="26" spans="1:24" ht="21" customHeight="1" x14ac:dyDescent="0.25">
      <c r="A26" s="5" t="str">
        <f t="shared" si="6"/>
        <v>A3</v>
      </c>
      <c r="B26" s="24" t="s">
        <v>42</v>
      </c>
      <c r="C26" s="25"/>
      <c r="D26" s="25"/>
      <c r="E26" s="25"/>
      <c r="F26" s="6">
        <v>4</v>
      </c>
      <c r="G26" s="6">
        <v>4</v>
      </c>
      <c r="H26" s="7">
        <f t="shared" si="7"/>
        <v>16</v>
      </c>
      <c r="I26" s="31"/>
      <c r="J26" s="15"/>
      <c r="K26" s="31"/>
      <c r="L26" s="15"/>
      <c r="M26" s="5" t="str">
        <f t="shared" si="8"/>
        <v>O3</v>
      </c>
      <c r="N26" s="24" t="s">
        <v>43</v>
      </c>
      <c r="O26" s="25"/>
      <c r="P26" s="25"/>
      <c r="Q26" s="25"/>
      <c r="R26" s="6">
        <v>5</v>
      </c>
      <c r="S26" s="6">
        <v>4</v>
      </c>
      <c r="T26" s="7">
        <f t="shared" si="9"/>
        <v>20</v>
      </c>
      <c r="W26">
        <f t="shared" si="10"/>
        <v>16.026</v>
      </c>
      <c r="X26">
        <f t="shared" si="11"/>
        <v>20.026</v>
      </c>
    </row>
    <row r="27" spans="1:24" ht="21" customHeight="1" x14ac:dyDescent="0.25">
      <c r="A27" s="5" t="str">
        <f t="shared" si="6"/>
        <v>A4</v>
      </c>
      <c r="B27" s="24" t="s">
        <v>44</v>
      </c>
      <c r="C27" s="25"/>
      <c r="D27" s="25"/>
      <c r="E27" s="25"/>
      <c r="F27" s="6">
        <v>4</v>
      </c>
      <c r="G27" s="6">
        <v>5</v>
      </c>
      <c r="H27" s="7">
        <f t="shared" si="7"/>
        <v>20</v>
      </c>
      <c r="I27" s="31"/>
      <c r="J27" s="15"/>
      <c r="K27" s="31"/>
      <c r="L27" s="15"/>
      <c r="M27" s="5" t="str">
        <f t="shared" si="8"/>
        <v>O4</v>
      </c>
      <c r="N27" s="24" t="s">
        <v>45</v>
      </c>
      <c r="O27" s="25"/>
      <c r="P27" s="25"/>
      <c r="Q27" s="25"/>
      <c r="R27" s="6">
        <v>3</v>
      </c>
      <c r="S27" s="6">
        <v>4</v>
      </c>
      <c r="T27" s="7">
        <f t="shared" si="9"/>
        <v>12</v>
      </c>
      <c r="W27">
        <f t="shared" si="10"/>
        <v>20.027000000000001</v>
      </c>
      <c r="X27">
        <f t="shared" si="11"/>
        <v>12.026999999999999</v>
      </c>
    </row>
    <row r="28" spans="1:24" ht="21" customHeight="1" x14ac:dyDescent="0.25">
      <c r="A28" s="5" t="str">
        <f t="shared" si="6"/>
        <v/>
      </c>
      <c r="B28" s="24"/>
      <c r="C28" s="25"/>
      <c r="D28" s="25"/>
      <c r="E28" s="25"/>
      <c r="F28" s="6"/>
      <c r="G28" s="6"/>
      <c r="H28" s="7" t="str">
        <f t="shared" si="7"/>
        <v/>
      </c>
      <c r="I28" s="31"/>
      <c r="J28" s="15"/>
      <c r="K28" s="31"/>
      <c r="L28" s="15"/>
      <c r="M28" s="5" t="str">
        <f t="shared" si="8"/>
        <v/>
      </c>
      <c r="N28" s="24"/>
      <c r="O28" s="25"/>
      <c r="P28" s="25"/>
      <c r="Q28" s="25"/>
      <c r="R28" s="6"/>
      <c r="S28" s="6"/>
      <c r="T28" s="7" t="str">
        <f t="shared" si="9"/>
        <v/>
      </c>
      <c r="W28" t="str">
        <f t="shared" si="10"/>
        <v/>
      </c>
      <c r="X28" t="str">
        <f t="shared" si="11"/>
        <v/>
      </c>
    </row>
    <row r="29" spans="1:24" ht="21" customHeight="1" x14ac:dyDescent="0.25">
      <c r="A29" s="5" t="str">
        <f t="shared" si="6"/>
        <v/>
      </c>
      <c r="B29" s="24"/>
      <c r="C29" s="25"/>
      <c r="D29" s="25"/>
      <c r="E29" s="25"/>
      <c r="F29" s="6"/>
      <c r="G29" s="6"/>
      <c r="H29" s="7" t="str">
        <f t="shared" si="7"/>
        <v/>
      </c>
      <c r="I29" s="31"/>
      <c r="J29" s="15"/>
      <c r="K29" s="31"/>
      <c r="L29" s="15"/>
      <c r="M29" s="5" t="str">
        <f t="shared" si="8"/>
        <v/>
      </c>
      <c r="N29" s="24"/>
      <c r="O29" s="25"/>
      <c r="P29" s="25"/>
      <c r="Q29" s="25"/>
      <c r="R29" s="6"/>
      <c r="S29" s="6"/>
      <c r="T29" s="7" t="str">
        <f t="shared" si="9"/>
        <v/>
      </c>
      <c r="W29" t="str">
        <f t="shared" si="10"/>
        <v/>
      </c>
      <c r="X29" t="str">
        <f t="shared" si="11"/>
        <v/>
      </c>
    </row>
    <row r="30" spans="1:24" ht="21" customHeight="1" x14ac:dyDescent="0.25">
      <c r="A30" s="5" t="str">
        <f t="shared" si="6"/>
        <v/>
      </c>
      <c r="B30" s="24"/>
      <c r="C30" s="25"/>
      <c r="D30" s="25"/>
      <c r="E30" s="25"/>
      <c r="F30" s="6"/>
      <c r="G30" s="6"/>
      <c r="H30" s="7" t="str">
        <f t="shared" si="7"/>
        <v/>
      </c>
      <c r="I30" s="31"/>
      <c r="J30" s="15"/>
      <c r="K30" s="31"/>
      <c r="L30" s="15"/>
      <c r="M30" s="5" t="str">
        <f t="shared" si="8"/>
        <v/>
      </c>
      <c r="N30" s="24"/>
      <c r="O30" s="25"/>
      <c r="P30" s="25"/>
      <c r="Q30" s="25"/>
      <c r="R30" s="6"/>
      <c r="S30" s="6"/>
      <c r="T30" s="7" t="str">
        <f t="shared" si="9"/>
        <v/>
      </c>
      <c r="W30" t="str">
        <f t="shared" si="10"/>
        <v/>
      </c>
      <c r="X30" t="str">
        <f t="shared" si="11"/>
        <v/>
      </c>
    </row>
    <row r="31" spans="1:24" ht="21" customHeight="1" x14ac:dyDescent="0.25">
      <c r="A31" s="5" t="str">
        <f t="shared" si="6"/>
        <v/>
      </c>
      <c r="B31" s="24"/>
      <c r="C31" s="25"/>
      <c r="D31" s="25"/>
      <c r="E31" s="25"/>
      <c r="F31" s="6"/>
      <c r="G31" s="6"/>
      <c r="H31" s="7" t="str">
        <f t="shared" si="7"/>
        <v/>
      </c>
      <c r="I31" s="32"/>
      <c r="J31" s="22"/>
      <c r="K31" s="32"/>
      <c r="L31" s="22"/>
      <c r="M31" s="5" t="str">
        <f t="shared" si="8"/>
        <v/>
      </c>
      <c r="N31" s="24"/>
      <c r="O31" s="25"/>
      <c r="P31" s="25"/>
      <c r="Q31" s="25"/>
      <c r="R31" s="6"/>
      <c r="S31" s="6"/>
      <c r="T31" s="7" t="str">
        <f t="shared" si="9"/>
        <v/>
      </c>
      <c r="W31" t="str">
        <f t="shared" si="10"/>
        <v/>
      </c>
      <c r="X31" t="str">
        <f t="shared" si="11"/>
        <v/>
      </c>
    </row>
    <row r="32" spans="1:24" ht="21" customHeight="1" x14ac:dyDescent="0.25">
      <c r="A32" s="47" t="s">
        <v>27</v>
      </c>
      <c r="B32" s="14"/>
      <c r="C32" s="14"/>
      <c r="D32" s="14"/>
      <c r="E32" s="14"/>
      <c r="F32" s="19" t="s">
        <v>28</v>
      </c>
      <c r="G32" s="14"/>
      <c r="H32" s="15"/>
      <c r="I32" s="40" t="s">
        <v>46</v>
      </c>
      <c r="J32" s="30"/>
      <c r="K32" s="40" t="s">
        <v>47</v>
      </c>
      <c r="L32" s="30"/>
      <c r="M32" s="47" t="s">
        <v>27</v>
      </c>
      <c r="N32" s="14"/>
      <c r="O32" s="14"/>
      <c r="P32" s="14"/>
      <c r="Q32" s="14"/>
      <c r="R32" s="19" t="s">
        <v>28</v>
      </c>
      <c r="S32" s="14"/>
      <c r="T32" s="15"/>
    </row>
    <row r="33" spans="1:20" ht="21" customHeight="1" x14ac:dyDescent="0.25">
      <c r="A33" s="16" t="s">
        <v>29</v>
      </c>
      <c r="B33" s="14"/>
      <c r="C33" s="14"/>
      <c r="D33" s="14"/>
      <c r="E33" s="14"/>
      <c r="F33" s="17">
        <f>COUNTA(B24:B31)</f>
        <v>4</v>
      </c>
      <c r="G33" s="14"/>
      <c r="H33" s="15"/>
      <c r="I33" s="32"/>
      <c r="J33" s="22"/>
      <c r="K33" s="32"/>
      <c r="L33" s="22"/>
      <c r="M33" s="16" t="s">
        <v>29</v>
      </c>
      <c r="N33" s="14"/>
      <c r="O33" s="14"/>
      <c r="P33" s="14"/>
      <c r="Q33" s="14"/>
      <c r="R33" s="17">
        <f>COUNTA(N24:N31)</f>
        <v>4</v>
      </c>
      <c r="S33" s="14"/>
      <c r="T33" s="15"/>
    </row>
    <row r="34" spans="1:20" ht="21" customHeight="1" x14ac:dyDescent="0.25">
      <c r="A34" s="16" t="s">
        <v>32</v>
      </c>
      <c r="B34" s="14"/>
      <c r="C34" s="14"/>
      <c r="D34" s="14"/>
      <c r="E34" s="14"/>
      <c r="F34" s="17">
        <f>SUM(H24:H31)</f>
        <v>68</v>
      </c>
      <c r="G34" s="14"/>
      <c r="H34" s="15"/>
      <c r="I34" s="1"/>
      <c r="J34" s="1"/>
      <c r="K34" s="1"/>
      <c r="L34" s="1"/>
      <c r="M34" s="16" t="s">
        <v>32</v>
      </c>
      <c r="N34" s="14"/>
      <c r="O34" s="14"/>
      <c r="P34" s="14"/>
      <c r="Q34" s="14"/>
      <c r="R34" s="17">
        <f>SUM(T24:T31)</f>
        <v>73</v>
      </c>
      <c r="S34" s="14"/>
      <c r="T34" s="15"/>
    </row>
    <row r="35" spans="1:20" ht="21" customHeight="1" x14ac:dyDescent="0.25">
      <c r="A35" s="46" t="s">
        <v>33</v>
      </c>
      <c r="B35" s="21"/>
      <c r="C35" s="21"/>
      <c r="D35" s="21"/>
      <c r="E35" s="21"/>
      <c r="F35" s="20">
        <f>IF(COUNTA(H24:H31)=0,"",ROUND(AVERAGE(H24:H31),1))</f>
        <v>17</v>
      </c>
      <c r="G35" s="21"/>
      <c r="H35" s="22"/>
      <c r="I35" s="1"/>
      <c r="J35" s="1"/>
      <c r="K35" s="1"/>
      <c r="L35" s="1"/>
      <c r="M35" s="46" t="s">
        <v>33</v>
      </c>
      <c r="N35" s="21"/>
      <c r="O35" s="21"/>
      <c r="P35" s="21"/>
      <c r="Q35" s="21"/>
      <c r="R35" s="20">
        <f>IF(COUNTA(T24:T31)=0,"",ROUND(AVERAGE(T24:T31),1))</f>
        <v>18.3</v>
      </c>
      <c r="S35" s="21"/>
      <c r="T35" s="22"/>
    </row>
    <row r="36" spans="1:20" ht="9.9499999999999993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1" customHeight="1" x14ac:dyDescent="0.25">
      <c r="A37" s="52" t="s">
        <v>48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</row>
    <row r="38" spans="1:20" ht="21" customHeight="1" x14ac:dyDescent="0.25">
      <c r="A38" s="26" t="s">
        <v>49</v>
      </c>
      <c r="B38" s="27"/>
      <c r="C38" s="27"/>
      <c r="D38" s="27"/>
      <c r="E38" s="28"/>
      <c r="F38" s="26" t="s">
        <v>50</v>
      </c>
      <c r="G38" s="27"/>
      <c r="H38" s="27"/>
      <c r="I38" s="27"/>
      <c r="J38" s="28"/>
      <c r="K38" s="26" t="s">
        <v>51</v>
      </c>
      <c r="L38" s="27"/>
      <c r="M38" s="27"/>
      <c r="N38" s="27"/>
      <c r="O38" s="28"/>
      <c r="P38" s="26" t="s">
        <v>52</v>
      </c>
      <c r="Q38" s="27"/>
      <c r="R38" s="27"/>
      <c r="S38" s="27"/>
      <c r="T38" s="28"/>
    </row>
    <row r="39" spans="1:20" ht="21" customHeight="1" x14ac:dyDescent="0.25">
      <c r="A39" s="43" t="s">
        <v>53</v>
      </c>
      <c r="B39" s="36"/>
      <c r="C39" s="36"/>
      <c r="D39" s="36"/>
      <c r="E39" s="9" t="s">
        <v>54</v>
      </c>
      <c r="F39" s="43" t="s">
        <v>53</v>
      </c>
      <c r="G39" s="36"/>
      <c r="H39" s="36"/>
      <c r="I39" s="36"/>
      <c r="J39" s="9" t="s">
        <v>54</v>
      </c>
      <c r="K39" s="43" t="s">
        <v>53</v>
      </c>
      <c r="L39" s="36"/>
      <c r="M39" s="36"/>
      <c r="N39" s="36"/>
      <c r="O39" s="9" t="s">
        <v>54</v>
      </c>
      <c r="P39" s="43" t="s">
        <v>53</v>
      </c>
      <c r="Q39" s="36"/>
      <c r="R39" s="36"/>
      <c r="S39" s="36"/>
      <c r="T39" s="9" t="s">
        <v>54</v>
      </c>
    </row>
    <row r="40" spans="1:20" ht="21" customHeight="1" x14ac:dyDescent="0.25">
      <c r="A40" s="23" t="str">
        <f>IFERROR(INDEX($B$9:$B$16,MATCH(LARGE($U$9:$U$16,1),$U$9:$U$16,0)),"")</f>
        <v>Baja recurrencia tras la compra inicial</v>
      </c>
      <c r="B40" s="14"/>
      <c r="C40" s="14"/>
      <c r="D40" s="14"/>
      <c r="E40" s="8">
        <f>IFERROR(ROUND(LARGE($U$9:$U$16,1),0),"")</f>
        <v>20</v>
      </c>
      <c r="F40" s="23" t="str">
        <f>IFERROR(INDEX($N$9:$N$16,MATCH(LARGE($V$9:$V$16,1),$V$9:$V$16,0)),"")</f>
        <v>Comunidad activa con contenido educativo</v>
      </c>
      <c r="G40" s="14"/>
      <c r="H40" s="14"/>
      <c r="I40" s="14"/>
      <c r="J40" s="8">
        <f>IFERROR(ROUND(LARGE($V$9:$V$16,1),0),"")</f>
        <v>20</v>
      </c>
      <c r="K40" s="23" t="str">
        <f>IFERROR(INDEX($B$24:$B$31,MATCH(LARGE($W$24:$W$31,1),$W$24:$W$31,0)),"")</f>
        <v>Entrada de marcas de bricolaje con mayor distribución</v>
      </c>
      <c r="L40" s="14"/>
      <c r="M40" s="14"/>
      <c r="N40" s="14"/>
      <c r="O40" s="8">
        <f>IFERROR(ROUND(LARGE($W$24:$W$31,1),0),"")</f>
        <v>20</v>
      </c>
      <c r="P40" s="23" t="str">
        <f>IFERROR(INDEX($N$24:$N$31,MATCH(LARGE($X$24:$X$31,1),$X$24:$X$31,0)),"")</f>
        <v>Crece la demanda de autocultivo urbano</v>
      </c>
      <c r="Q40" s="14"/>
      <c r="R40" s="14"/>
      <c r="S40" s="14"/>
      <c r="T40" s="8">
        <f>IFERROR(ROUND(LARGE($X$24:$X$31,1),0),"")</f>
        <v>25</v>
      </c>
    </row>
    <row r="41" spans="1:20" ht="21" customHeight="1" x14ac:dyDescent="0.25">
      <c r="A41" s="23" t="str">
        <f>IFERROR(INDEX($B$9:$B$16,MATCH(LARGE($U$9:$U$16,2),$U$9:$U$16,0)),"")</f>
        <v>Coste de adquisición alto en campañas de pago</v>
      </c>
      <c r="B41" s="14"/>
      <c r="C41" s="14"/>
      <c r="D41" s="14"/>
      <c r="E41" s="8">
        <f>IFERROR(ROUND(LARGE($U$9:$U$16,2),0),"")</f>
        <v>20</v>
      </c>
      <c r="F41" s="23" t="str">
        <f>IFERROR(INDEX($N$9:$N$16,MATCH(LARGE($V$9:$V$16,2),$V$9:$V$16,0)),"")</f>
        <v>Producto diferenciable con instalación sencilla</v>
      </c>
      <c r="G41" s="14"/>
      <c r="H41" s="14"/>
      <c r="I41" s="14"/>
      <c r="J41" s="8">
        <f>IFERROR(ROUND(LARGE($V$9:$V$16,2),0),"")</f>
        <v>20</v>
      </c>
      <c r="K41" s="23" t="str">
        <f>IFERROR(INDEX($B$24:$B$31,MATCH(LARGE($W$24:$W$31,2),$W$24:$W$31,0)),"")</f>
        <v>Marketplaces asiáticos presionan precios</v>
      </c>
      <c r="L41" s="14"/>
      <c r="M41" s="14"/>
      <c r="N41" s="14"/>
      <c r="O41" s="8">
        <f>IFERROR(ROUND(LARGE($W$24:$W$31,2),0),"")</f>
        <v>20</v>
      </c>
      <c r="P41" s="23" t="str">
        <f>IFERROR(INDEX($N$24:$N$31,MATCH(LARGE($X$24:$X$31,2),$X$24:$X$31,0)),"")</f>
        <v>Venta recurrente de nutrientes y repuestos</v>
      </c>
      <c r="Q41" s="14"/>
      <c r="R41" s="14"/>
      <c r="S41" s="14"/>
      <c r="T41" s="8">
        <f>IFERROR(ROUND(LARGE($X$24:$X$31,2),0),"")</f>
        <v>20</v>
      </c>
    </row>
    <row r="42" spans="1:20" ht="21" customHeight="1" x14ac:dyDescent="0.25">
      <c r="A42" s="23" t="str">
        <f>IFERROR(INDEX($B$9:$B$16,MATCH(LARGE($U$9:$U$16,3),$U$9:$U$16,0)),"")</f>
        <v>Dependencia de 2 proveedores para bombas y sensores</v>
      </c>
      <c r="B42" s="14"/>
      <c r="C42" s="14"/>
      <c r="D42" s="14"/>
      <c r="E42" s="8">
        <f>IFERROR(ROUND(LARGE($U$9:$U$16,3),0),"")</f>
        <v>16</v>
      </c>
      <c r="F42" s="23" t="str">
        <f>IFERROR(INDEX($N$9:$N$16,MATCH(LARGE($V$9:$V$16,3),$V$9:$V$16,0)),"")</f>
        <v>Márgenes brutos superiores al promedio del nicho</v>
      </c>
      <c r="G42" s="14"/>
      <c r="H42" s="14"/>
      <c r="I42" s="14"/>
      <c r="J42" s="8">
        <f>IFERROR(ROUND(LARGE($V$9:$V$16,3),0),"")</f>
        <v>16</v>
      </c>
      <c r="K42" s="23" t="str">
        <f>IFERROR(INDEX($B$24:$B$31,MATCH(LARGE($W$24:$W$31,3),$W$24:$W$31,0)),"")</f>
        <v>Aumento del coste logístico para bultos voluminosos</v>
      </c>
      <c r="L42" s="14"/>
      <c r="M42" s="14"/>
      <c r="N42" s="14"/>
      <c r="O42" s="8">
        <f>IFERROR(ROUND(LARGE($W$24:$W$31,3),0),"")</f>
        <v>16</v>
      </c>
      <c r="P42" s="23" t="str">
        <f>IFERROR(INDEX($N$24:$N$31,MATCH(LARGE($X$24:$X$31,3),$X$24:$X$31,0)),"")</f>
        <v>Alianzas con creadores de contenido de hogar sostenible</v>
      </c>
      <c r="Q42" s="14"/>
      <c r="R42" s="14"/>
      <c r="S42" s="14"/>
      <c r="T42" s="8">
        <f>IFERROR(ROUND(LARGE($X$24:$X$31,3),0),"")</f>
        <v>16</v>
      </c>
    </row>
    <row r="43" spans="1:20" ht="21" customHeight="1" x14ac:dyDescent="0.25">
      <c r="A43" s="10"/>
      <c r="B43" s="11"/>
      <c r="C43" s="11"/>
      <c r="D43" s="11"/>
      <c r="E43" s="12"/>
      <c r="F43" s="10"/>
      <c r="G43" s="11"/>
      <c r="H43" s="11"/>
      <c r="I43" s="11"/>
      <c r="J43" s="12"/>
      <c r="K43" s="10"/>
      <c r="L43" s="11"/>
      <c r="M43" s="11"/>
      <c r="N43" s="11"/>
      <c r="O43" s="12"/>
      <c r="P43" s="10"/>
      <c r="Q43" s="11"/>
      <c r="R43" s="11"/>
      <c r="S43" s="11"/>
      <c r="T43" s="12"/>
    </row>
    <row r="44" spans="1:20" ht="9.9499999999999993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1" customHeight="1" x14ac:dyDescent="0.25">
      <c r="A45" s="52" t="s">
        <v>55</v>
      </c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</row>
    <row r="46" spans="1:20" ht="21" customHeight="1" x14ac:dyDescent="0.25">
      <c r="A46" s="26" t="s">
        <v>56</v>
      </c>
      <c r="B46" s="28"/>
      <c r="C46" s="26" t="s">
        <v>57</v>
      </c>
      <c r="D46" s="27"/>
      <c r="E46" s="27"/>
      <c r="F46" s="27"/>
      <c r="G46" s="27"/>
      <c r="H46" s="28"/>
      <c r="I46" s="26" t="s">
        <v>58</v>
      </c>
      <c r="J46" s="27"/>
      <c r="K46" s="27"/>
      <c r="L46" s="27"/>
      <c r="M46" s="27"/>
      <c r="N46" s="28"/>
      <c r="O46" s="26" t="s">
        <v>59</v>
      </c>
      <c r="P46" s="27"/>
      <c r="Q46" s="27"/>
      <c r="R46" s="27"/>
      <c r="S46" s="27"/>
      <c r="T46" s="28"/>
    </row>
    <row r="47" spans="1:20" ht="21" customHeight="1" x14ac:dyDescent="0.25">
      <c r="A47" s="18" t="s">
        <v>60</v>
      </c>
      <c r="B47" s="14"/>
      <c r="C47" s="34" t="s">
        <v>24</v>
      </c>
      <c r="D47" s="14"/>
      <c r="E47" s="14"/>
      <c r="F47" s="14"/>
      <c r="G47" s="14"/>
      <c r="H47" s="14"/>
      <c r="I47" s="34" t="s">
        <v>41</v>
      </c>
      <c r="J47" s="14"/>
      <c r="K47" s="14"/>
      <c r="L47" s="14"/>
      <c r="M47" s="14"/>
      <c r="N47" s="14"/>
      <c r="O47" s="13" t="str">
        <f>IF(AND(C47&lt;&gt;"",I47&lt;&gt;""),"Aprovechar " &amp; C47 &amp; " para capturar " &amp; I47 &amp; ".","")</f>
        <v>Aprovechar Comunidad activa con contenido educativo para capturar Alianzas con creadores de contenido de hogar sostenible.</v>
      </c>
      <c r="P47" s="14"/>
      <c r="Q47" s="14"/>
      <c r="R47" s="14"/>
      <c r="S47" s="14"/>
      <c r="T47" s="15"/>
    </row>
    <row r="48" spans="1:20" ht="21" customHeight="1" x14ac:dyDescent="0.25">
      <c r="A48" s="18" t="s">
        <v>61</v>
      </c>
      <c r="B48" s="14"/>
      <c r="C48" s="34" t="s">
        <v>21</v>
      </c>
      <c r="D48" s="14"/>
      <c r="E48" s="14"/>
      <c r="F48" s="14"/>
      <c r="G48" s="14"/>
      <c r="H48" s="14"/>
      <c r="I48" s="34" t="s">
        <v>43</v>
      </c>
      <c r="J48" s="14"/>
      <c r="K48" s="14"/>
      <c r="L48" s="14"/>
      <c r="M48" s="14"/>
      <c r="N48" s="14"/>
      <c r="O48" s="13" t="str">
        <f>IF(AND(C48&lt;&gt;"",I48&lt;&gt;""),"Reducir " &amp; C48 &amp; " para aprovechar " &amp; I48 &amp; ".","")</f>
        <v>Reducir Baja recurrencia tras la compra inicial para aprovechar Venta recurrente de nutrientes y repuestos.</v>
      </c>
      <c r="P48" s="14"/>
      <c r="Q48" s="14"/>
      <c r="R48" s="14"/>
      <c r="S48" s="14"/>
      <c r="T48" s="15"/>
    </row>
    <row r="49" spans="1:20" ht="21" customHeight="1" x14ac:dyDescent="0.25">
      <c r="A49" s="18" t="s">
        <v>62</v>
      </c>
      <c r="B49" s="14"/>
      <c r="C49" s="34" t="s">
        <v>18</v>
      </c>
      <c r="D49" s="14"/>
      <c r="E49" s="14"/>
      <c r="F49" s="14"/>
      <c r="G49" s="14"/>
      <c r="H49" s="14"/>
      <c r="I49" s="34" t="s">
        <v>36</v>
      </c>
      <c r="J49" s="14"/>
      <c r="K49" s="14"/>
      <c r="L49" s="14"/>
      <c r="M49" s="14"/>
      <c r="N49" s="14"/>
      <c r="O49" s="13" t="str">
        <f>IF(AND(C49&lt;&gt;"",I49&lt;&gt;""),"Usar " &amp; C49 &amp; " para mitigar " &amp; I49 &amp; ".","")</f>
        <v>Usar Producto diferenciable con instalación sencilla para mitigar Marketplaces asiáticos presionan precios.</v>
      </c>
      <c r="P49" s="14"/>
      <c r="Q49" s="14"/>
      <c r="R49" s="14"/>
      <c r="S49" s="14"/>
      <c r="T49" s="15"/>
    </row>
    <row r="50" spans="1:20" ht="21" customHeight="1" x14ac:dyDescent="0.25">
      <c r="A50" s="18" t="s">
        <v>63</v>
      </c>
      <c r="B50" s="14"/>
      <c r="C50" s="34" t="s">
        <v>19</v>
      </c>
      <c r="D50" s="14"/>
      <c r="E50" s="14"/>
      <c r="F50" s="14"/>
      <c r="G50" s="14"/>
      <c r="H50" s="14"/>
      <c r="I50" s="34" t="s">
        <v>42</v>
      </c>
      <c r="J50" s="14"/>
      <c r="K50" s="14"/>
      <c r="L50" s="14"/>
      <c r="M50" s="14"/>
      <c r="N50" s="14"/>
      <c r="O50" s="13" t="str">
        <f>IF(AND(C50&lt;&gt;"",I50&lt;&gt;""),"Reducir " &amp; C50 &amp; " para protegerse frente a " &amp; I50 &amp; ".","")</f>
        <v>Reducir Dependencia de 2 proveedores para bombas y sensores para protegerse frente a Aumento del coste logístico para bultos voluminosos.</v>
      </c>
      <c r="P50" s="14"/>
      <c r="Q50" s="14"/>
      <c r="R50" s="14"/>
      <c r="S50" s="14"/>
      <c r="T50" s="15"/>
    </row>
    <row r="51" spans="1:20" ht="21" customHeight="1" x14ac:dyDescent="0.25">
      <c r="A51" s="18" t="s">
        <v>60</v>
      </c>
      <c r="B51" s="14"/>
      <c r="C51" s="34" t="s">
        <v>26</v>
      </c>
      <c r="D51" s="14"/>
      <c r="E51" s="14"/>
      <c r="F51" s="14"/>
      <c r="G51" s="14"/>
      <c r="H51" s="14"/>
      <c r="I51" s="34" t="s">
        <v>45</v>
      </c>
      <c r="J51" s="14"/>
      <c r="K51" s="14"/>
      <c r="L51" s="14"/>
      <c r="M51" s="14"/>
      <c r="N51" s="14"/>
      <c r="O51" s="13" t="str">
        <f>IF(AND(C51&lt;&gt;"",I51&lt;&gt;""),"Escalar " &amp; C51 &amp; " como palanca para abrir " &amp; I51 &amp; ".","")</f>
        <v>Escalar Ticket medio alto que soporta bundles como palanca para abrir Expansión B2B a colegios y talleres maker.</v>
      </c>
      <c r="P51" s="14"/>
      <c r="Q51" s="14"/>
      <c r="R51" s="14"/>
      <c r="S51" s="14"/>
      <c r="T51" s="15"/>
    </row>
    <row r="52" spans="1:20" ht="21" customHeight="1" x14ac:dyDescent="0.25">
      <c r="A52" s="49" t="s">
        <v>62</v>
      </c>
      <c r="B52" s="21"/>
      <c r="C52" s="33" t="s">
        <v>20</v>
      </c>
      <c r="D52" s="21"/>
      <c r="E52" s="21"/>
      <c r="F52" s="21"/>
      <c r="G52" s="21"/>
      <c r="H52" s="21"/>
      <c r="I52" s="33" t="s">
        <v>44</v>
      </c>
      <c r="J52" s="21"/>
      <c r="K52" s="21"/>
      <c r="L52" s="21"/>
      <c r="M52" s="21"/>
      <c r="N52" s="21"/>
      <c r="O52" s="37" t="str">
        <f>IF(AND(C52&lt;&gt;"",I52&lt;&gt;""),"Reforzar " &amp; C52 &amp; " para defenderse de " &amp; I52 &amp; ".","")</f>
        <v>Reforzar Márgenes brutos superiores al promedio del nicho para defenderse de Entrada de marcas de bricolaje con mayor distribución.</v>
      </c>
      <c r="P52" s="21"/>
      <c r="Q52" s="21"/>
      <c r="R52" s="21"/>
      <c r="S52" s="21"/>
      <c r="T52" s="22"/>
    </row>
    <row r="53" spans="1:20" ht="21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1" customHeight="1" x14ac:dyDescent="0.25">
      <c r="A54" s="44" t="s">
        <v>64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8"/>
    </row>
    <row r="55" spans="1:20" ht="21" customHeight="1" x14ac:dyDescent="0.25">
      <c r="A55" s="45" t="s">
        <v>65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0"/>
    </row>
    <row r="56" spans="1:20" ht="21" customHeight="1" x14ac:dyDescent="0.25">
      <c r="A56" s="31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5"/>
    </row>
    <row r="57" spans="1:20" ht="21" customHeight="1" x14ac:dyDescent="0.25">
      <c r="A57" s="31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5"/>
    </row>
    <row r="58" spans="1:20" ht="21" customHeight="1" x14ac:dyDescent="0.25">
      <c r="A58" s="32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2"/>
    </row>
  </sheetData>
  <mergeCells count="147">
    <mergeCell ref="D4:H4"/>
    <mergeCell ref="A17:E17"/>
    <mergeCell ref="I6:K6"/>
    <mergeCell ref="I25:J31"/>
    <mergeCell ref="A35:E35"/>
    <mergeCell ref="B8:E8"/>
    <mergeCell ref="F19:H19"/>
    <mergeCell ref="A19:E19"/>
    <mergeCell ref="B10:E10"/>
    <mergeCell ref="L3:N3"/>
    <mergeCell ref="N10:Q10"/>
    <mergeCell ref="I47:N47"/>
    <mergeCell ref="I18:J19"/>
    <mergeCell ref="F20:H20"/>
    <mergeCell ref="N28:Q28"/>
    <mergeCell ref="C47:H47"/>
    <mergeCell ref="N9:Q9"/>
    <mergeCell ref="L5:N5"/>
    <mergeCell ref="B30:E30"/>
    <mergeCell ref="N30:Q30"/>
    <mergeCell ref="A40:D40"/>
    <mergeCell ref="O46:T46"/>
    <mergeCell ref="R32:T32"/>
    <mergeCell ref="O47:T47"/>
    <mergeCell ref="L6:N6"/>
    <mergeCell ref="N8:Q8"/>
    <mergeCell ref="R19:T19"/>
    <mergeCell ref="K38:O38"/>
    <mergeCell ref="M32:Q32"/>
    <mergeCell ref="B28:E28"/>
    <mergeCell ref="B9:E9"/>
    <mergeCell ref="R18:T18"/>
    <mergeCell ref="A33:E33"/>
    <mergeCell ref="M18:Q18"/>
    <mergeCell ref="M17:Q17"/>
    <mergeCell ref="N23:Q23"/>
    <mergeCell ref="M19:Q19"/>
    <mergeCell ref="R34:T34"/>
    <mergeCell ref="L4:N4"/>
    <mergeCell ref="I3:K3"/>
    <mergeCell ref="N15:Q15"/>
    <mergeCell ref="A1:T1"/>
    <mergeCell ref="A45:T45"/>
    <mergeCell ref="M35:Q35"/>
    <mergeCell ref="I5:K5"/>
    <mergeCell ref="A39:D39"/>
    <mergeCell ref="I11:J17"/>
    <mergeCell ref="A18:E18"/>
    <mergeCell ref="A37:T37"/>
    <mergeCell ref="P41:S41"/>
    <mergeCell ref="M7:T7"/>
    <mergeCell ref="R33:T33"/>
    <mergeCell ref="F38:J38"/>
    <mergeCell ref="M33:Q33"/>
    <mergeCell ref="D3:H3"/>
    <mergeCell ref="A22:H22"/>
    <mergeCell ref="F42:I42"/>
    <mergeCell ref="I46:N46"/>
    <mergeCell ref="A52:B52"/>
    <mergeCell ref="A38:E38"/>
    <mergeCell ref="B29:E29"/>
    <mergeCell ref="N29:Q29"/>
    <mergeCell ref="K42:N42"/>
    <mergeCell ref="N13:Q13"/>
    <mergeCell ref="A49:B49"/>
    <mergeCell ref="F39:I39"/>
    <mergeCell ref="F32:H32"/>
    <mergeCell ref="P38:T38"/>
    <mergeCell ref="B15:E15"/>
    <mergeCell ref="B24:E24"/>
    <mergeCell ref="A55:T58"/>
    <mergeCell ref="B26:E26"/>
    <mergeCell ref="M20:Q20"/>
    <mergeCell ref="A7:H7"/>
    <mergeCell ref="N26:Q26"/>
    <mergeCell ref="I52:N52"/>
    <mergeCell ref="B16:E16"/>
    <mergeCell ref="R17:T17"/>
    <mergeCell ref="A46:B46"/>
    <mergeCell ref="B25:E25"/>
    <mergeCell ref="A54:T54"/>
    <mergeCell ref="N16:Q16"/>
    <mergeCell ref="N25:Q25"/>
    <mergeCell ref="B27:E27"/>
    <mergeCell ref="B11:E11"/>
    <mergeCell ref="A32:E32"/>
    <mergeCell ref="A2:T2"/>
    <mergeCell ref="A41:D41"/>
    <mergeCell ref="B14:E14"/>
    <mergeCell ref="B23:E23"/>
    <mergeCell ref="N14:Q14"/>
    <mergeCell ref="P39:S39"/>
    <mergeCell ref="B13:E13"/>
    <mergeCell ref="A34:E34"/>
    <mergeCell ref="N31:Q31"/>
    <mergeCell ref="K39:N39"/>
    <mergeCell ref="F35:H35"/>
    <mergeCell ref="A3:C3"/>
    <mergeCell ref="N24:Q24"/>
    <mergeCell ref="R35:T35"/>
    <mergeCell ref="I4:K4"/>
    <mergeCell ref="A4:C4"/>
    <mergeCell ref="C52:H52"/>
    <mergeCell ref="I48:N48"/>
    <mergeCell ref="N11:Q11"/>
    <mergeCell ref="O3:T6"/>
    <mergeCell ref="O52:T52"/>
    <mergeCell ref="C48:H48"/>
    <mergeCell ref="M22:T22"/>
    <mergeCell ref="B31:E31"/>
    <mergeCell ref="K11:L17"/>
    <mergeCell ref="B12:E12"/>
    <mergeCell ref="K18:L19"/>
    <mergeCell ref="N12:Q12"/>
    <mergeCell ref="A42:D42"/>
    <mergeCell ref="A48:B48"/>
    <mergeCell ref="C50:H50"/>
    <mergeCell ref="K41:N41"/>
    <mergeCell ref="F17:H17"/>
    <mergeCell ref="R20:T20"/>
    <mergeCell ref="P42:S42"/>
    <mergeCell ref="O50:T50"/>
    <mergeCell ref="N27:Q27"/>
    <mergeCell ref="C46:H46"/>
    <mergeCell ref="K25:L31"/>
    <mergeCell ref="I32:J33"/>
    <mergeCell ref="K32:L33"/>
    <mergeCell ref="F34:H34"/>
    <mergeCell ref="K40:N40"/>
    <mergeCell ref="A20:E20"/>
    <mergeCell ref="O48:T48"/>
    <mergeCell ref="A50:B50"/>
    <mergeCell ref="F40:I40"/>
    <mergeCell ref="P40:S40"/>
    <mergeCell ref="O49:T49"/>
    <mergeCell ref="M34:Q34"/>
    <mergeCell ref="F18:H18"/>
    <mergeCell ref="F33:H33"/>
    <mergeCell ref="A51:B51"/>
    <mergeCell ref="C51:H51"/>
    <mergeCell ref="O51:T51"/>
    <mergeCell ref="I51:N51"/>
    <mergeCell ref="I50:N50"/>
    <mergeCell ref="A47:B47"/>
    <mergeCell ref="C49:H49"/>
    <mergeCell ref="F41:I41"/>
    <mergeCell ref="I49:N49"/>
  </mergeCells>
  <conditionalFormatting sqref="H9:H16">
    <cfRule type="colorScale" priority="1">
      <colorScale>
        <cfvo type="min"/>
        <cfvo type="percentile" val="50"/>
        <cfvo type="max"/>
        <color rgb="FFEEECE1"/>
        <color rgb="FF7C7C81"/>
        <color rgb="FF121528"/>
      </colorScale>
    </cfRule>
  </conditionalFormatting>
  <conditionalFormatting sqref="H24:H31">
    <cfRule type="colorScale" priority="3">
      <colorScale>
        <cfvo type="min"/>
        <cfvo type="percentile" val="50"/>
        <cfvo type="max"/>
        <color rgb="FFEEECE1"/>
        <color rgb="FF7C7C81"/>
        <color rgb="FF121528"/>
      </colorScale>
    </cfRule>
  </conditionalFormatting>
  <conditionalFormatting sqref="T9:T16">
    <cfRule type="colorScale" priority="2">
      <colorScale>
        <cfvo type="min"/>
        <cfvo type="percentile" val="50"/>
        <cfvo type="max"/>
        <color rgb="FFEEECE1"/>
        <color rgb="FF7C7C81"/>
        <color rgb="FF121528"/>
      </colorScale>
    </cfRule>
  </conditionalFormatting>
  <conditionalFormatting sqref="T24:T31">
    <cfRule type="colorScale" priority="4">
      <colorScale>
        <cfvo type="min"/>
        <cfvo type="percentile" val="50"/>
        <cfvo type="max"/>
        <color rgb="FFEEECE1"/>
        <color rgb="FF7C7C81"/>
        <color rgb="FF121528"/>
      </colorScale>
    </cfRule>
  </conditionalFormatting>
  <dataValidations count="5">
    <dataValidation type="whole" allowBlank="1" errorTitle="Valor no válido" error="Solo se admiten enteros entre 1 y 5." promptTitle="Peso / Impacto" prompt="Introduce un valor entero del 1 al 5" sqref="F9:G16 F24:G31 R9:S16 R24:S31" xr:uid="{00000000-0002-0000-0000-000000000000}">
      <formula1>1</formula1>
      <formula2>5</formula2>
    </dataValidation>
    <dataValidation type="list" allowBlank="1" sqref="C48 C50" xr:uid="{00000000-0002-0000-0000-000001000000}">
      <formula1>Lista_Debilidades</formula1>
    </dataValidation>
    <dataValidation type="list" allowBlank="1" sqref="C47 C49 C51 C52" xr:uid="{00000000-0002-0000-0000-000002000000}">
      <formula1>Lista_Fortalezas</formula1>
    </dataValidation>
    <dataValidation type="list" allowBlank="1" sqref="I49 I50 I52" xr:uid="{00000000-0002-0000-0000-000003000000}">
      <formula1>Lista_Amenazas</formula1>
    </dataValidation>
    <dataValidation type="list" allowBlank="1" sqref="I47 I48 I51" xr:uid="{00000000-0002-0000-0000-000004000000}">
      <formula1>Lista_Oportunidades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5</vt:i4>
      </vt:variant>
    </vt:vector>
  </HeadingPairs>
  <TitlesOfParts>
    <vt:vector size="6" baseType="lpstr">
      <vt:lpstr>DAFO</vt:lpstr>
      <vt:lpstr>DAFO!Área_de_impresión</vt:lpstr>
      <vt:lpstr>Lista_Amenazas</vt:lpstr>
      <vt:lpstr>Lista_Debilidades</vt:lpstr>
      <vt:lpstr>Lista_Fortalezas</vt:lpstr>
      <vt:lpstr>Lista_Oportunidades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2026-03-10T08:26:17Z</dcterms:modified>
</cp:coreProperties>
</file>