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itinerarios de viajes\"/>
    </mc:Choice>
  </mc:AlternateContent>
  <xr:revisionPtr revIDLastSave="0" documentId="13_ncr:1_{12F0B63F-8316-42B7-AA82-7CA2EB4D26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tinerario" sheetId="1" r:id="rId1"/>
  </sheets>
  <definedNames>
    <definedName name="_xlnm.Print_Area" localSheetId="0">Itinerario!$A$1:$M$60</definedName>
    <definedName name="_xlnm.Print_Titles" localSheetId="0">Itinerario!$1:$10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50" i="1" l="1"/>
  <c r="C50" i="1" s="1"/>
  <c r="B49" i="1"/>
  <c r="C49" i="1" s="1"/>
  <c r="B48" i="1"/>
  <c r="C48" i="1" s="1"/>
  <c r="B46" i="1"/>
  <c r="M42" i="1"/>
  <c r="E42" i="1"/>
  <c r="M41" i="1"/>
  <c r="E41" i="1"/>
  <c r="M40" i="1"/>
  <c r="E40" i="1"/>
  <c r="M39" i="1"/>
  <c r="E39" i="1"/>
  <c r="M38" i="1"/>
  <c r="E38" i="1"/>
  <c r="M37" i="1"/>
  <c r="E37" i="1"/>
  <c r="M36" i="1"/>
  <c r="E36" i="1"/>
  <c r="M35" i="1"/>
  <c r="E35" i="1"/>
  <c r="M34" i="1"/>
  <c r="E34" i="1"/>
  <c r="M33" i="1"/>
  <c r="E33" i="1"/>
  <c r="M32" i="1"/>
  <c r="E32" i="1"/>
  <c r="M31" i="1"/>
  <c r="E31" i="1"/>
  <c r="M30" i="1"/>
  <c r="E30" i="1"/>
  <c r="M29" i="1"/>
  <c r="E29" i="1"/>
  <c r="M28" i="1"/>
  <c r="E28" i="1"/>
  <c r="M22" i="1"/>
  <c r="J23" i="1" s="1"/>
  <c r="J18" i="1"/>
  <c r="J17" i="1"/>
  <c r="J16" i="1"/>
  <c r="J15" i="1"/>
  <c r="J14" i="1"/>
  <c r="J13" i="1"/>
  <c r="J12" i="1"/>
  <c r="L8" i="1"/>
  <c r="I8" i="1"/>
  <c r="L7" i="1"/>
  <c r="J6" i="1"/>
  <c r="B47" i="1" l="1"/>
  <c r="C47" i="1" s="1"/>
  <c r="L6" i="1"/>
  <c r="I7" i="1" s="1"/>
  <c r="C46" i="1"/>
  <c r="B51" i="1" l="1"/>
  <c r="B52" i="1" l="1"/>
  <c r="C52" i="1" s="1"/>
  <c r="C5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M28" authorId="0" shapeId="0" xr:uid="{00000000-0006-0000-0000-000002000000}">
      <text>
        <r>
          <rPr>
            <sz val="10"/>
            <rFont val="Arial"/>
            <family val="2"/>
          </rPr>
          <t>La columna Aviso detecta solapes con la fila anterior y prioridades altas sin reserva cerrada.</t>
        </r>
      </text>
    </comment>
    <comment ref="B52" authorId="0" shapeId="0" xr:uid="{00000000-0006-0000-0000-000001000000}">
      <text>
        <r>
          <rPr>
            <sz val="10"/>
            <rFont val="Arial"/>
            <family val="2"/>
          </rPr>
          <t>Si el margen es negativo, el viaje supera el presupuesto definido en H6.</t>
        </r>
      </text>
    </comment>
  </commentList>
</comments>
</file>

<file path=xl/sharedStrings.xml><?xml version="1.0" encoding="utf-8"?>
<sst xmlns="http://schemas.openxmlformats.org/spreadsheetml/2006/main" count="193" uniqueCount="143">
  <si>
    <t>Ejemplo funcional y editable · Valencia · 4 días</t>
  </si>
  <si>
    <t>1. Resumen del viaje</t>
  </si>
  <si>
    <t>Tipo de viaje</t>
  </si>
  <si>
    <t>Escapada cultural y gastronómica</t>
  </si>
  <si>
    <t>Origen</t>
  </si>
  <si>
    <t>Barcelona</t>
  </si>
  <si>
    <t>Destino</t>
  </si>
  <si>
    <t>Valencia</t>
  </si>
  <si>
    <t>Estado</t>
  </si>
  <si>
    <t>Confirmado</t>
  </si>
  <si>
    <t>Fecha salida</t>
  </si>
  <si>
    <t>Fecha regreso</t>
  </si>
  <si>
    <t>Viajeros</t>
  </si>
  <si>
    <t>Presupuesto (€)</t>
  </si>
  <si>
    <t>Noches</t>
  </si>
  <si>
    <t>Coste total (€)</t>
  </si>
  <si>
    <t>Objetivo</t>
  </si>
  <si>
    <t>Combinar visitas culturales, gastronomía local y tiempos de descanso sin saturar la agenda.</t>
  </si>
  <si>
    <t>Coste/persona (€)</t>
  </si>
  <si>
    <t>Reservas pendientes</t>
  </si>
  <si>
    <t>Base de alojamiento</t>
  </si>
  <si>
    <t>Hotel boutique cerca del Mercado Central para moverse a pie y en transporte público.</t>
  </si>
  <si>
    <t>Actividades confirmadas</t>
  </si>
  <si>
    <t>Alertas</t>
  </si>
  <si>
    <t>2. Transporte y traslados</t>
  </si>
  <si>
    <t>Tramo</t>
  </si>
  <si>
    <t>Tipo</t>
  </si>
  <si>
    <t>Hora salida</t>
  </si>
  <si>
    <t>Fecha llegada</t>
  </si>
  <si>
    <t>Hora llegada</t>
  </si>
  <si>
    <t>Proveedor</t>
  </si>
  <si>
    <t>Reserva</t>
  </si>
  <si>
    <t>Coste (€)</t>
  </si>
  <si>
    <t>Duración (h)</t>
  </si>
  <si>
    <t>Clase / acceso</t>
  </si>
  <si>
    <t>Observaciones</t>
  </si>
  <si>
    <t>Barcelona Sants → Valencia J. Sorolla</t>
  </si>
  <si>
    <t>Tren</t>
  </si>
  <si>
    <t>Renfe</t>
  </si>
  <si>
    <t>RVC3A1</t>
  </si>
  <si>
    <t>Turista+</t>
  </si>
  <si>
    <t>Llegar 20 min antes</t>
  </si>
  <si>
    <t>Estación → hotel</t>
  </si>
  <si>
    <t>Taxi</t>
  </si>
  <si>
    <t>Free Now</t>
  </si>
  <si>
    <t>APP-VAL12</t>
  </si>
  <si>
    <t>2 maletas</t>
  </si>
  <si>
    <t>Pago desde la app</t>
  </si>
  <si>
    <t>Centro histórico → museo</t>
  </si>
  <si>
    <t>Metro</t>
  </si>
  <si>
    <t>Metrovalencia</t>
  </si>
  <si>
    <t>Bono 10 viajes</t>
  </si>
  <si>
    <t>Tarjeta SUMA</t>
  </si>
  <si>
    <t>Línea 3</t>
  </si>
  <si>
    <t>Hotel → taller de paella</t>
  </si>
  <si>
    <t>Bus</t>
  </si>
  <si>
    <t>EMT Valencia</t>
  </si>
  <si>
    <t>App EMT</t>
  </si>
  <si>
    <t>Pendiente</t>
  </si>
  <si>
    <t>Billete sencillo</t>
  </si>
  <si>
    <t>Conviene validar parada de regreso</t>
  </si>
  <si>
    <t>Valencia J. Sorolla → Barcelona Sants</t>
  </si>
  <si>
    <t>RVX9L7</t>
  </si>
  <si>
    <t>Mesa 4</t>
  </si>
  <si>
    <t>Check-out antes de las 12:00</t>
  </si>
  <si>
    <t>3. Alojamiento</t>
  </si>
  <si>
    <t>Alojamiento</t>
  </si>
  <si>
    <t>Hotel Boutique Mercado Central</t>
  </si>
  <si>
    <t>HB-VC-2741</t>
  </si>
  <si>
    <t>Tarifa/noche (€)</t>
  </si>
  <si>
    <t>Dirección</t>
  </si>
  <si>
    <t>Calle de la Lonja 14, Ciutat Vella</t>
  </si>
  <si>
    <t>Check-in</t>
  </si>
  <si>
    <t>Check-out</t>
  </si>
  <si>
    <t>Contacto</t>
  </si>
  <si>
    <t>+34 960 000 123 · reservas@hotelmc.es</t>
  </si>
  <si>
    <t>Habitación</t>
  </si>
  <si>
    <t>Doble estándar</t>
  </si>
  <si>
    <t>Coste hotel (€)</t>
  </si>
  <si>
    <t>Desayuno</t>
  </si>
  <si>
    <t>Incluido</t>
  </si>
  <si>
    <t>Servicios</t>
  </si>
  <si>
    <t>Wi‑Fi, guarda equipaje, escritorio pequeño y late check-out sujeto a disponibilidad.</t>
  </si>
  <si>
    <t>4. Agenda diaria</t>
  </si>
  <si>
    <t>Día</t>
  </si>
  <si>
    <t>Fecha</t>
  </si>
  <si>
    <t>Inicio</t>
  </si>
  <si>
    <t>Fin</t>
  </si>
  <si>
    <t>Categoría</t>
  </si>
  <si>
    <t>Actividad</t>
  </si>
  <si>
    <t>Zona</t>
  </si>
  <si>
    <t>Prioridad</t>
  </si>
  <si>
    <t>Aviso</t>
  </si>
  <si>
    <t>Día 1</t>
  </si>
  <si>
    <t>Gastronomía</t>
  </si>
  <si>
    <t>Almuerzo de llegada en mercado gastronómico</t>
  </si>
  <si>
    <t>Mercado de Colón</t>
  </si>
  <si>
    <t>Mesa 13:00</t>
  </si>
  <si>
    <t>Alta</t>
  </si>
  <si>
    <t>Confirmada</t>
  </si>
  <si>
    <t>Cultural</t>
  </si>
  <si>
    <t>Recorrido guiado por Ciutat Vella</t>
  </si>
  <si>
    <t>Centro histórico</t>
  </si>
  <si>
    <t>Tour CV-118</t>
  </si>
  <si>
    <t>Cena creativa en Ruzafa</t>
  </si>
  <si>
    <t>Ruzafa</t>
  </si>
  <si>
    <t>Pendiente confirmación</t>
  </si>
  <si>
    <t>Media</t>
  </si>
  <si>
    <t>Día 2</t>
  </si>
  <si>
    <t>Visita a museo de cerámica y diseño</t>
  </si>
  <si>
    <t>Palacio del Marqués</t>
  </si>
  <si>
    <t>Entrada online</t>
  </si>
  <si>
    <t>Ruta de tapas del Carmen</t>
  </si>
  <si>
    <t>El Carmen</t>
  </si>
  <si>
    <t>Sin reserva</t>
  </si>
  <si>
    <t>Por reservar</t>
  </si>
  <si>
    <t>Ocio</t>
  </si>
  <si>
    <t>Atardecer y paseo por la Marina</t>
  </si>
  <si>
    <t>La Marina</t>
  </si>
  <si>
    <t>No aplica</t>
  </si>
  <si>
    <t>Baja</t>
  </si>
  <si>
    <t>Flexible</t>
  </si>
  <si>
    <t>Día 3</t>
  </si>
  <si>
    <t>Taller práctico de paella valenciana</t>
  </si>
  <si>
    <t>Benimaclet</t>
  </si>
  <si>
    <t>TP-5521</t>
  </si>
  <si>
    <t>Exposición temporal de ilustración</t>
  </si>
  <si>
    <t>Entrada museo</t>
  </si>
  <si>
    <t>Día 4</t>
  </si>
  <si>
    <t>Desayuno y compra gourmet</t>
  </si>
  <si>
    <t>Mercado Central</t>
  </si>
  <si>
    <t>Museo y último paseo por el Turia</t>
  </si>
  <si>
    <t>Jardín del Turia</t>
  </si>
  <si>
    <t>MC-441</t>
  </si>
  <si>
    <t>5. Control de presupuesto</t>
  </si>
  <si>
    <t>Importe (€)</t>
  </si>
  <si>
    <t>% del presupuesto</t>
  </si>
  <si>
    <t>Transporte</t>
  </si>
  <si>
    <t>Total planificado</t>
  </si>
  <si>
    <t>Margen disponible</t>
  </si>
  <si>
    <t>Notas de uso</t>
  </si>
  <si>
    <t>Edita las celdas azules; las métricas superiores, la duración de los trayectos, el control de solapes y el presupuesto se actualizan automáticamente. Revisa cualquier alerta distinta de “OK” antes de cerrar reservas.</t>
  </si>
  <si>
    <t>ITINERARIO DE ESCAPADA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</si>
</sst>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€-C0A]\ #,##0.00"/>
    <numFmt numFmtId="165" formatCode="hh:mm"/>
    <numFmt numFmtId="166" formatCode="0.0%"/>
  </numFmts>
  <fonts count="11" x14ac:knownFonts="1">
    <font>
      <sz val="11"/>
      <color theme="1"/>
      <name val="Calibri"/>
      <family val="2"/>
      <charset val="1"/>
    </font>
    <font>
      <i/>
      <sz val="11"/>
      <color rgb="FF666666"/>
      <name val="Cambria"/>
      <charset val="1"/>
    </font>
    <font>
      <b/>
      <sz val="12"/>
      <color rgb="FFFFFFFF"/>
      <name val="Cambria"/>
      <charset val="1"/>
    </font>
    <font>
      <b/>
      <sz val="11"/>
      <color rgb="FF000000"/>
      <name val="Cambria"/>
      <charset val="1"/>
    </font>
    <font>
      <sz val="11"/>
      <color rgb="FF1F5A9D"/>
      <name val="Cambria"/>
      <charset val="1"/>
    </font>
    <font>
      <sz val="11"/>
      <color rgb="FF000000"/>
      <name val="Cambria"/>
      <charset val="1"/>
    </font>
    <font>
      <b/>
      <sz val="11"/>
      <color rgb="FFFFFFFF"/>
      <name val="Cambria"/>
      <charset val="1"/>
    </font>
    <font>
      <sz val="11"/>
      <color rgb="FF666666"/>
      <name val="Cambria"/>
      <charset val="1"/>
    </font>
    <font>
      <b/>
      <sz val="11"/>
      <name val="Cambria"/>
      <charset val="1"/>
    </font>
    <font>
      <sz val="10"/>
      <name val="Arial"/>
      <family val="2"/>
    </font>
    <font>
      <b/>
      <sz val="25"/>
      <color rgb="FFFFFFFF"/>
      <name val="Cambria"/>
      <family val="1"/>
    </font>
  </fonts>
  <fills count="9">
    <fill>
      <patternFill patternType="none"/>
    </fill>
    <fill>
      <patternFill patternType="gray125"/>
    </fill>
    <fill>
      <patternFill patternType="solid">
        <fgColor rgb="FF1F4E78"/>
        <bgColor rgb="FF1F5A9D"/>
      </patternFill>
    </fill>
    <fill>
      <patternFill patternType="solid">
        <fgColor rgb="FFF7FBFF"/>
        <bgColor rgb="FFF9FBFD"/>
      </patternFill>
    </fill>
    <fill>
      <patternFill patternType="solid">
        <fgColor rgb="FFF0F0F0"/>
        <bgColor rgb="FFEAF3FF"/>
      </patternFill>
    </fill>
    <fill>
      <patternFill patternType="solid">
        <fgColor rgb="FFEAF3FF"/>
        <bgColor rgb="FFF0F0F0"/>
      </patternFill>
    </fill>
    <fill>
      <patternFill patternType="solid">
        <fgColor rgb="FFFFFFFF"/>
        <bgColor rgb="FFF9FBFD"/>
      </patternFill>
    </fill>
    <fill>
      <patternFill patternType="solid">
        <fgColor rgb="FFF9FBFD"/>
        <bgColor rgb="FFF7FBFF"/>
      </patternFill>
    </fill>
    <fill>
      <patternFill patternType="solid">
        <fgColor rgb="FFD9EDEB"/>
        <bgColor rgb="FFE2F0D9"/>
      </patternFill>
    </fill>
  </fills>
  <borders count="3">
    <border>
      <left/>
      <right/>
      <top/>
      <bottom/>
      <diagonal/>
    </border>
    <border>
      <left/>
      <right/>
      <top style="medium">
        <color rgb="FF1F4E78"/>
      </top>
      <bottom style="medium">
        <color rgb="FF1F4E78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5" fillId="8" borderId="2" xfId="0" applyFont="1" applyFill="1" applyBorder="1" applyAlignment="1">
      <alignment horizontal="left" vertical="top" wrapText="1"/>
    </xf>
    <xf numFmtId="0" fontId="7" fillId="3" borderId="2" xfId="0" applyFont="1" applyFill="1" applyBorder="1" applyAlignment="1">
      <alignment horizontal="left" vertical="center" wrapText="1"/>
    </xf>
    <xf numFmtId="164" fontId="5" fillId="5" borderId="2" xfId="0" applyNumberFormat="1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164" fontId="5" fillId="7" borderId="2" xfId="0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 wrapText="1"/>
    </xf>
    <xf numFmtId="14" fontId="4" fillId="5" borderId="2" xfId="0" applyNumberFormat="1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center" vertical="center" wrapText="1"/>
    </xf>
    <xf numFmtId="164" fontId="4" fillId="5" borderId="2" xfId="0" applyNumberFormat="1" applyFont="1" applyFill="1" applyBorder="1" applyAlignment="1">
      <alignment horizontal="left" vertical="center" wrapText="1"/>
    </xf>
    <xf numFmtId="1" fontId="5" fillId="6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65" fontId="4" fillId="5" borderId="2" xfId="0" applyNumberFormat="1" applyFont="1" applyFill="1" applyBorder="1" applyAlignment="1">
      <alignment horizontal="left" vertical="center" wrapText="1"/>
    </xf>
    <xf numFmtId="2" fontId="5" fillId="6" borderId="2" xfId="0" applyNumberFormat="1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164" fontId="5" fillId="6" borderId="2" xfId="0" applyNumberFormat="1" applyFont="1" applyFill="1" applyBorder="1" applyAlignment="1">
      <alignment horizontal="center" vertical="center" wrapText="1"/>
    </xf>
    <xf numFmtId="166" fontId="5" fillId="6" borderId="2" xfId="0" applyNumberFormat="1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left" vertical="center" wrapText="1"/>
    </xf>
    <xf numFmtId="164" fontId="8" fillId="7" borderId="2" xfId="0" applyNumberFormat="1" applyFont="1" applyFill="1" applyBorder="1" applyAlignment="1">
      <alignment horizontal="center" vertical="center" wrapText="1"/>
    </xf>
    <xf numFmtId="166" fontId="8" fillId="6" borderId="2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</cellXfs>
  <cellStyles count="1">
    <cellStyle name="Normal" xfId="0" builtinId="0"/>
  </cellStyles>
  <dxfs count="8">
    <dxf>
      <fill>
        <patternFill>
          <bgColor rgb="FFE2F0D9"/>
        </patternFill>
      </fill>
    </dxf>
    <dxf>
      <fill>
        <patternFill>
          <bgColor rgb="FFFFF4CC"/>
        </patternFill>
      </fill>
    </dxf>
    <dxf>
      <fill>
        <patternFill>
          <bgColor rgb="FFFDE9E7"/>
        </patternFill>
      </fill>
    </dxf>
    <dxf>
      <fill>
        <patternFill>
          <bgColor rgb="FFFFF4CC"/>
        </patternFill>
      </fill>
    </dxf>
    <dxf>
      <fill>
        <patternFill>
          <bgColor rgb="FFFDE9E7"/>
        </patternFill>
      </fill>
    </dxf>
    <dxf>
      <fill>
        <patternFill>
          <bgColor rgb="FFFFF4CC"/>
        </patternFill>
      </fill>
    </dxf>
    <dxf>
      <fill>
        <patternFill>
          <bgColor rgb="FFE2F0D9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78787"/>
      <rgbColor rgb="FF9999FF"/>
      <rgbColor rgb="FF993366"/>
      <rgbColor rgb="FFFFF4CC"/>
      <rgbColor rgb="FFD9EDEB"/>
      <rgbColor rgb="FF660066"/>
      <rgbColor rgb="FFFF8080"/>
      <rgbColor rgb="FF1F5A9D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F3FF"/>
      <rgbColor rgb="FFE2F0D9"/>
      <rgbColor rgb="FFFDE9E7"/>
      <rgbColor rgb="FFF7FBFF"/>
      <rgbColor rgb="FFF9FBFD"/>
      <rgbColor rgb="FFCC99FF"/>
      <rgbColor rgb="FFF0F0F0"/>
      <rgbColor rgb="FF4F81BD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1F4E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Gasto por categoría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Itinerario!$A$46:$A$50</c:f>
              <c:strCache>
                <c:ptCount val="5"/>
                <c:pt idx="0">
                  <c:v>Transporte</c:v>
                </c:pt>
                <c:pt idx="1">
                  <c:v>Alojamiento</c:v>
                </c:pt>
                <c:pt idx="2">
                  <c:v>Cultural</c:v>
                </c:pt>
                <c:pt idx="3">
                  <c:v>Gastronomía</c:v>
                </c:pt>
                <c:pt idx="4">
                  <c:v>Ocio</c:v>
                </c:pt>
              </c:strCache>
            </c:strRef>
          </c:cat>
          <c:val>
            <c:numRef>
              <c:f>Itinerario!$B$46:$B$50</c:f>
              <c:numCache>
                <c:formatCode>[$€-C0A]\ #,##0.00</c:formatCode>
                <c:ptCount val="5"/>
                <c:pt idx="0">
                  <c:v>187</c:v>
                </c:pt>
                <c:pt idx="1">
                  <c:v>435</c:v>
                </c:pt>
                <c:pt idx="2">
                  <c:v>88</c:v>
                </c:pt>
                <c:pt idx="3">
                  <c:v>294</c:v>
                </c:pt>
                <c:pt idx="4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0B-4699-99E6-1AA2422F08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29916"/>
        <c:axId val="132496"/>
      </c:barChart>
      <c:catAx>
        <c:axId val="3129916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Importe (€)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132496"/>
        <c:crosses val="autoZero"/>
        <c:auto val="1"/>
        <c:lblAlgn val="ctr"/>
        <c:lblOffset val="100"/>
        <c:noMultiLvlLbl val="0"/>
      </c:catAx>
      <c:valAx>
        <c:axId val="132496"/>
        <c:scaling>
          <c:orientation val="minMax"/>
        </c:scaling>
        <c:delete val="0"/>
        <c:axPos val="b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Categoría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[$€-C0A]\ #,##0.0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es-ES"/>
          </a:p>
        </c:txPr>
        <c:crossAx val="3129916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44</xdr:row>
      <xdr:rowOff>0</xdr:rowOff>
    </xdr:from>
    <xdr:to>
      <xdr:col>9</xdr:col>
      <xdr:colOff>326161</xdr:colOff>
      <xdr:row>52</xdr:row>
      <xdr:rowOff>165600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Agenda" displayName="TablaAgenda" ref="A27:M42" totalsRowShown="0">
  <autoFilter ref="A27:M42" xr:uid="{00000000-0009-0000-0100-000001000000}"/>
  <tableColumns count="13">
    <tableColumn id="1" xr3:uid="{00000000-0010-0000-0000-000001000000}" name="Día"/>
    <tableColumn id="2" xr3:uid="{00000000-0010-0000-0000-000002000000}" name="Fecha"/>
    <tableColumn id="3" xr3:uid="{00000000-0010-0000-0000-000003000000}" name="Inicio"/>
    <tableColumn id="4" xr3:uid="{00000000-0010-0000-0000-000004000000}" name="Fin"/>
    <tableColumn id="5" xr3:uid="{00000000-0010-0000-0000-000005000000}" name="Duración (h)"/>
    <tableColumn id="6" xr3:uid="{00000000-0010-0000-0000-000006000000}" name="Categoría"/>
    <tableColumn id="7" xr3:uid="{00000000-0010-0000-0000-000007000000}" name="Actividad"/>
    <tableColumn id="8" xr3:uid="{00000000-0010-0000-0000-000008000000}" name="Zona"/>
    <tableColumn id="9" xr3:uid="{00000000-0010-0000-0000-000009000000}" name="Reserva"/>
    <tableColumn id="10" xr3:uid="{00000000-0010-0000-0000-00000A000000}" name="Coste (€)"/>
    <tableColumn id="11" xr3:uid="{00000000-0010-0000-0000-00000B000000}" name="Prioridad"/>
    <tableColumn id="12" xr3:uid="{00000000-0010-0000-0000-00000C000000}" name="Estado"/>
    <tableColumn id="13" xr3:uid="{00000000-0010-0000-0000-00000D000000}" name="Aviso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Transporte" displayName="TablaTransporte" ref="A11:M18" totalsRowShown="0">
  <autoFilter ref="A11:M18" xr:uid="{00000000-0009-0000-0100-000002000000}"/>
  <tableColumns count="13">
    <tableColumn id="1" xr3:uid="{00000000-0010-0000-0100-000001000000}" name="Tramo"/>
    <tableColumn id="2" xr3:uid="{00000000-0010-0000-0100-000002000000}" name="Tipo"/>
    <tableColumn id="3" xr3:uid="{00000000-0010-0000-0100-000003000000}" name="Fecha salida"/>
    <tableColumn id="4" xr3:uid="{00000000-0010-0000-0100-000004000000}" name="Hora salida"/>
    <tableColumn id="5" xr3:uid="{00000000-0010-0000-0100-000005000000}" name="Fecha llegada"/>
    <tableColumn id="6" xr3:uid="{00000000-0010-0000-0100-000006000000}" name="Hora llegada"/>
    <tableColumn id="7" xr3:uid="{00000000-0010-0000-0100-000007000000}" name="Proveedor"/>
    <tableColumn id="8" xr3:uid="{00000000-0010-0000-0100-000008000000}" name="Reserva"/>
    <tableColumn id="9" xr3:uid="{00000000-0010-0000-0100-000009000000}" name="Coste (€)"/>
    <tableColumn id="10" xr3:uid="{00000000-0010-0000-0100-00000A000000}" name="Duración (h)"/>
    <tableColumn id="11" xr3:uid="{00000000-0010-0000-0100-00000B000000}" name="Estado"/>
    <tableColumn id="12" xr3:uid="{00000000-0010-0000-0100-00000C000000}" name="Clase / acceso"/>
    <tableColumn id="13" xr3:uid="{00000000-0010-0000-0100-00000D000000}" name="Observaciones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0"/>
  <sheetViews>
    <sheetView showGridLines="0" tabSelected="1" zoomScale="80" zoomScaleNormal="80" workbookViewId="0">
      <pane ySplit="10" topLeftCell="A11" activePane="bottomLeft" state="frozen"/>
      <selection pane="bottomLeft" activeCell="T26" sqref="T26"/>
    </sheetView>
  </sheetViews>
  <sheetFormatPr baseColWidth="10" defaultColWidth="8.7109375" defaultRowHeight="15" customHeight="1" x14ac:dyDescent="0.25"/>
  <cols>
    <col min="1" max="1" width="18" customWidth="1"/>
    <col min="2" max="2" width="12" customWidth="1"/>
    <col min="3" max="3" width="14" customWidth="1"/>
    <col min="4" max="4" width="12.7109375" customWidth="1"/>
    <col min="5" max="5" width="13.7109375" customWidth="1"/>
    <col min="6" max="6" width="15" customWidth="1"/>
    <col min="7" max="7" width="20" customWidth="1"/>
    <col min="8" max="8" width="15" customWidth="1"/>
    <col min="9" max="9" width="14" customWidth="1"/>
    <col min="10" max="10" width="12" customWidth="1"/>
    <col min="11" max="11" width="13" customWidth="1"/>
    <col min="12" max="12" width="14.5703125" customWidth="1"/>
    <col min="13" max="13" width="20" customWidth="1"/>
  </cols>
  <sheetData>
    <row r="1" spans="1:13" ht="30.75" x14ac:dyDescent="0.25">
      <c r="A1" s="25" t="s">
        <v>142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19.5" customHeight="1" x14ac:dyDescent="0.25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3" ht="19.5" customHeight="1" x14ac:dyDescent="0.2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ht="21.75" customHeight="1" x14ac:dyDescent="0.25">
      <c r="A5" s="10" t="s">
        <v>2</v>
      </c>
      <c r="B5" s="6" t="s">
        <v>3</v>
      </c>
      <c r="C5" s="6"/>
      <c r="D5" s="6"/>
      <c r="E5" s="10" t="s">
        <v>4</v>
      </c>
      <c r="F5" s="6" t="s">
        <v>5</v>
      </c>
      <c r="G5" s="6"/>
      <c r="H5" s="10" t="s">
        <v>6</v>
      </c>
      <c r="I5" s="6" t="s">
        <v>7</v>
      </c>
      <c r="J5" s="6"/>
      <c r="K5" s="10" t="s">
        <v>8</v>
      </c>
      <c r="L5" s="6" t="s">
        <v>9</v>
      </c>
      <c r="M5" s="6"/>
    </row>
    <row r="6" spans="1:13" ht="32.25" customHeight="1" x14ac:dyDescent="0.25">
      <c r="A6" s="10" t="s">
        <v>10</v>
      </c>
      <c r="B6" s="12">
        <v>46154</v>
      </c>
      <c r="C6" s="10" t="s">
        <v>11</v>
      </c>
      <c r="D6" s="12">
        <v>46157</v>
      </c>
      <c r="E6" s="10" t="s">
        <v>12</v>
      </c>
      <c r="F6" s="13">
        <v>2</v>
      </c>
      <c r="G6" s="10" t="s">
        <v>13</v>
      </c>
      <c r="H6" s="14">
        <v>1250</v>
      </c>
      <c r="I6" s="10" t="s">
        <v>14</v>
      </c>
      <c r="J6" s="15">
        <f>D6-B6</f>
        <v>3</v>
      </c>
      <c r="K6" s="10" t="s">
        <v>15</v>
      </c>
      <c r="L6" s="5">
        <f>SUM($I$12:$I$18)+$J$23+SUM($J$28:$J$42)</f>
        <v>1016</v>
      </c>
      <c r="M6" s="5"/>
    </row>
    <row r="7" spans="1:13" ht="27.75" customHeight="1" x14ac:dyDescent="0.25">
      <c r="A7" s="10" t="s">
        <v>16</v>
      </c>
      <c r="B7" s="6" t="s">
        <v>17</v>
      </c>
      <c r="C7" s="6"/>
      <c r="D7" s="6"/>
      <c r="E7" s="6"/>
      <c r="F7" s="6"/>
      <c r="G7" s="6"/>
      <c r="H7" s="10" t="s">
        <v>18</v>
      </c>
      <c r="I7" s="5">
        <f>IF($F$6=0,"",$L$6/$F$6)</f>
        <v>508</v>
      </c>
      <c r="J7" s="5"/>
      <c r="K7" s="10" t="s">
        <v>19</v>
      </c>
      <c r="L7" s="4">
        <f>COUNTIF($K$12:$K$18,"Pendiente")+COUNTIF($K$12:$K$18,"Por reservar")+COUNTIF($J$21:$K$21,"Pendiente")+COUNTIF($J$21:$K$21,"Por reservar")+COUNTIF($L$28:$L$42,"Pendiente")+COUNTIF($L$28:$L$42,"Por reservar")</f>
        <v>4</v>
      </c>
      <c r="M7" s="4"/>
    </row>
    <row r="8" spans="1:13" ht="27.75" customHeight="1" x14ac:dyDescent="0.25">
      <c r="A8" s="10" t="s">
        <v>20</v>
      </c>
      <c r="B8" s="6" t="s">
        <v>21</v>
      </c>
      <c r="C8" s="6"/>
      <c r="D8" s="6"/>
      <c r="E8" s="6"/>
      <c r="F8" s="6"/>
      <c r="G8" s="6"/>
      <c r="H8" s="10" t="s">
        <v>22</v>
      </c>
      <c r="I8" s="4">
        <f>COUNTIF($L$28:$L$42,"Confirmada")</f>
        <v>5</v>
      </c>
      <c r="J8" s="4"/>
      <c r="K8" s="10" t="s">
        <v>23</v>
      </c>
      <c r="L8" s="4">
        <f>COUNTIF($M$28:$M$42,"&lt;&gt;OK")-COUNTBLANK($M$28:$M$42)</f>
        <v>1</v>
      </c>
      <c r="M8" s="4"/>
    </row>
    <row r="9" spans="1:13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13" ht="19.5" customHeight="1" x14ac:dyDescent="0.25">
      <c r="A10" s="7" t="s">
        <v>24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1:13" ht="28.5" x14ac:dyDescent="0.25">
      <c r="A11" s="16" t="s">
        <v>25</v>
      </c>
      <c r="B11" s="16" t="s">
        <v>26</v>
      </c>
      <c r="C11" s="16" t="s">
        <v>10</v>
      </c>
      <c r="D11" s="16" t="s">
        <v>27</v>
      </c>
      <c r="E11" s="16" t="s">
        <v>28</v>
      </c>
      <c r="F11" s="16" t="s">
        <v>29</v>
      </c>
      <c r="G11" s="16" t="s">
        <v>30</v>
      </c>
      <c r="H11" s="16" t="s">
        <v>31</v>
      </c>
      <c r="I11" s="16" t="s">
        <v>32</v>
      </c>
      <c r="J11" s="16" t="s">
        <v>33</v>
      </c>
      <c r="K11" s="16" t="s">
        <v>8</v>
      </c>
      <c r="L11" s="16" t="s">
        <v>34</v>
      </c>
      <c r="M11" s="16" t="s">
        <v>35</v>
      </c>
    </row>
    <row r="12" spans="1:13" ht="28.5" x14ac:dyDescent="0.25">
      <c r="A12" s="11" t="s">
        <v>36</v>
      </c>
      <c r="B12" s="11" t="s">
        <v>37</v>
      </c>
      <c r="C12" s="12">
        <v>46154</v>
      </c>
      <c r="D12" s="17">
        <v>0.34375</v>
      </c>
      <c r="E12" s="12">
        <v>46154</v>
      </c>
      <c r="F12" s="17">
        <v>0.46180555555555602</v>
      </c>
      <c r="G12" s="11" t="s">
        <v>38</v>
      </c>
      <c r="H12" s="11" t="s">
        <v>39</v>
      </c>
      <c r="I12" s="14">
        <v>79</v>
      </c>
      <c r="J12" s="18">
        <f t="shared" ref="J12:J18" si="0">IF(OR(C12="",D12="",E12="",F12=""),"",ROUND(((E12+F12)-(C12+D12))*24,2))</f>
        <v>2.83</v>
      </c>
      <c r="K12" s="11" t="s">
        <v>9</v>
      </c>
      <c r="L12" s="11" t="s">
        <v>40</v>
      </c>
      <c r="M12" s="11" t="s">
        <v>41</v>
      </c>
    </row>
    <row r="13" spans="1:13" x14ac:dyDescent="0.25">
      <c r="A13" s="11" t="s">
        <v>42</v>
      </c>
      <c r="B13" s="11" t="s">
        <v>43</v>
      </c>
      <c r="C13" s="12">
        <v>46154</v>
      </c>
      <c r="D13" s="17">
        <v>0.47222222222222199</v>
      </c>
      <c r="E13" s="12">
        <v>46154</v>
      </c>
      <c r="F13" s="17">
        <v>0.48958333333333298</v>
      </c>
      <c r="G13" s="11" t="s">
        <v>44</v>
      </c>
      <c r="H13" s="11" t="s">
        <v>45</v>
      </c>
      <c r="I13" s="14">
        <v>18</v>
      </c>
      <c r="J13" s="18">
        <f t="shared" si="0"/>
        <v>0.42</v>
      </c>
      <c r="K13" s="11" t="s">
        <v>9</v>
      </c>
      <c r="L13" s="11" t="s">
        <v>46</v>
      </c>
      <c r="M13" s="11" t="s">
        <v>47</v>
      </c>
    </row>
    <row r="14" spans="1:13" ht="28.5" x14ac:dyDescent="0.25">
      <c r="A14" s="11" t="s">
        <v>48</v>
      </c>
      <c r="B14" s="11" t="s">
        <v>49</v>
      </c>
      <c r="C14" s="12">
        <v>46154</v>
      </c>
      <c r="D14" s="17">
        <v>0.6875</v>
      </c>
      <c r="E14" s="12">
        <v>46154</v>
      </c>
      <c r="F14" s="17">
        <v>0.70138888888888895</v>
      </c>
      <c r="G14" s="11" t="s">
        <v>50</v>
      </c>
      <c r="H14" s="11" t="s">
        <v>51</v>
      </c>
      <c r="I14" s="14">
        <v>4.8</v>
      </c>
      <c r="J14" s="18">
        <f t="shared" si="0"/>
        <v>0.33</v>
      </c>
      <c r="K14" s="11" t="s">
        <v>9</v>
      </c>
      <c r="L14" s="11" t="s">
        <v>52</v>
      </c>
      <c r="M14" s="11" t="s">
        <v>53</v>
      </c>
    </row>
    <row r="15" spans="1:13" ht="28.5" x14ac:dyDescent="0.25">
      <c r="A15" s="11" t="s">
        <v>54</v>
      </c>
      <c r="B15" s="11" t="s">
        <v>55</v>
      </c>
      <c r="C15" s="12">
        <v>46156</v>
      </c>
      <c r="D15" s="17">
        <v>0.42361111111111099</v>
      </c>
      <c r="E15" s="12">
        <v>46156</v>
      </c>
      <c r="F15" s="17">
        <v>0.44097222222222199</v>
      </c>
      <c r="G15" s="11" t="s">
        <v>56</v>
      </c>
      <c r="H15" s="11" t="s">
        <v>57</v>
      </c>
      <c r="I15" s="14">
        <v>3.2</v>
      </c>
      <c r="J15" s="18">
        <f t="shared" si="0"/>
        <v>0.42</v>
      </c>
      <c r="K15" s="11" t="s">
        <v>58</v>
      </c>
      <c r="L15" s="11" t="s">
        <v>59</v>
      </c>
      <c r="M15" s="11" t="s">
        <v>60</v>
      </c>
    </row>
    <row r="16" spans="1:13" ht="28.5" x14ac:dyDescent="0.25">
      <c r="A16" s="11" t="s">
        <v>61</v>
      </c>
      <c r="B16" s="11" t="s">
        <v>37</v>
      </c>
      <c r="C16" s="12">
        <v>46157</v>
      </c>
      <c r="D16" s="17">
        <v>0.75347222222222199</v>
      </c>
      <c r="E16" s="12">
        <v>46157</v>
      </c>
      <c r="F16" s="17">
        <v>0.875</v>
      </c>
      <c r="G16" s="11" t="s">
        <v>38</v>
      </c>
      <c r="H16" s="11" t="s">
        <v>62</v>
      </c>
      <c r="I16" s="14">
        <v>82</v>
      </c>
      <c r="J16" s="18">
        <f t="shared" si="0"/>
        <v>2.92</v>
      </c>
      <c r="K16" s="11" t="s">
        <v>9</v>
      </c>
      <c r="L16" s="11" t="s">
        <v>63</v>
      </c>
      <c r="M16" s="11" t="s">
        <v>64</v>
      </c>
    </row>
    <row r="17" spans="1:13" x14ac:dyDescent="0.25">
      <c r="A17" s="11"/>
      <c r="B17" s="11"/>
      <c r="C17" s="11"/>
      <c r="D17" s="11"/>
      <c r="E17" s="11"/>
      <c r="F17" s="11"/>
      <c r="G17" s="11"/>
      <c r="H17" s="11"/>
      <c r="I17" s="14"/>
      <c r="J17" s="18" t="str">
        <f t="shared" si="0"/>
        <v/>
      </c>
      <c r="K17" s="11"/>
      <c r="L17" s="11"/>
      <c r="M17" s="11"/>
    </row>
    <row r="18" spans="1:13" x14ac:dyDescent="0.25">
      <c r="A18" s="11"/>
      <c r="B18" s="11"/>
      <c r="C18" s="11"/>
      <c r="D18" s="11"/>
      <c r="E18" s="11"/>
      <c r="F18" s="11"/>
      <c r="G18" s="11"/>
      <c r="H18" s="11"/>
      <c r="I18" s="14"/>
      <c r="J18" s="18" t="str">
        <f t="shared" si="0"/>
        <v/>
      </c>
      <c r="K18" s="11"/>
      <c r="L18" s="11"/>
      <c r="M18" s="11"/>
    </row>
    <row r="19" spans="1:13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3" ht="19.5" customHeight="1" x14ac:dyDescent="0.25">
      <c r="A20" s="7" t="s">
        <v>65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 ht="28.5" x14ac:dyDescent="0.25">
      <c r="A21" s="10" t="s">
        <v>66</v>
      </c>
      <c r="B21" s="6" t="s">
        <v>67</v>
      </c>
      <c r="C21" s="6"/>
      <c r="D21" s="6"/>
      <c r="E21" s="6"/>
      <c r="F21" s="10" t="s">
        <v>31</v>
      </c>
      <c r="G21" s="6" t="s">
        <v>68</v>
      </c>
      <c r="H21" s="6"/>
      <c r="I21" s="10" t="s">
        <v>8</v>
      </c>
      <c r="J21" s="6" t="s">
        <v>9</v>
      </c>
      <c r="K21" s="6"/>
      <c r="L21" s="10" t="s">
        <v>69</v>
      </c>
      <c r="M21" s="14">
        <v>145</v>
      </c>
    </row>
    <row r="22" spans="1:13" ht="21.75" customHeight="1" x14ac:dyDescent="0.25">
      <c r="A22" s="10" t="s">
        <v>70</v>
      </c>
      <c r="B22" s="6" t="s">
        <v>71</v>
      </c>
      <c r="C22" s="6"/>
      <c r="D22" s="6"/>
      <c r="E22" s="6"/>
      <c r="F22" s="6"/>
      <c r="G22" s="6"/>
      <c r="H22" s="10" t="s">
        <v>72</v>
      </c>
      <c r="I22" s="12">
        <v>46154</v>
      </c>
      <c r="J22" s="10" t="s">
        <v>73</v>
      </c>
      <c r="K22" s="12">
        <v>46157</v>
      </c>
      <c r="L22" s="10" t="s">
        <v>14</v>
      </c>
      <c r="M22" s="15">
        <f>K22-I22</f>
        <v>3</v>
      </c>
    </row>
    <row r="23" spans="1:13" ht="28.5" x14ac:dyDescent="0.25">
      <c r="A23" s="10" t="s">
        <v>74</v>
      </c>
      <c r="B23" s="6" t="s">
        <v>75</v>
      </c>
      <c r="C23" s="6"/>
      <c r="D23" s="6"/>
      <c r="E23" s="6"/>
      <c r="F23" s="10" t="s">
        <v>76</v>
      </c>
      <c r="G23" s="6" t="s">
        <v>77</v>
      </c>
      <c r="H23" s="6"/>
      <c r="I23" s="10" t="s">
        <v>78</v>
      </c>
      <c r="J23" s="3">
        <f>M21*M22</f>
        <v>435</v>
      </c>
      <c r="K23" s="3"/>
      <c r="L23" s="10" t="s">
        <v>79</v>
      </c>
      <c r="M23" s="11" t="s">
        <v>80</v>
      </c>
    </row>
    <row r="24" spans="1:13" ht="21.75" customHeight="1" x14ac:dyDescent="0.25">
      <c r="A24" s="10" t="s">
        <v>81</v>
      </c>
      <c r="B24" s="2" t="s">
        <v>82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3" ht="19.5" customHeight="1" x14ac:dyDescent="0.25">
      <c r="A26" s="7" t="s">
        <v>83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13" ht="25.5" customHeight="1" x14ac:dyDescent="0.25">
      <c r="A27" s="16" t="s">
        <v>84</v>
      </c>
      <c r="B27" s="16" t="s">
        <v>85</v>
      </c>
      <c r="C27" s="16" t="s">
        <v>86</v>
      </c>
      <c r="D27" s="16" t="s">
        <v>87</v>
      </c>
      <c r="E27" s="16" t="s">
        <v>33</v>
      </c>
      <c r="F27" s="16" t="s">
        <v>88</v>
      </c>
      <c r="G27" s="16" t="s">
        <v>89</v>
      </c>
      <c r="H27" s="16" t="s">
        <v>90</v>
      </c>
      <c r="I27" s="16" t="s">
        <v>31</v>
      </c>
      <c r="J27" s="16" t="s">
        <v>32</v>
      </c>
      <c r="K27" s="16" t="s">
        <v>91</v>
      </c>
      <c r="L27" s="16" t="s">
        <v>8</v>
      </c>
      <c r="M27" s="16" t="s">
        <v>92</v>
      </c>
    </row>
    <row r="28" spans="1:13" ht="37.5" customHeight="1" x14ac:dyDescent="0.25">
      <c r="A28" s="11" t="s">
        <v>93</v>
      </c>
      <c r="B28" s="12">
        <v>46154</v>
      </c>
      <c r="C28" s="17">
        <v>0.52083333333333304</v>
      </c>
      <c r="D28" s="17">
        <v>0.58333333333333304</v>
      </c>
      <c r="E28" s="18">
        <f t="shared" ref="E28:E42" si="1">IF(OR(C28="",D28=""),"",ROUND((D28-C28)*24,2))</f>
        <v>1.5</v>
      </c>
      <c r="F28" s="11" t="s">
        <v>94</v>
      </c>
      <c r="G28" s="11" t="s">
        <v>95</v>
      </c>
      <c r="H28" s="11" t="s">
        <v>96</v>
      </c>
      <c r="I28" s="11" t="s">
        <v>97</v>
      </c>
      <c r="J28" s="14">
        <v>46</v>
      </c>
      <c r="K28" s="11" t="s">
        <v>98</v>
      </c>
      <c r="L28" s="11" t="s">
        <v>99</v>
      </c>
      <c r="M28" s="19" t="str">
        <f>IF(B28="","",IF(AND(K28="Alta",OR(L28="Pendiente",L28="Por reservar")),"Revisar reserva","OK"))</f>
        <v>OK</v>
      </c>
    </row>
    <row r="29" spans="1:13" ht="37.5" customHeight="1" x14ac:dyDescent="0.25">
      <c r="A29" s="11" t="s">
        <v>93</v>
      </c>
      <c r="B29" s="12">
        <v>46154</v>
      </c>
      <c r="C29" s="17">
        <v>0.6875</v>
      </c>
      <c r="D29" s="17">
        <v>0.75</v>
      </c>
      <c r="E29" s="18">
        <f t="shared" si="1"/>
        <v>1.5</v>
      </c>
      <c r="F29" s="11" t="s">
        <v>100</v>
      </c>
      <c r="G29" s="11" t="s">
        <v>101</v>
      </c>
      <c r="H29" s="11" t="s">
        <v>102</v>
      </c>
      <c r="I29" s="11" t="s">
        <v>103</v>
      </c>
      <c r="J29" s="14">
        <v>32</v>
      </c>
      <c r="K29" s="11" t="s">
        <v>98</v>
      </c>
      <c r="L29" s="11" t="s">
        <v>99</v>
      </c>
      <c r="M29" s="19" t="str">
        <f t="shared" ref="M29:M42" si="2">IF(B29="","",IF(AND(B29=B28,C29&lt;D28),"Solape",IF(AND(K29="Alta",OR(L29="Pendiente",L29="Por reservar")),"Revisar reserva","OK")))</f>
        <v>OK</v>
      </c>
    </row>
    <row r="30" spans="1:13" ht="37.5" customHeight="1" x14ac:dyDescent="0.25">
      <c r="A30" s="11" t="s">
        <v>93</v>
      </c>
      <c r="B30" s="12">
        <v>46154</v>
      </c>
      <c r="C30" s="17">
        <v>0.85416666666666696</v>
      </c>
      <c r="D30" s="17">
        <v>0.92708333333333304</v>
      </c>
      <c r="E30" s="18">
        <f t="shared" si="1"/>
        <v>1.75</v>
      </c>
      <c r="F30" s="11" t="s">
        <v>94</v>
      </c>
      <c r="G30" s="11" t="s">
        <v>104</v>
      </c>
      <c r="H30" s="11" t="s">
        <v>105</v>
      </c>
      <c r="I30" s="11" t="s">
        <v>106</v>
      </c>
      <c r="J30" s="14">
        <v>68</v>
      </c>
      <c r="K30" s="11" t="s">
        <v>107</v>
      </c>
      <c r="L30" s="11" t="s">
        <v>58</v>
      </c>
      <c r="M30" s="19" t="str">
        <f t="shared" si="2"/>
        <v>OK</v>
      </c>
    </row>
    <row r="31" spans="1:13" ht="37.5" customHeight="1" x14ac:dyDescent="0.25">
      <c r="A31" s="11" t="s">
        <v>108</v>
      </c>
      <c r="B31" s="12">
        <v>46155</v>
      </c>
      <c r="C31" s="17">
        <v>0.41666666666666702</v>
      </c>
      <c r="D31" s="17">
        <v>0.52083333333333304</v>
      </c>
      <c r="E31" s="18">
        <f t="shared" si="1"/>
        <v>2.5</v>
      </c>
      <c r="F31" s="11" t="s">
        <v>100</v>
      </c>
      <c r="G31" s="11" t="s">
        <v>109</v>
      </c>
      <c r="H31" s="11" t="s">
        <v>110</v>
      </c>
      <c r="I31" s="11" t="s">
        <v>111</v>
      </c>
      <c r="J31" s="14">
        <v>24</v>
      </c>
      <c r="K31" s="11" t="s">
        <v>98</v>
      </c>
      <c r="L31" s="11" t="s">
        <v>99</v>
      </c>
      <c r="M31" s="19" t="str">
        <f t="shared" si="2"/>
        <v>OK</v>
      </c>
    </row>
    <row r="32" spans="1:13" ht="37.5" customHeight="1" x14ac:dyDescent="0.25">
      <c r="A32" s="11" t="s">
        <v>108</v>
      </c>
      <c r="B32" s="12">
        <v>46155</v>
      </c>
      <c r="C32" s="17">
        <v>0.54166666666666696</v>
      </c>
      <c r="D32" s="17">
        <v>0.625</v>
      </c>
      <c r="E32" s="18">
        <f t="shared" si="1"/>
        <v>2</v>
      </c>
      <c r="F32" s="11" t="s">
        <v>94</v>
      </c>
      <c r="G32" s="11" t="s">
        <v>112</v>
      </c>
      <c r="H32" s="11" t="s">
        <v>113</v>
      </c>
      <c r="I32" s="11" t="s">
        <v>114</v>
      </c>
      <c r="J32" s="14">
        <v>55</v>
      </c>
      <c r="K32" s="11" t="s">
        <v>107</v>
      </c>
      <c r="L32" s="11" t="s">
        <v>115</v>
      </c>
      <c r="M32" s="19" t="str">
        <f t="shared" si="2"/>
        <v>OK</v>
      </c>
    </row>
    <row r="33" spans="1:13" ht="37.5" customHeight="1" x14ac:dyDescent="0.25">
      <c r="A33" s="11" t="s">
        <v>108</v>
      </c>
      <c r="B33" s="12">
        <v>46155</v>
      </c>
      <c r="C33" s="17">
        <v>0.70833333333333304</v>
      </c>
      <c r="D33" s="17">
        <v>0.8125</v>
      </c>
      <c r="E33" s="18">
        <f t="shared" si="1"/>
        <v>2.5</v>
      </c>
      <c r="F33" s="11" t="s">
        <v>116</v>
      </c>
      <c r="G33" s="11" t="s">
        <v>117</v>
      </c>
      <c r="H33" s="11" t="s">
        <v>118</v>
      </c>
      <c r="I33" s="11" t="s">
        <v>119</v>
      </c>
      <c r="J33" s="14">
        <v>12</v>
      </c>
      <c r="K33" s="11" t="s">
        <v>120</v>
      </c>
      <c r="L33" s="11" t="s">
        <v>121</v>
      </c>
      <c r="M33" s="19" t="str">
        <f t="shared" si="2"/>
        <v>OK</v>
      </c>
    </row>
    <row r="34" spans="1:13" ht="37.5" customHeight="1" x14ac:dyDescent="0.25">
      <c r="A34" s="11" t="s">
        <v>122</v>
      </c>
      <c r="B34" s="12">
        <v>46156</v>
      </c>
      <c r="C34" s="17">
        <v>0.4375</v>
      </c>
      <c r="D34" s="17">
        <v>0.5625</v>
      </c>
      <c r="E34" s="18">
        <f t="shared" si="1"/>
        <v>3</v>
      </c>
      <c r="F34" s="11" t="s">
        <v>94</v>
      </c>
      <c r="G34" s="11" t="s">
        <v>123</v>
      </c>
      <c r="H34" s="11" t="s">
        <v>124</v>
      </c>
      <c r="I34" s="11" t="s">
        <v>125</v>
      </c>
      <c r="J34" s="14">
        <v>90</v>
      </c>
      <c r="K34" s="11" t="s">
        <v>98</v>
      </c>
      <c r="L34" s="11" t="s">
        <v>99</v>
      </c>
      <c r="M34" s="19" t="str">
        <f t="shared" si="2"/>
        <v>OK</v>
      </c>
    </row>
    <row r="35" spans="1:13" ht="37.5" customHeight="1" x14ac:dyDescent="0.25">
      <c r="A35" s="11" t="s">
        <v>122</v>
      </c>
      <c r="B35" s="12">
        <v>46156</v>
      </c>
      <c r="C35" s="17">
        <v>0.54166666666666696</v>
      </c>
      <c r="D35" s="17">
        <v>0.58333333333333304</v>
      </c>
      <c r="E35" s="18">
        <f t="shared" si="1"/>
        <v>1</v>
      </c>
      <c r="F35" s="11" t="s">
        <v>100</v>
      </c>
      <c r="G35" s="11" t="s">
        <v>126</v>
      </c>
      <c r="H35" s="11" t="s">
        <v>124</v>
      </c>
      <c r="I35" s="11" t="s">
        <v>127</v>
      </c>
      <c r="J35" s="14">
        <v>14</v>
      </c>
      <c r="K35" s="11" t="s">
        <v>98</v>
      </c>
      <c r="L35" s="11" t="s">
        <v>58</v>
      </c>
      <c r="M35" s="19" t="str">
        <f t="shared" si="2"/>
        <v>Solape</v>
      </c>
    </row>
    <row r="36" spans="1:13" ht="37.5" customHeight="1" x14ac:dyDescent="0.25">
      <c r="A36" s="11" t="s">
        <v>128</v>
      </c>
      <c r="B36" s="12">
        <v>46157</v>
      </c>
      <c r="C36" s="17">
        <v>0.39583333333333298</v>
      </c>
      <c r="D36" s="17">
        <v>0.45833333333333298</v>
      </c>
      <c r="E36" s="18">
        <f t="shared" si="1"/>
        <v>1.5</v>
      </c>
      <c r="F36" s="11" t="s">
        <v>94</v>
      </c>
      <c r="G36" s="11" t="s">
        <v>129</v>
      </c>
      <c r="H36" s="11" t="s">
        <v>130</v>
      </c>
      <c r="I36" s="11" t="s">
        <v>114</v>
      </c>
      <c r="J36" s="14">
        <v>35</v>
      </c>
      <c r="K36" s="11" t="s">
        <v>107</v>
      </c>
      <c r="L36" s="11" t="s">
        <v>121</v>
      </c>
      <c r="M36" s="19" t="str">
        <f t="shared" si="2"/>
        <v>OK</v>
      </c>
    </row>
    <row r="37" spans="1:13" ht="37.5" customHeight="1" x14ac:dyDescent="0.25">
      <c r="A37" s="11" t="s">
        <v>128</v>
      </c>
      <c r="B37" s="12">
        <v>46157</v>
      </c>
      <c r="C37" s="17">
        <v>0.5</v>
      </c>
      <c r="D37" s="17">
        <v>0.58333333333333304</v>
      </c>
      <c r="E37" s="18">
        <f t="shared" si="1"/>
        <v>2</v>
      </c>
      <c r="F37" s="11" t="s">
        <v>100</v>
      </c>
      <c r="G37" s="11" t="s">
        <v>131</v>
      </c>
      <c r="H37" s="11" t="s">
        <v>132</v>
      </c>
      <c r="I37" s="11" t="s">
        <v>133</v>
      </c>
      <c r="J37" s="14">
        <v>18</v>
      </c>
      <c r="K37" s="11" t="s">
        <v>107</v>
      </c>
      <c r="L37" s="11" t="s">
        <v>99</v>
      </c>
      <c r="M37" s="19" t="str">
        <f t="shared" si="2"/>
        <v>OK</v>
      </c>
    </row>
    <row r="38" spans="1:13" ht="37.5" customHeight="1" x14ac:dyDescent="0.25">
      <c r="A38" s="11"/>
      <c r="B38" s="12"/>
      <c r="C38" s="17"/>
      <c r="D38" s="17"/>
      <c r="E38" s="18" t="str">
        <f t="shared" si="1"/>
        <v/>
      </c>
      <c r="F38" s="11"/>
      <c r="G38" s="11"/>
      <c r="H38" s="11"/>
      <c r="I38" s="11"/>
      <c r="J38" s="14"/>
      <c r="K38" s="11"/>
      <c r="L38" s="11"/>
      <c r="M38" s="19" t="str">
        <f t="shared" si="2"/>
        <v/>
      </c>
    </row>
    <row r="39" spans="1:13" ht="37.5" customHeight="1" x14ac:dyDescent="0.25">
      <c r="A39" s="11"/>
      <c r="B39" s="12"/>
      <c r="C39" s="17"/>
      <c r="D39" s="17"/>
      <c r="E39" s="18" t="str">
        <f t="shared" si="1"/>
        <v/>
      </c>
      <c r="F39" s="11"/>
      <c r="G39" s="11"/>
      <c r="H39" s="11"/>
      <c r="I39" s="11"/>
      <c r="J39" s="14"/>
      <c r="K39" s="11"/>
      <c r="L39" s="11"/>
      <c r="M39" s="19" t="str">
        <f t="shared" si="2"/>
        <v/>
      </c>
    </row>
    <row r="40" spans="1:13" ht="37.5" customHeight="1" x14ac:dyDescent="0.25">
      <c r="A40" s="11"/>
      <c r="B40" s="12"/>
      <c r="C40" s="17"/>
      <c r="D40" s="17"/>
      <c r="E40" s="18" t="str">
        <f t="shared" si="1"/>
        <v/>
      </c>
      <c r="F40" s="11"/>
      <c r="G40" s="11"/>
      <c r="H40" s="11"/>
      <c r="I40" s="11"/>
      <c r="J40" s="14"/>
      <c r="K40" s="11"/>
      <c r="L40" s="11"/>
      <c r="M40" s="19" t="str">
        <f t="shared" si="2"/>
        <v/>
      </c>
    </row>
    <row r="41" spans="1:13" ht="37.5" customHeight="1" x14ac:dyDescent="0.25">
      <c r="A41" s="11"/>
      <c r="B41" s="12"/>
      <c r="C41" s="17"/>
      <c r="D41" s="17"/>
      <c r="E41" s="18" t="str">
        <f t="shared" si="1"/>
        <v/>
      </c>
      <c r="F41" s="11"/>
      <c r="G41" s="11"/>
      <c r="H41" s="11"/>
      <c r="I41" s="11"/>
      <c r="J41" s="14"/>
      <c r="K41" s="11"/>
      <c r="L41" s="11"/>
      <c r="M41" s="19" t="str">
        <f t="shared" si="2"/>
        <v/>
      </c>
    </row>
    <row r="42" spans="1:13" ht="37.5" customHeight="1" x14ac:dyDescent="0.25">
      <c r="A42" s="11"/>
      <c r="B42" s="12"/>
      <c r="C42" s="17"/>
      <c r="D42" s="17"/>
      <c r="E42" s="18" t="str">
        <f t="shared" si="1"/>
        <v/>
      </c>
      <c r="F42" s="11"/>
      <c r="G42" s="11"/>
      <c r="H42" s="11"/>
      <c r="I42" s="11"/>
      <c r="J42" s="14"/>
      <c r="K42" s="11"/>
      <c r="L42" s="11"/>
      <c r="M42" s="19" t="str">
        <f t="shared" si="2"/>
        <v/>
      </c>
    </row>
    <row r="43" spans="1:13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19.5" customHeight="1" x14ac:dyDescent="0.25">
      <c r="A44" s="7" t="s">
        <v>134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3" ht="21.75" customHeight="1" x14ac:dyDescent="0.25">
      <c r="A45" s="16" t="s">
        <v>88</v>
      </c>
      <c r="B45" s="16" t="s">
        <v>135</v>
      </c>
      <c r="C45" s="16" t="s">
        <v>136</v>
      </c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21.75" customHeight="1" x14ac:dyDescent="0.25">
      <c r="A46" s="10" t="s">
        <v>137</v>
      </c>
      <c r="B46" s="20">
        <f>SUM($I$12:$I$18)</f>
        <v>187</v>
      </c>
      <c r="C46" s="21">
        <f t="shared" ref="C46:C52" si="3">IF($H$6=0,"",B46/$H$6)</f>
        <v>0.14960000000000001</v>
      </c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21.75" customHeight="1" x14ac:dyDescent="0.25">
      <c r="A47" s="10" t="s">
        <v>66</v>
      </c>
      <c r="B47" s="20">
        <f>J23</f>
        <v>435</v>
      </c>
      <c r="C47" s="21">
        <f t="shared" si="3"/>
        <v>0.34799999999999998</v>
      </c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21.75" customHeight="1" x14ac:dyDescent="0.25">
      <c r="A48" s="10" t="s">
        <v>100</v>
      </c>
      <c r="B48" s="20">
        <f>SUMIF($F$28:$F$42,A48,$J$28:$J$42)</f>
        <v>88</v>
      </c>
      <c r="C48" s="21">
        <f t="shared" si="3"/>
        <v>7.0400000000000004E-2</v>
      </c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3" ht="21.75" customHeight="1" x14ac:dyDescent="0.25">
      <c r="A49" s="10" t="s">
        <v>94</v>
      </c>
      <c r="B49" s="20">
        <f>SUMIF($F$28:$F$42,A49,$J$28:$J$42)</f>
        <v>294</v>
      </c>
      <c r="C49" s="21">
        <f t="shared" si="3"/>
        <v>0.23519999999999999</v>
      </c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3" ht="21.75" customHeight="1" x14ac:dyDescent="0.25">
      <c r="A50" s="10" t="s">
        <v>116</v>
      </c>
      <c r="B50" s="20">
        <f>SUMIF($F$28:$F$42,A50,$J$28:$J$42)</f>
        <v>12</v>
      </c>
      <c r="C50" s="21">
        <f t="shared" si="3"/>
        <v>9.5999999999999992E-3</v>
      </c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3" ht="21.75" customHeight="1" x14ac:dyDescent="0.25">
      <c r="A51" s="22" t="s">
        <v>138</v>
      </c>
      <c r="B51" s="23">
        <f>SUM(B46:B50)</f>
        <v>1016</v>
      </c>
      <c r="C51" s="24">
        <f t="shared" si="3"/>
        <v>0.81279999999999997</v>
      </c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13" ht="21.75" customHeight="1" x14ac:dyDescent="0.25">
      <c r="A52" s="22" t="s">
        <v>139</v>
      </c>
      <c r="B52" s="23">
        <f>$H$6-B51</f>
        <v>234</v>
      </c>
      <c r="C52" s="24">
        <f t="shared" si="3"/>
        <v>0.18720000000000001</v>
      </c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13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13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13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13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13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13" ht="19.5" customHeight="1" x14ac:dyDescent="0.25">
      <c r="A58" s="7" t="s">
        <v>140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</row>
    <row r="59" spans="1:13" ht="25.5" customHeight="1" x14ac:dyDescent="0.25">
      <c r="A59" s="1" t="s">
        <v>141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 ht="25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</sheetData>
  <mergeCells count="28">
    <mergeCell ref="A26:M26"/>
    <mergeCell ref="A44:M44"/>
    <mergeCell ref="A58:M58"/>
    <mergeCell ref="A59:M60"/>
    <mergeCell ref="B22:G22"/>
    <mergeCell ref="B23:E23"/>
    <mergeCell ref="G23:H23"/>
    <mergeCell ref="J23:K23"/>
    <mergeCell ref="B24:M24"/>
    <mergeCell ref="A10:M10"/>
    <mergeCell ref="A20:M20"/>
    <mergeCell ref="B21:E21"/>
    <mergeCell ref="G21:H21"/>
    <mergeCell ref="J21:K21"/>
    <mergeCell ref="L6:M6"/>
    <mergeCell ref="B7:G7"/>
    <mergeCell ref="I7:J7"/>
    <mergeCell ref="L7:M7"/>
    <mergeCell ref="B8:G8"/>
    <mergeCell ref="I8:J8"/>
    <mergeCell ref="L8:M8"/>
    <mergeCell ref="A1:M1"/>
    <mergeCell ref="A2:M2"/>
    <mergeCell ref="A4:M4"/>
    <mergeCell ref="B5:D5"/>
    <mergeCell ref="F5:G5"/>
    <mergeCell ref="I5:J5"/>
    <mergeCell ref="L5:M5"/>
  </mergeCells>
  <conditionalFormatting sqref="B52">
    <cfRule type="cellIs" dxfId="7" priority="3" operator="lessThan">
      <formula>0</formula>
    </cfRule>
    <cfRule type="cellIs" dxfId="6" priority="4" operator="greaterThanOrEqual">
      <formula>0</formula>
    </cfRule>
  </conditionalFormatting>
  <conditionalFormatting sqref="K12:K18">
    <cfRule type="expression" dxfId="5" priority="5">
      <formula>OR(K12="Pendiente",K12="Por reservar")</formula>
    </cfRule>
  </conditionalFormatting>
  <conditionalFormatting sqref="L8">
    <cfRule type="cellIs" dxfId="4" priority="2" operator="greaterThan">
      <formula>0</formula>
    </cfRule>
  </conditionalFormatting>
  <conditionalFormatting sqref="L28:L42">
    <cfRule type="expression" dxfId="3" priority="6">
      <formula>OR(L28="Pendiente",L28="Por reservar")</formula>
    </cfRule>
  </conditionalFormatting>
  <conditionalFormatting sqref="M28:M42">
    <cfRule type="expression" dxfId="2" priority="7">
      <formula>M28="Solape"</formula>
    </cfRule>
    <cfRule type="expression" dxfId="1" priority="8">
      <formula>M28="Revisar reserva"</formula>
    </cfRule>
    <cfRule type="expression" dxfId="0" priority="9">
      <formula>M28="OK"</formula>
    </cfRule>
  </conditionalFormatting>
  <dataValidations count="7">
    <dataValidation type="list" allowBlank="1" sqref="L5:M5" xr:uid="{00000000-0002-0000-0000-000000000000}">
      <formula1>"En diseño,Confirmado,En curso,Cerrado"</formula1>
      <formula2>0</formula2>
    </dataValidation>
    <dataValidation type="list" allowBlank="1" sqref="B12:B18" xr:uid="{00000000-0002-0000-0000-000001000000}">
      <formula1>"Tren,Taxi,Metro,Bus,Vuelo,Coche compartido,A pie"</formula1>
      <formula2>0</formula2>
    </dataValidation>
    <dataValidation type="list" allowBlank="1" sqref="K12:K18" xr:uid="{00000000-0002-0000-0000-000002000000}">
      <formula1>"Confirmado,Pendiente,Por reservar,Cancelado,Completado"</formula1>
      <formula2>0</formula2>
    </dataValidation>
    <dataValidation type="list" allowBlank="1" sqref="J21:K21" xr:uid="{00000000-0002-0000-0000-000003000000}">
      <formula1>"Confirmado,Pendiente,Por reservar,Cancelado"</formula1>
      <formula2>0</formula2>
    </dataValidation>
    <dataValidation type="list" allowBlank="1" sqref="F28:F42" xr:uid="{00000000-0002-0000-0000-000004000000}">
      <formula1>"Cultural,Gastronomía,Ocio,Relax,Logística"</formula1>
      <formula2>0</formula2>
    </dataValidation>
    <dataValidation type="list" allowBlank="1" sqref="K28:K42" xr:uid="{00000000-0002-0000-0000-000005000000}">
      <formula1>"Alta,Media,Baja"</formula1>
      <formula2>0</formula2>
    </dataValidation>
    <dataValidation type="list" allowBlank="1" sqref="L28:L42" xr:uid="{00000000-0002-0000-0000-000006000000}">
      <formula1>"Confirmada,Pendiente,Por reservar,Flexible,Cancelada"</formula1>
      <formula2>0</formula2>
    </dataValidation>
  </dataValidations>
  <pageMargins left="0.3" right="0.3" top="0.4" bottom="0.4" header="0.511811023622047" footer="0.511811023622047"/>
  <pageSetup paperSize="9" orientation="landscape" horizontalDpi="300" verticalDpi="300"/>
  <drawing r:id="rId1"/>
  <legacyDrawing r:id="rId2"/>
  <tableParts count="2"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Itinerario</vt:lpstr>
      <vt:lpstr>Itinerario!Área_de_impresión</vt:lpstr>
      <vt:lpstr>Itinerario!Títulos_a_imprimir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2026-03-25T06:04:09Z</dcterms:created>
  <dcterms:modified xsi:type="dcterms:W3CDTF">2026-03-25T08:01:10Z</dcterms:modified>
  <dc:language>en-US</dc:language>
</cp:coreProperties>
</file>