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DAFO\"/>
    </mc:Choice>
  </mc:AlternateContent>
  <xr:revisionPtr revIDLastSave="0" documentId="13_ncr:1_{DE536140-DDEA-4D57-901D-AF213AC0D7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FO" sheetId="1" r:id="rId1"/>
  </sheets>
  <definedNames>
    <definedName name="_xlnm._FilterDatabase" localSheetId="0" hidden="1">DAFO!$A$25:$J$57</definedName>
    <definedName name="_xlnm.Print_Titles" localSheetId="0">DAFO!$1:$25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  <c r="I57" i="1"/>
  <c r="H57" i="1"/>
  <c r="G57" i="1"/>
  <c r="I56" i="1"/>
  <c r="H56" i="1"/>
  <c r="G56" i="1"/>
  <c r="I55" i="1"/>
  <c r="H55" i="1"/>
  <c r="G55" i="1"/>
  <c r="I54" i="1"/>
  <c r="H54" i="1"/>
  <c r="G54" i="1"/>
  <c r="I53" i="1"/>
  <c r="H53" i="1"/>
  <c r="G53" i="1"/>
  <c r="I52" i="1"/>
  <c r="H52" i="1"/>
  <c r="G52" i="1"/>
  <c r="I51" i="1"/>
  <c r="H51" i="1"/>
  <c r="G51" i="1"/>
  <c r="I50" i="1"/>
  <c r="H50" i="1"/>
  <c r="G50" i="1"/>
  <c r="I49" i="1"/>
  <c r="H49" i="1"/>
  <c r="G49" i="1"/>
  <c r="I48" i="1"/>
  <c r="H48" i="1"/>
  <c r="G48" i="1"/>
  <c r="I47" i="1"/>
  <c r="H47" i="1"/>
  <c r="G47" i="1"/>
  <c r="I46" i="1"/>
  <c r="H46" i="1"/>
  <c r="G46" i="1"/>
  <c r="I45" i="1"/>
  <c r="H45" i="1"/>
  <c r="G45" i="1"/>
  <c r="I44" i="1"/>
  <c r="H44" i="1"/>
  <c r="G44" i="1"/>
  <c r="I43" i="1"/>
  <c r="H43" i="1"/>
  <c r="G43" i="1"/>
  <c r="I42" i="1"/>
  <c r="H42" i="1"/>
  <c r="G42" i="1"/>
  <c r="G41" i="1"/>
  <c r="G40" i="1"/>
  <c r="H40" i="1" s="1"/>
  <c r="I40" i="1" s="1"/>
  <c r="G39" i="1"/>
  <c r="H39" i="1" s="1"/>
  <c r="I39" i="1" s="1"/>
  <c r="G38" i="1"/>
  <c r="H41" i="1" s="1"/>
  <c r="I41" i="1" s="1"/>
  <c r="G37" i="1"/>
  <c r="G36" i="1"/>
  <c r="G35" i="1"/>
  <c r="H37" i="1" s="1"/>
  <c r="I37" i="1" s="1"/>
  <c r="G34" i="1"/>
  <c r="G33" i="1"/>
  <c r="H33" i="1" s="1"/>
  <c r="I33" i="1" s="1"/>
  <c r="G32" i="1"/>
  <c r="H32" i="1" s="1"/>
  <c r="I32" i="1" s="1"/>
  <c r="H31" i="1"/>
  <c r="I31" i="1" s="1"/>
  <c r="G31" i="1"/>
  <c r="G30" i="1"/>
  <c r="H30" i="1" s="1"/>
  <c r="I30" i="1" s="1"/>
  <c r="G29" i="1"/>
  <c r="H29" i="1" s="1"/>
  <c r="I29" i="1" s="1"/>
  <c r="G28" i="1"/>
  <c r="H28" i="1" s="1"/>
  <c r="I28" i="1" s="1"/>
  <c r="G27" i="1"/>
  <c r="H27" i="1" s="1"/>
  <c r="I27" i="1" s="1"/>
  <c r="G26" i="1"/>
  <c r="H26" i="1" s="1"/>
  <c r="I26" i="1" s="1"/>
  <c r="B14" i="1"/>
  <c r="J6" i="1"/>
  <c r="K5" i="1"/>
  <c r="F20" i="1" s="1"/>
  <c r="K4" i="1"/>
  <c r="B20" i="1" s="1"/>
  <c r="K3" i="1"/>
  <c r="F14" i="1" s="1"/>
  <c r="K2" i="1"/>
  <c r="K7" i="1" s="1"/>
  <c r="C7" i="1" l="1"/>
  <c r="B18" i="1"/>
  <c r="B13" i="1"/>
  <c r="B17" i="1"/>
  <c r="B16" i="1"/>
  <c r="F12" i="1"/>
  <c r="B12" i="1"/>
  <c r="F11" i="1"/>
  <c r="F10" i="1"/>
  <c r="B19" i="1"/>
  <c r="B11" i="1"/>
  <c r="B10" i="1"/>
  <c r="H38" i="1"/>
  <c r="I38" i="1" s="1"/>
  <c r="F16" i="1" s="1"/>
  <c r="K10" i="1"/>
  <c r="K8" i="1"/>
  <c r="K9" i="1"/>
  <c r="K11" i="1"/>
  <c r="H34" i="1"/>
  <c r="I34" i="1" s="1"/>
  <c r="H35" i="1"/>
  <c r="I35" i="1" s="1"/>
  <c r="K6" i="1"/>
  <c r="G7" i="1" s="1"/>
  <c r="H36" i="1"/>
  <c r="I36" i="1" s="1"/>
  <c r="F17" i="1" s="1"/>
  <c r="F19" i="1" l="1"/>
  <c r="F18" i="1"/>
  <c r="C6" i="1"/>
  <c r="J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J5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Usa un valor entre 1 y 4. La matriz mostrará ese número de factores por cuadrante.</t>
        </r>
      </text>
    </comment>
    <comment ref="J6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Cuenta automática de filas con factor informado.</t>
        </r>
      </text>
    </comment>
    <comment ref="J7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Si el valor es mayor que 1, el DAFO está más cargado de fortalezas y oportunidades que de debilidades y amenazas.</t>
        </r>
      </text>
    </comment>
    <comment ref="D25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Impacto sobre el objetivo. 1 = bajo, 5 = muy alto.</t>
        </r>
      </text>
    </comment>
    <comment ref="E25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Urgencia para actuar. 1 = baja, 5 = inmediata.</t>
        </r>
      </text>
    </comment>
    <comment ref="F25" authorId="0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>Capacidad real de actuación o respuesta. 1 = baja, 5 = alta.</t>
        </r>
      </text>
    </comment>
    <comment ref="G25" authorId="0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>Se calcula automáticamente con la fórmula: Impacto×4 + Urgencia×3 + Capacidad×2.</t>
        </r>
      </text>
    </comment>
    <comment ref="H25" authorId="0" shapeId="0" xr:uid="{00000000-0006-0000-0000-000008000000}">
      <text>
        <r>
          <rPr>
            <sz val="11"/>
            <color theme="1"/>
            <rFont val="Calibri"/>
            <family val="2"/>
            <scheme val="minor"/>
          </rPr>
          <t>Rango automático dentro de la categoría, ordenado por puntuación.</t>
        </r>
      </text>
    </comment>
    <comment ref="I25" authorId="0" shapeId="0" xr:uid="{00000000-0006-0000-0000-000009000000}">
      <text>
        <r>
          <rPr>
            <sz val="11"/>
            <color theme="1"/>
            <rFont val="Calibri"/>
            <family val="2"/>
            <scheme val="minor"/>
          </rPr>
          <t>Clave interna que alimenta la matriz superior. No hace falta editarla.</t>
        </r>
      </text>
    </comment>
  </commentList>
</comments>
</file>

<file path=xl/sharedStrings.xml><?xml version="1.0" encoding="utf-8"?>
<sst xmlns="http://schemas.openxmlformats.org/spreadsheetml/2006/main" count="88" uniqueCount="72">
  <si>
    <t>Keyword de trabajo: "plantilla dafo" · La matriz superior se actualiza automáticamente según la puntuación del banco de factores.</t>
  </si>
  <si>
    <t>Proyecto analizado</t>
  </si>
  <si>
    <t>Landing SEO + recurso descargable en Excel</t>
  </si>
  <si>
    <t>Keyword</t>
  </si>
  <si>
    <t>plantilla dafo</t>
  </si>
  <si>
    <t>Fecha</t>
  </si>
  <si>
    <t>Objetivo</t>
  </si>
  <si>
    <t>Diseñar un recurso útil, diferencial y convertible para captar tráfico cualificado y leads.</t>
  </si>
  <si>
    <t>Factores visibles</t>
  </si>
  <si>
    <t>Estrategia sugerida</t>
  </si>
  <si>
    <t>Factores cargados</t>
  </si>
  <si>
    <t>Score negativo</t>
  </si>
  <si>
    <t>Score positivo</t>
  </si>
  <si>
    <t>Balance +/-</t>
  </si>
  <si>
    <t>Aspectos negativos</t>
  </si>
  <si>
    <t>Aspectos positivos</t>
  </si>
  <si>
    <t>Debilidades</t>
  </si>
  <si>
    <t>Fortalezas</t>
  </si>
  <si>
    <t>Debilidad</t>
  </si>
  <si>
    <t>Fortaleza</t>
  </si>
  <si>
    <t>Amenaza</t>
  </si>
  <si>
    <t>Amenazas</t>
  </si>
  <si>
    <t>Oportunidades</t>
  </si>
  <si>
    <t>Oportunidad</t>
  </si>
  <si>
    <t>BANCO EDITABLE DE FACTORES</t>
  </si>
  <si>
    <t>Edita o amplía las filas. La matriz superior prioriza automáticamente los factores con mayor puntuación dentro de cada cuadrante.</t>
  </si>
  <si>
    <t>Escala recomendada: Impacto (peso 4) · Urgencia (peso 3) · Capacidad de actuación (peso 2). Puedes filtrar y ordenar la tabla por categoría, score o acción sugerida.</t>
  </si>
  <si>
    <t>ID</t>
  </si>
  <si>
    <t>Categoría</t>
  </si>
  <si>
    <t>Factor</t>
  </si>
  <si>
    <t>Impacto</t>
  </si>
  <si>
    <t>Urgencia</t>
  </si>
  <si>
    <t>Capacidad de actuación</t>
  </si>
  <si>
    <t>Puntuación</t>
  </si>
  <si>
    <t>Rango</t>
  </si>
  <si>
    <t>Clave panel</t>
  </si>
  <si>
    <t>Acción sugerida</t>
  </si>
  <si>
    <t>Competencia alta en SERP para la keyword principal</t>
  </si>
  <si>
    <t>Especializar la propuesta con nichos y casos de uso reales.</t>
  </si>
  <si>
    <t>Muchas páginas ofrecen recursos gratis sin registro</t>
  </si>
  <si>
    <t>Añadir más valor que un simple archivo: guía, scoring y ejemplo.</t>
  </si>
  <si>
    <t>Riesgo de baja conversión si la landing solo entrega el Excel</t>
  </si>
  <si>
    <t>Incluir CTA progresivo y versión premium descargable.</t>
  </si>
  <si>
    <t>Si el contenido es genérico, la plantilla pierde credibilidad</t>
  </si>
  <si>
    <t>Trabajar copy consultivo y ejemplos sectoriales.</t>
  </si>
  <si>
    <t>La keyword es clara y comprensible para pymes, alumnos y consultores</t>
  </si>
  <si>
    <t>Mantener un lenguaje directo y práctico.</t>
  </si>
  <si>
    <t>Permite combinar contenido educativo con recurso descargable</t>
  </si>
  <si>
    <t>Diseñar la página con valor antes de la descarga.</t>
  </si>
  <si>
    <t>Encaja de forma natural con Excel y con casos prácticos</t>
  </si>
  <si>
    <t>Mostrar la herramienta en uso dentro de la página.</t>
  </si>
  <si>
    <t>Se diferencia bien si añade scoring, priorización y panel visual</t>
  </si>
  <si>
    <t>Convertir la plantilla en una mini-herramienta de decisión.</t>
  </si>
  <si>
    <t>La IA generativa crea matrices rápidas sin necesidad de descarga</t>
  </si>
  <si>
    <t>Defender la propuesta con mejor UX y edición persistente.</t>
  </si>
  <si>
    <t>Competidores pueden replicar la propuesta en pocos días</t>
  </si>
  <si>
    <t>Acelerar iteración y enriquecer el producto con más profundidad.</t>
  </si>
  <si>
    <t>Google puede priorizar dominios consolidados o muy enlazados</t>
  </si>
  <si>
    <t>Buscar long-tail y mejorar enlazado interno.</t>
  </si>
  <si>
    <t>La SERP está saturada de resultados informativos y poco accionables</t>
  </si>
  <si>
    <t>Entrar con enfoque transaccional y plantillas listas para usar.</t>
  </si>
  <si>
    <t>Captar long-tail como plantilla dafo excel, dafo empresa o foda excel</t>
  </si>
  <si>
    <t>Crear variantes de landing según intención y formato.</t>
  </si>
  <si>
    <t>Ofrecer versión editable con guía, checklist y ejemplo sectorial</t>
  </si>
  <si>
    <t>Paquetizar el recurso como solución completa.</t>
  </si>
  <si>
    <t>Convertir tráfico en leads mediante descarga premium y nurturing</t>
  </si>
  <si>
    <t>Conectar la plantilla con automatizaciones simples.</t>
  </si>
  <si>
    <t>Posicionar contenidos relacionados: CAME, FODA y análisis estratégico</t>
  </si>
  <si>
    <t>Construir un clúster de contenido alrededor del tema.</t>
  </si>
  <si>
    <t>Análisis
interno</t>
  </si>
  <si>
    <t>Análisis
externo</t>
  </si>
  <si>
    <t>PLANTILLA DAFO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</si>
</sst>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i/>
      <sz val="10"/>
      <color rgb="FF121528"/>
      <name val="Calibri"/>
    </font>
    <font>
      <b/>
      <sz val="10"/>
      <color rgb="FFFFFFFF"/>
      <name val="Calibri"/>
    </font>
    <font>
      <sz val="10"/>
      <color rgb="FF1F1F1F"/>
      <name val="Calibri"/>
    </font>
    <font>
      <b/>
      <sz val="12"/>
      <color rgb="FFFFFFFF"/>
      <name val="Calibri"/>
    </font>
    <font>
      <b/>
      <i/>
      <sz val="9"/>
      <color rgb="FF121528"/>
      <name val="Calibri"/>
    </font>
    <font>
      <b/>
      <sz val="13"/>
      <color rgb="FFFFFFFF"/>
      <name val="Calibri"/>
    </font>
    <font>
      <sz val="9"/>
      <color rgb="FF1F1F1F"/>
      <name val="Calibri"/>
    </font>
    <font>
      <sz val="11"/>
      <color theme="0"/>
      <name val="Calibri"/>
      <family val="2"/>
      <scheme val="minor"/>
    </font>
    <font>
      <b/>
      <sz val="13"/>
      <color theme="0"/>
      <name val="Calibri"/>
      <family val="2"/>
    </font>
    <font>
      <b/>
      <sz val="12"/>
      <color rgb="FF121528"/>
      <name val="Calibri"/>
      <family val="2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7E8E1"/>
      </patternFill>
    </fill>
    <fill>
      <patternFill patternType="solid">
        <fgColor rgb="FFE7EEF8"/>
      </patternFill>
    </fill>
    <fill>
      <patternFill patternType="solid">
        <fgColor rgb="FFF5F1E4"/>
      </patternFill>
    </fill>
    <fill>
      <patternFill patternType="solid">
        <fgColor rgb="FFE6F1EA"/>
      </patternFill>
    </fill>
    <fill>
      <patternFill patternType="solid">
        <fgColor rgb="FFF5F5F3"/>
      </patternFill>
    </fill>
    <fill>
      <patternFill patternType="solid">
        <fgColor rgb="FFFFFDF7"/>
      </patternFill>
    </fill>
    <fill>
      <patternFill patternType="solid">
        <fgColor rgb="FFF3F3F3"/>
      </patternFill>
    </fill>
    <fill>
      <patternFill patternType="solid">
        <fgColor rgb="FFC6613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AB913F"/>
        <bgColor indexed="64"/>
      </patternFill>
    </fill>
    <fill>
      <patternFill patternType="solid">
        <fgColor theme="6" tint="-0.499984740745262"/>
        <bgColor indexed="64"/>
      </patternFill>
    </fill>
  </fills>
  <borders count="15">
    <border>
      <left/>
      <right/>
      <top/>
      <bottom/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12152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rgb="FF121528"/>
      </top>
      <bottom style="medium">
        <color rgb="FF12152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121528"/>
      </left>
      <right style="thin">
        <color rgb="FF121528"/>
      </right>
      <top/>
      <bottom style="thin">
        <color rgb="FF12152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9" borderId="2" xfId="0" applyFill="1" applyBorder="1" applyAlignment="1">
      <alignment horizontal="left" vertical="center" wrapText="1"/>
    </xf>
    <xf numFmtId="0" fontId="0" fillId="9" borderId="2" xfId="0" applyFill="1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/>
    </xf>
    <xf numFmtId="0" fontId="3" fillId="10" borderId="2" xfId="0" applyFont="1" applyFill="1" applyBorder="1" applyAlignment="1">
      <alignment horizontal="left" vertical="center" wrapText="1"/>
    </xf>
    <xf numFmtId="0" fontId="0" fillId="0" borderId="0" xfId="0"/>
    <xf numFmtId="0" fontId="1" fillId="3" borderId="0" xfId="0" applyFont="1" applyFill="1" applyAlignment="1">
      <alignment horizontal="center" vertical="center" wrapText="1"/>
    </xf>
    <xf numFmtId="0" fontId="3" fillId="4" borderId="3" xfId="0" applyFont="1" applyFill="1" applyBorder="1" applyAlignment="1">
      <alignment horizontal="left" vertical="top" wrapText="1"/>
    </xf>
    <xf numFmtId="0" fontId="0" fillId="0" borderId="3" xfId="0" applyBorder="1"/>
    <xf numFmtId="0" fontId="5" fillId="4" borderId="3" xfId="0" applyFont="1" applyFill="1" applyBorder="1" applyAlignment="1">
      <alignment horizontal="left" vertical="center" wrapText="1"/>
    </xf>
    <xf numFmtId="0" fontId="9" fillId="13" borderId="3" xfId="0" applyFont="1" applyFill="1" applyBorder="1" applyAlignment="1">
      <alignment horizontal="center" vertical="center"/>
    </xf>
    <xf numFmtId="0" fontId="8" fillId="13" borderId="3" xfId="0" applyFont="1" applyFill="1" applyBorder="1" applyAlignment="1">
      <alignment horizontal="center"/>
    </xf>
    <xf numFmtId="0" fontId="9" fillId="14" borderId="3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left" vertical="center" wrapText="1"/>
    </xf>
    <xf numFmtId="14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left" vertical="top" wrapText="1"/>
    </xf>
    <xf numFmtId="0" fontId="5" fillId="5" borderId="3" xfId="0" applyFont="1" applyFill="1" applyBorder="1" applyAlignment="1">
      <alignment horizontal="left" vertical="center" wrapText="1"/>
    </xf>
    <xf numFmtId="0" fontId="3" fillId="7" borderId="3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center" vertical="center"/>
    </xf>
    <xf numFmtId="0" fontId="0" fillId="0" borderId="4" xfId="0" applyBorder="1"/>
    <xf numFmtId="0" fontId="10" fillId="3" borderId="5" xfId="0" applyFont="1" applyFill="1" applyBorder="1" applyAlignment="1">
      <alignment horizontal="center" vertical="center" wrapText="1"/>
    </xf>
    <xf numFmtId="0" fontId="9" fillId="11" borderId="6" xfId="0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/>
    </xf>
    <xf numFmtId="0" fontId="9" fillId="12" borderId="6" xfId="0" applyFont="1" applyFill="1" applyBorder="1" applyAlignment="1">
      <alignment horizontal="center" vertical="center"/>
    </xf>
    <xf numFmtId="0" fontId="9" fillId="12" borderId="7" xfId="0" applyFont="1" applyFill="1" applyBorder="1" applyAlignment="1">
      <alignment horizontal="center" vertical="center"/>
    </xf>
    <xf numFmtId="0" fontId="0" fillId="0" borderId="8" xfId="0" applyBorder="1"/>
    <xf numFmtId="0" fontId="3" fillId="5" borderId="9" xfId="0" applyFont="1" applyFill="1" applyBorder="1" applyAlignment="1">
      <alignment horizontal="left" vertical="top" wrapText="1"/>
    </xf>
    <xf numFmtId="0" fontId="5" fillId="5" borderId="9" xfId="0" applyFont="1" applyFill="1" applyBorder="1" applyAlignment="1">
      <alignment horizontal="left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9" fillId="14" borderId="9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left" vertical="top" wrapText="1"/>
    </xf>
    <xf numFmtId="0" fontId="0" fillId="0" borderId="11" xfId="0" applyBorder="1"/>
    <xf numFmtId="0" fontId="5" fillId="6" borderId="12" xfId="0" applyFont="1" applyFill="1" applyBorder="1" applyAlignment="1">
      <alignment horizontal="left" vertical="center" wrapText="1"/>
    </xf>
    <xf numFmtId="0" fontId="0" fillId="0" borderId="12" xfId="0" applyBorder="1"/>
    <xf numFmtId="0" fontId="5" fillId="7" borderId="12" xfId="0" applyFont="1" applyFill="1" applyBorder="1" applyAlignment="1">
      <alignment horizontal="left" vertical="center" wrapText="1"/>
    </xf>
    <xf numFmtId="0" fontId="5" fillId="7" borderId="13" xfId="0" applyFont="1" applyFill="1" applyBorder="1" applyAlignment="1">
      <alignment horizontal="left" vertical="center" wrapText="1"/>
    </xf>
    <xf numFmtId="0" fontId="7" fillId="8" borderId="14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center" vertical="center"/>
    </xf>
    <xf numFmtId="0" fontId="12" fillId="0" borderId="0" xfId="0" applyFont="1"/>
  </cellXfs>
  <cellStyles count="1">
    <cellStyle name="Normal" xfId="0" builtinId="0"/>
  </cellStyles>
  <dxfs count="4">
    <dxf>
      <fill>
        <patternFill>
          <bgColor rgb="FFE6F1EA"/>
        </patternFill>
      </fill>
    </dxf>
    <dxf>
      <fill>
        <patternFill>
          <bgColor rgb="FFF5F1E4"/>
        </patternFill>
      </fill>
    </dxf>
    <dxf>
      <fill>
        <patternFill>
          <bgColor rgb="FFE7EEF8"/>
        </patternFill>
      </fill>
    </dxf>
    <dxf>
      <fill>
        <patternFill>
          <bgColor rgb="FFF7E8E1"/>
        </patternFill>
      </fill>
    </dxf>
  </dxfs>
  <tableStyles count="0" defaultTableStyle="TableStyleMedium2" defaultPivotStyle="PivotStyleLight16"/>
  <colors>
    <mruColors>
      <color rgb="FFAB913F"/>
      <color rgb="FFC661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1924050</xdr:colOff>
      <xdr:row>26</xdr:row>
      <xdr:rowOff>238125</xdr:rowOff>
    </xdr:to>
    <xdr:sp macro="" textlink="">
      <xdr:nvSpPr>
        <xdr:cNvPr id="1034" name="Text Box 10" hidden="1">
          <a:extLst>
            <a:ext uri="{FF2B5EF4-FFF2-40B4-BE49-F238E27FC236}">
              <a16:creationId xmlns:a16="http://schemas.microsoft.com/office/drawing/2014/main" id="{AFAC9B3B-B4A0-917D-62DA-197ECBFF9F32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7"/>
  <sheetViews>
    <sheetView showGridLines="0" tabSelected="1" zoomScale="90" zoomScaleNormal="90" workbookViewId="0">
      <selection activeCell="Z18" sqref="Z18"/>
    </sheetView>
  </sheetViews>
  <sheetFormatPr baseColWidth="10" defaultColWidth="9.140625" defaultRowHeight="15" x14ac:dyDescent="0.25"/>
  <cols>
    <col min="1" max="1" width="16.5703125" bestFit="1" customWidth="1"/>
    <col min="2" max="2" width="17" customWidth="1"/>
    <col min="3" max="3" width="23.28515625" customWidth="1"/>
    <col min="4" max="5" width="10" customWidth="1"/>
    <col min="6" max="6" width="15" customWidth="1"/>
    <col min="7" max="7" width="9.7109375" bestFit="1" customWidth="1"/>
    <col min="8" max="8" width="9" hidden="1" customWidth="1"/>
    <col min="9" max="9" width="16" hidden="1" customWidth="1"/>
    <col min="10" max="10" width="36.85546875" customWidth="1"/>
    <col min="11" max="11" width="14" hidden="1" customWidth="1"/>
  </cols>
  <sheetData>
    <row r="1" spans="1:11" ht="14.25" customHeight="1" x14ac:dyDescent="0.25">
      <c r="A1" s="44" t="s">
        <v>71</v>
      </c>
      <c r="B1" s="45"/>
      <c r="C1" s="45"/>
      <c r="D1" s="45"/>
      <c r="E1" s="45"/>
      <c r="F1" s="45"/>
      <c r="G1" s="45"/>
      <c r="H1" s="45"/>
      <c r="I1" s="45"/>
      <c r="J1" s="45"/>
    </row>
    <row r="2" spans="1:11" ht="14.25" customHeight="1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>
        <f>SUMIF($B$26:$B$57,"Debilidad",$G$26:$G$57)</f>
        <v>135</v>
      </c>
    </row>
    <row r="3" spans="1:11" ht="24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>
        <f>SUMIF($B$26:$B$57,"Fortaleza",$G$26:$G$57)</f>
        <v>166</v>
      </c>
    </row>
    <row r="4" spans="1:11" ht="21.95" customHeight="1" x14ac:dyDescent="0.25">
      <c r="B4" s="16" t="s">
        <v>1</v>
      </c>
      <c r="C4" s="17" t="s">
        <v>2</v>
      </c>
      <c r="D4" s="17"/>
      <c r="E4" s="17"/>
      <c r="F4" s="16" t="s">
        <v>3</v>
      </c>
      <c r="G4" s="17" t="s">
        <v>4</v>
      </c>
      <c r="H4" s="17"/>
      <c r="I4" s="16" t="s">
        <v>5</v>
      </c>
      <c r="J4" s="18">
        <v>46091</v>
      </c>
      <c r="K4">
        <f>SUMIF($B$26:$B$57,"Amenaza",$G$26:$G$57)</f>
        <v>134</v>
      </c>
    </row>
    <row r="5" spans="1:11" ht="24" customHeight="1" x14ac:dyDescent="0.25">
      <c r="B5" s="16" t="s">
        <v>6</v>
      </c>
      <c r="C5" s="17" t="s">
        <v>7</v>
      </c>
      <c r="D5" s="17"/>
      <c r="E5" s="17"/>
      <c r="F5" s="17"/>
      <c r="G5" s="17"/>
      <c r="H5" s="17"/>
      <c r="I5" s="16" t="s">
        <v>8</v>
      </c>
      <c r="J5" s="19">
        <v>4</v>
      </c>
      <c r="K5">
        <f>SUMIF($B$26:$B$57,"Oportunidad",$G$26:$G$57)</f>
        <v>160</v>
      </c>
    </row>
    <row r="6" spans="1:11" ht="24" customHeight="1" x14ac:dyDescent="0.25">
      <c r="B6" s="16" t="s">
        <v>9</v>
      </c>
      <c r="C6" s="17" t="str">
        <f>IF(MAX($K$8:$K$11)=0,"Pendiente de datos",IF(MAX($K$8:$K$11)=$K$8,"Estrategia ofensiva: usar fortalezas para capturar oportunidades",IF(MAX($K$8:$K$11)=$K$9,"Estrategia defensiva: usar fortalezas para reducir amenazas",IF(MAX($K$8:$K$11)=$K$10,"Estrategia de reorientación: corregir debilidades para aprovechar oportunidades","Estrategia de supervivencia: minimizar debilidades y contener amenazas"))))</f>
        <v>Estrategia ofensiva: usar fortalezas para capturar oportunidades</v>
      </c>
      <c r="D6" s="17"/>
      <c r="E6" s="17"/>
      <c r="F6" s="17"/>
      <c r="G6" s="17"/>
      <c r="H6" s="17"/>
      <c r="I6" s="16" t="s">
        <v>10</v>
      </c>
      <c r="J6" s="19">
        <f>COUNTA($C$26:$C$57)</f>
        <v>16</v>
      </c>
      <c r="K6">
        <f>K3+K5</f>
        <v>326</v>
      </c>
    </row>
    <row r="7" spans="1:11" ht="21.95" customHeight="1" x14ac:dyDescent="0.25">
      <c r="B7" s="16" t="s">
        <v>11</v>
      </c>
      <c r="C7" s="17">
        <f>IF($K$7=0,0,$K$7)</f>
        <v>269</v>
      </c>
      <c r="D7" s="17"/>
      <c r="E7" s="17"/>
      <c r="F7" s="16" t="s">
        <v>12</v>
      </c>
      <c r="G7" s="17">
        <f>IF($K$6=0,0,$K$6)</f>
        <v>326</v>
      </c>
      <c r="H7" s="17"/>
      <c r="I7" s="16" t="s">
        <v>13</v>
      </c>
      <c r="J7" s="19">
        <f>IF($K$7=0,"—",ROUND($K$6/$K$7,2))</f>
        <v>1.21</v>
      </c>
      <c r="K7">
        <f>K2+K4</f>
        <v>269</v>
      </c>
    </row>
    <row r="8" spans="1:11" ht="27.95" customHeight="1" thickBot="1" x14ac:dyDescent="0.3">
      <c r="B8" s="23" t="s">
        <v>14</v>
      </c>
      <c r="C8" s="24"/>
      <c r="D8" s="24"/>
      <c r="E8" s="24"/>
      <c r="F8" s="23" t="s">
        <v>15</v>
      </c>
      <c r="G8" s="23"/>
      <c r="H8" s="23"/>
      <c r="I8" s="23"/>
      <c r="J8" s="23"/>
      <c r="K8">
        <f>K3+K5</f>
        <v>326</v>
      </c>
    </row>
    <row r="9" spans="1:11" ht="26.1" customHeight="1" thickBot="1" x14ac:dyDescent="0.3">
      <c r="A9" s="25" t="s">
        <v>69</v>
      </c>
      <c r="B9" s="26" t="s">
        <v>16</v>
      </c>
      <c r="C9" s="27"/>
      <c r="D9" s="27"/>
      <c r="E9" s="27"/>
      <c r="F9" s="28" t="s">
        <v>17</v>
      </c>
      <c r="G9" s="28"/>
      <c r="H9" s="28"/>
      <c r="I9" s="28"/>
      <c r="J9" s="29"/>
      <c r="K9">
        <f>K3+K4</f>
        <v>300</v>
      </c>
    </row>
    <row r="10" spans="1:11" ht="38.1" customHeight="1" x14ac:dyDescent="0.25">
      <c r="A10" s="30"/>
      <c r="B10" s="9" t="str">
        <f>IF($J$5&gt;=1,IFERROR("• "&amp;INDEX($C$26:$C$57,MATCH("Debilidad-01",$I$26:$I$57,0))&amp;" | Score "&amp;INDEX($G$26:$G$57,MATCH("Debilidad-01",$I$26:$I$57,0)),""),"")</f>
        <v>• Competencia alta en SERP para la keyword principal | Score 36</v>
      </c>
      <c r="C10" s="10"/>
      <c r="D10" s="10"/>
      <c r="E10" s="10"/>
      <c r="F10" s="20" t="str">
        <f>IF($J$5&gt;=1,IFERROR("• "&amp;INDEX($C$26:$C$57,MATCH("Fortaleza-01",$I$26:$I$57,0))&amp;" | Score "&amp;INDEX($G$26:$G$57,MATCH("Fortaleza-01",$I$26:$I$57,0)),""),"")</f>
        <v>• Permite combinar contenido educativo con recurso descargable | Score 43</v>
      </c>
      <c r="G10" s="20"/>
      <c r="H10" s="20"/>
      <c r="I10" s="20"/>
      <c r="J10" s="31"/>
      <c r="K10">
        <f>K2+K5</f>
        <v>295</v>
      </c>
    </row>
    <row r="11" spans="1:11" ht="38.1" customHeight="1" x14ac:dyDescent="0.25">
      <c r="A11" s="30"/>
      <c r="B11" s="9" t="str">
        <f>IF($J$5&gt;=2,IFERROR("• "&amp;INDEX($C$26:$C$57,MATCH("Debilidad-02",$I$26:$I$57,0))&amp;" | Score "&amp;INDEX($G$26:$G$57,MATCH("Debilidad-02",$I$26:$I$57,0)),""),"")</f>
        <v>• Muchas páginas ofrecen recursos gratis sin registro | Score 35</v>
      </c>
      <c r="C11" s="10"/>
      <c r="D11" s="10"/>
      <c r="E11" s="10"/>
      <c r="F11" s="20" t="str">
        <f>IF($J$5&gt;=2,IFERROR("• "&amp;INDEX($C$26:$C$57,MATCH("Fortaleza-02",$I$26:$I$57,0))&amp;" | Score "&amp;INDEX($G$26:$G$57,MATCH("Fortaleza-02",$I$26:$I$57,0)),""),"")</f>
        <v>• Se diferencia bien si añade scoring, priorización y panel visual | Score 43</v>
      </c>
      <c r="G11" s="20"/>
      <c r="H11" s="20"/>
      <c r="I11" s="20"/>
      <c r="J11" s="31"/>
      <c r="K11">
        <f>K2+K4</f>
        <v>269</v>
      </c>
    </row>
    <row r="12" spans="1:11" ht="38.1" customHeight="1" x14ac:dyDescent="0.25">
      <c r="A12" s="30"/>
      <c r="B12" s="9" t="str">
        <f>IF($J$5&gt;=3,IFERROR("• "&amp;INDEX($C$26:$C$57,MATCH("Debilidad-03",$I$26:$I$57,0))&amp;" | Score "&amp;INDEX($G$26:$G$57,MATCH("Debilidad-03",$I$26:$I$57,0)),""),"")</f>
        <v>• Riesgo de baja conversión si la landing solo entrega el Excel | Score 34</v>
      </c>
      <c r="C12" s="10"/>
      <c r="D12" s="10"/>
      <c r="E12" s="10"/>
      <c r="F12" s="20" t="str">
        <f>IF($J$5&gt;=3,IFERROR("• "&amp;INDEX($C$26:$C$57,MATCH("Fortaleza-03",$I$26:$I$57,0))&amp;" | Score "&amp;INDEX($G$26:$G$57,MATCH("Fortaleza-03",$I$26:$I$57,0)),""),"")</f>
        <v>• Encaja de forma natural con Excel y con casos prácticos | Score 42</v>
      </c>
      <c r="G12" s="20"/>
      <c r="H12" s="20"/>
      <c r="I12" s="20"/>
      <c r="J12" s="31"/>
      <c r="K12" t="s">
        <v>18</v>
      </c>
    </row>
    <row r="13" spans="1:11" ht="38.1" customHeight="1" x14ac:dyDescent="0.25">
      <c r="A13" s="30"/>
      <c r="B13" s="9" t="str">
        <f>IF($J$5&gt;=4,IFERROR("• "&amp;INDEX($C$26:$C$57,MATCH("Debilidad-04",$I$26:$I$57,0))&amp;" | Score "&amp;INDEX($G$26:$G$57,MATCH("Debilidad-04",$I$26:$I$57,0)),""),"")</f>
        <v>• Si el contenido es genérico, la plantilla pierde credibilidad | Score 30</v>
      </c>
      <c r="C13" s="10"/>
      <c r="D13" s="10"/>
      <c r="E13" s="10"/>
      <c r="F13" s="20" t="str">
        <f>IF($J$5&gt;=4,IFERROR("• "&amp;INDEX($C$26:$C$57,MATCH("Fortaleza-04",$I$26:$I$57,0))&amp;" | Score "&amp;INDEX($G$26:$G$57,MATCH("Fortaleza-04",$I$26:$I$57,0)),""),"")</f>
        <v>• La keyword es clara y comprensible para pymes, alumnos y consultores | Score 38</v>
      </c>
      <c r="G13" s="20"/>
      <c r="H13" s="20"/>
      <c r="I13" s="20"/>
      <c r="J13" s="31"/>
      <c r="K13" t="s">
        <v>19</v>
      </c>
    </row>
    <row r="14" spans="1:11" ht="20.100000000000001" customHeight="1" thickBot="1" x14ac:dyDescent="0.3">
      <c r="A14" s="30"/>
      <c r="B14" s="11" t="str">
        <f>IF(COUNTIF($B$26:$B$57,"Debilidad")=0,"Sin factores cargados","Total prioridad: "&amp;$K$2&amp;" | Media: "&amp;ROUND(AVERAGEIF($B$26:$B$57,"Debilidad",$G$26:$G$57),1))</f>
        <v>Total prioridad: 135 | Media: 33,8</v>
      </c>
      <c r="C14" s="10"/>
      <c r="D14" s="10"/>
      <c r="E14" s="10"/>
      <c r="F14" s="21" t="str">
        <f>IF(COUNTIF($B$26:$B$57,"Fortaleza")=0,"Sin factores cargados","Total prioridad: "&amp;$K$3&amp;" | Media: "&amp;ROUND(AVERAGEIF($B$26:$B$57,"Fortaleza",$G$26:$G$57),1))</f>
        <v>Total prioridad: 166 | Media: 41,5</v>
      </c>
      <c r="G14" s="21"/>
      <c r="H14" s="21"/>
      <c r="I14" s="21"/>
      <c r="J14" s="32"/>
      <c r="K14" t="s">
        <v>20</v>
      </c>
    </row>
    <row r="15" spans="1:11" ht="26.1" customHeight="1" thickBot="1" x14ac:dyDescent="0.3">
      <c r="A15" s="33" t="s">
        <v>70</v>
      </c>
      <c r="B15" s="12" t="s">
        <v>21</v>
      </c>
      <c r="C15" s="13"/>
      <c r="D15" s="13"/>
      <c r="E15" s="13"/>
      <c r="F15" s="14" t="s">
        <v>22</v>
      </c>
      <c r="G15" s="14"/>
      <c r="H15" s="14"/>
      <c r="I15" s="14"/>
      <c r="J15" s="34"/>
      <c r="K15" t="s">
        <v>23</v>
      </c>
    </row>
    <row r="16" spans="1:11" ht="38.1" customHeight="1" x14ac:dyDescent="0.25">
      <c r="A16" s="30"/>
      <c r="B16" s="15" t="str">
        <f>IF($J$5&gt;=1,IFERROR("• "&amp;INDEX($C$26:$C$57,MATCH("Amenaza-01",$I$26:$I$57,0))&amp;" | Score "&amp;INDEX($G$26:$G$57,MATCH("Amenaza-01",$I$26:$I$57,0)),""),"")</f>
        <v>• La IA generativa crea matrices rápidas sin necesidad de descarga | Score 36</v>
      </c>
      <c r="C16" s="10"/>
      <c r="D16" s="10"/>
      <c r="E16" s="10"/>
      <c r="F16" s="22" t="str">
        <f>IF($J$5&gt;=1,IFERROR("• "&amp;INDEX($C$26:$C$57,MATCH("Oportunidad-01",$I$26:$I$57,0))&amp;" | Score "&amp;INDEX($G$26:$G$57,MATCH("Oportunidad-01",$I$26:$I$57,0)),""),"")</f>
        <v>• Ofrecer versión editable con guía, checklist y ejemplo sectorial | Score 43</v>
      </c>
      <c r="G16" s="22"/>
      <c r="H16" s="22"/>
      <c r="I16" s="22"/>
      <c r="J16" s="35"/>
    </row>
    <row r="17" spans="1:10" ht="38.1" customHeight="1" x14ac:dyDescent="0.25">
      <c r="A17" s="30"/>
      <c r="B17" s="15" t="str">
        <f>IF($J$5&gt;=2,IFERROR("• "&amp;INDEX($C$26:$C$57,MATCH("Amenaza-02",$I$26:$I$57,0))&amp;" | Score "&amp;INDEX($G$26:$G$57,MATCH("Amenaza-02",$I$26:$I$57,0)),""),"")</f>
        <v>• La SERP está saturada de resultados informativos y poco accionables | Score 35</v>
      </c>
      <c r="C17" s="10"/>
      <c r="D17" s="10"/>
      <c r="E17" s="10"/>
      <c r="F17" s="22" t="str">
        <f>IF($J$5&gt;=2,IFERROR("• "&amp;INDEX($C$26:$C$57,MATCH("Oportunidad-02",$I$26:$I$57,0))&amp;" | Score "&amp;INDEX($G$26:$G$57,MATCH("Oportunidad-02",$I$26:$I$57,0)),""),"")</f>
        <v>• Captar long-tail como plantilla dafo excel, dafo empresa o foda excel | Score 40</v>
      </c>
      <c r="G17" s="22"/>
      <c r="H17" s="22"/>
      <c r="I17" s="22"/>
      <c r="J17" s="35"/>
    </row>
    <row r="18" spans="1:10" ht="38.1" customHeight="1" x14ac:dyDescent="0.25">
      <c r="A18" s="30"/>
      <c r="B18" s="15" t="str">
        <f>IF($J$5&gt;=3,IFERROR("• "&amp;INDEX($C$26:$C$57,MATCH("Amenaza-03",$I$26:$I$57,0))&amp;" | Score "&amp;INDEX($G$26:$G$57,MATCH("Amenaza-03",$I$26:$I$57,0)),""),"")</f>
        <v>• Competidores pueden replicar la propuesta en pocos días | Score 32</v>
      </c>
      <c r="C18" s="10"/>
      <c r="D18" s="10"/>
      <c r="E18" s="10"/>
      <c r="F18" s="22" t="str">
        <f>IF($J$5&gt;=3,IFERROR("• "&amp;INDEX($C$26:$C$57,MATCH("Oportunidad-03",$I$26:$I$57,0))&amp;" | Score "&amp;INDEX($G$26:$G$57,MATCH("Oportunidad-03",$I$26:$I$57,0)),""),"")</f>
        <v>• Convertir tráfico en leads mediante descarga premium y nurturing | Score 39</v>
      </c>
      <c r="G18" s="22"/>
      <c r="H18" s="22"/>
      <c r="I18" s="22"/>
      <c r="J18" s="35"/>
    </row>
    <row r="19" spans="1:10" ht="38.1" customHeight="1" x14ac:dyDescent="0.25">
      <c r="A19" s="30"/>
      <c r="B19" s="15" t="str">
        <f>IF($J$5&gt;=4,IFERROR("• "&amp;INDEX($C$26:$C$57,MATCH("Amenaza-04",$I$26:$I$57,0))&amp;" | Score "&amp;INDEX($G$26:$G$57,MATCH("Amenaza-04",$I$26:$I$57,0)),""),"")</f>
        <v>• Google puede priorizar dominios consolidados o muy enlazados | Score 31</v>
      </c>
      <c r="C19" s="10"/>
      <c r="D19" s="10"/>
      <c r="E19" s="10"/>
      <c r="F19" s="22" t="str">
        <f>IF($J$5&gt;=4,IFERROR("• "&amp;INDEX($C$26:$C$57,MATCH("Oportunidad-04",$I$26:$I$57,0))&amp;" | Score "&amp;INDEX($G$26:$G$57,MATCH("Oportunidad-04",$I$26:$I$57,0)),""),"")</f>
        <v>• Posicionar contenidos relacionados: CAME, FODA y análisis estratégico | Score 38</v>
      </c>
      <c r="G19" s="22"/>
      <c r="H19" s="22"/>
      <c r="I19" s="22"/>
      <c r="J19" s="35"/>
    </row>
    <row r="20" spans="1:10" ht="20.100000000000001" customHeight="1" thickBot="1" x14ac:dyDescent="0.3">
      <c r="A20" s="36"/>
      <c r="B20" s="37" t="str">
        <f>IF(COUNTIF($B$26:$B$57,"Amenaza")=0,"Sin factores cargados","Total prioridad: "&amp;$K$4&amp;" | Media: "&amp;ROUND(AVERAGEIF($B$26:$B$57,"Amenaza",$G$26:$G$57),1))</f>
        <v>Total prioridad: 134 | Media: 33,5</v>
      </c>
      <c r="C20" s="38"/>
      <c r="D20" s="38"/>
      <c r="E20" s="38"/>
      <c r="F20" s="39" t="str">
        <f>IF(COUNTIF($B$26:$B$57,"Oportunidad")=0,"Sin factores cargados","Total prioridad: "&amp;$K$5&amp;" | Media: "&amp;ROUND(AVERAGEIF($B$26:$B$57,"Oportunidad",$G$26:$G$57),1))</f>
        <v>Total prioridad: 160 | Media: 40</v>
      </c>
      <c r="G20" s="39"/>
      <c r="H20" s="39"/>
      <c r="I20" s="39"/>
      <c r="J20" s="40"/>
    </row>
    <row r="22" spans="1:10" ht="24" customHeight="1" x14ac:dyDescent="0.25">
      <c r="A22" s="42" t="s">
        <v>24</v>
      </c>
      <c r="B22" s="10"/>
      <c r="C22" s="10"/>
      <c r="D22" s="10"/>
      <c r="E22" s="10"/>
      <c r="F22" s="10"/>
      <c r="G22" s="10"/>
      <c r="H22" s="10"/>
      <c r="I22" s="10"/>
      <c r="J22" s="10"/>
    </row>
    <row r="23" spans="1:10" ht="21.95" customHeight="1" x14ac:dyDescent="0.25">
      <c r="A23" s="43" t="s">
        <v>25</v>
      </c>
      <c r="B23" s="10"/>
      <c r="C23" s="10"/>
      <c r="D23" s="10"/>
      <c r="E23" s="10"/>
      <c r="F23" s="10"/>
      <c r="G23" s="10"/>
      <c r="H23" s="10"/>
      <c r="I23" s="10"/>
      <c r="J23" s="10"/>
    </row>
    <row r="24" spans="1:10" ht="24" customHeight="1" x14ac:dyDescent="0.25">
      <c r="A24" s="41" t="s">
        <v>26</v>
      </c>
      <c r="B24" s="7"/>
      <c r="C24" s="7"/>
      <c r="D24" s="7"/>
      <c r="E24" s="7"/>
      <c r="F24" s="7"/>
      <c r="G24" s="7"/>
      <c r="H24" s="7"/>
      <c r="I24" s="7"/>
      <c r="J24" s="7"/>
    </row>
    <row r="25" spans="1:10" ht="21.95" customHeight="1" x14ac:dyDescent="0.25">
      <c r="A25" s="1" t="s">
        <v>27</v>
      </c>
      <c r="B25" s="1" t="s">
        <v>28</v>
      </c>
      <c r="C25" s="1" t="s">
        <v>29</v>
      </c>
      <c r="D25" s="1" t="s">
        <v>30</v>
      </c>
      <c r="E25" s="1" t="s">
        <v>31</v>
      </c>
      <c r="F25" s="1" t="s">
        <v>32</v>
      </c>
      <c r="G25" s="1" t="s">
        <v>33</v>
      </c>
      <c r="H25" s="1" t="s">
        <v>34</v>
      </c>
      <c r="I25" s="1" t="s">
        <v>35</v>
      </c>
      <c r="J25" s="1" t="s">
        <v>36</v>
      </c>
    </row>
    <row r="26" spans="1:10" ht="36" customHeight="1" x14ac:dyDescent="0.25">
      <c r="A26" s="2">
        <v>1</v>
      </c>
      <c r="B26" s="3" t="s">
        <v>18</v>
      </c>
      <c r="C26" s="3" t="s">
        <v>37</v>
      </c>
      <c r="D26" s="4">
        <v>5</v>
      </c>
      <c r="E26" s="4">
        <v>4</v>
      </c>
      <c r="F26" s="4">
        <v>2</v>
      </c>
      <c r="G26" s="5">
        <f t="shared" ref="G26:G57" si="0">IF(C26="","",D26*4+E26*3+F26*2)</f>
        <v>36</v>
      </c>
      <c r="H26" s="5">
        <f>IF(C26="","",COUNTIFS($B$26:$B$57,B26,$G$26:$G$57,"&gt;"&amp;G26)+COUNTIFS($B$26:B26,B26,$G$26:G26,G26))</f>
        <v>1</v>
      </c>
      <c r="I26" s="6" t="str">
        <f t="shared" ref="I26:I57" si="1">IF(C26="","",IF(H26&lt;10,B26&amp;"-0"&amp;H26,B26&amp;"-"&amp;H26))</f>
        <v>Debilidad-01</v>
      </c>
      <c r="J26" s="3" t="s">
        <v>38</v>
      </c>
    </row>
    <row r="27" spans="1:10" ht="36" customHeight="1" x14ac:dyDescent="0.25">
      <c r="A27" s="2">
        <v>2</v>
      </c>
      <c r="B27" s="3" t="s">
        <v>18</v>
      </c>
      <c r="C27" s="3" t="s">
        <v>39</v>
      </c>
      <c r="D27" s="4">
        <v>4</v>
      </c>
      <c r="E27" s="4">
        <v>5</v>
      </c>
      <c r="F27" s="4">
        <v>2</v>
      </c>
      <c r="G27" s="5">
        <f t="shared" si="0"/>
        <v>35</v>
      </c>
      <c r="H27" s="5">
        <f>IF(C27="","",COUNTIFS($B$26:$B$57,B27,$G$26:$G$57,"&gt;"&amp;G27)+COUNTIFS($B$26:B27,B27,$G$26:G27,G27))</f>
        <v>2</v>
      </c>
      <c r="I27" s="6" t="str">
        <f t="shared" si="1"/>
        <v>Debilidad-02</v>
      </c>
      <c r="J27" s="3" t="s">
        <v>40</v>
      </c>
    </row>
    <row r="28" spans="1:10" ht="36" customHeight="1" x14ac:dyDescent="0.25">
      <c r="A28" s="2">
        <v>3</v>
      </c>
      <c r="B28" s="3" t="s">
        <v>18</v>
      </c>
      <c r="C28" s="3" t="s">
        <v>41</v>
      </c>
      <c r="D28" s="4">
        <v>4</v>
      </c>
      <c r="E28" s="4">
        <v>4</v>
      </c>
      <c r="F28" s="4">
        <v>3</v>
      </c>
      <c r="G28" s="5">
        <f t="shared" si="0"/>
        <v>34</v>
      </c>
      <c r="H28" s="5">
        <f>IF(C28="","",COUNTIFS($B$26:$B$57,B28,$G$26:$G$57,"&gt;"&amp;G28)+COUNTIFS($B$26:B28,B28,$G$26:G28,G28))</f>
        <v>3</v>
      </c>
      <c r="I28" s="6" t="str">
        <f t="shared" si="1"/>
        <v>Debilidad-03</v>
      </c>
      <c r="J28" s="3" t="s">
        <v>42</v>
      </c>
    </row>
    <row r="29" spans="1:10" ht="36" customHeight="1" x14ac:dyDescent="0.25">
      <c r="A29" s="2">
        <v>4</v>
      </c>
      <c r="B29" s="3" t="s">
        <v>18</v>
      </c>
      <c r="C29" s="3" t="s">
        <v>43</v>
      </c>
      <c r="D29" s="4">
        <v>3</v>
      </c>
      <c r="E29" s="4">
        <v>4</v>
      </c>
      <c r="F29" s="4">
        <v>3</v>
      </c>
      <c r="G29" s="5">
        <f t="shared" si="0"/>
        <v>30</v>
      </c>
      <c r="H29" s="5">
        <f>IF(C29="","",COUNTIFS($B$26:$B$57,B29,$G$26:$G$57,"&gt;"&amp;G29)+COUNTIFS($B$26:B29,B29,$G$26:G29,G29))</f>
        <v>4</v>
      </c>
      <c r="I29" s="6" t="str">
        <f t="shared" si="1"/>
        <v>Debilidad-04</v>
      </c>
      <c r="J29" s="3" t="s">
        <v>44</v>
      </c>
    </row>
    <row r="30" spans="1:10" ht="36" customHeight="1" x14ac:dyDescent="0.25">
      <c r="A30" s="2">
        <v>5</v>
      </c>
      <c r="B30" s="3" t="s">
        <v>19</v>
      </c>
      <c r="C30" s="3" t="s">
        <v>45</v>
      </c>
      <c r="D30" s="4">
        <v>4</v>
      </c>
      <c r="E30" s="4">
        <v>4</v>
      </c>
      <c r="F30" s="4">
        <v>5</v>
      </c>
      <c r="G30" s="5">
        <f t="shared" si="0"/>
        <v>38</v>
      </c>
      <c r="H30" s="5">
        <f>IF(C30="","",COUNTIFS($B$26:$B$57,B30,$G$26:$G$57,"&gt;"&amp;G30)+COUNTIFS($B$26:B30,B30,$G$26:G30,G30))</f>
        <v>4</v>
      </c>
      <c r="I30" s="6" t="str">
        <f t="shared" si="1"/>
        <v>Fortaleza-04</v>
      </c>
      <c r="J30" s="3" t="s">
        <v>46</v>
      </c>
    </row>
    <row r="31" spans="1:10" ht="36" customHeight="1" x14ac:dyDescent="0.25">
      <c r="A31" s="2">
        <v>6</v>
      </c>
      <c r="B31" s="3" t="s">
        <v>19</v>
      </c>
      <c r="C31" s="3" t="s">
        <v>47</v>
      </c>
      <c r="D31" s="4">
        <v>5</v>
      </c>
      <c r="E31" s="4">
        <v>5</v>
      </c>
      <c r="F31" s="4">
        <v>4</v>
      </c>
      <c r="G31" s="5">
        <f t="shared" si="0"/>
        <v>43</v>
      </c>
      <c r="H31" s="5">
        <f>IF(C31="","",COUNTIFS($B$26:$B$57,B31,$G$26:$G$57,"&gt;"&amp;G31)+COUNTIFS($B$26:B31,B31,$G$26:G31,G31))</f>
        <v>1</v>
      </c>
      <c r="I31" s="6" t="str">
        <f t="shared" si="1"/>
        <v>Fortaleza-01</v>
      </c>
      <c r="J31" s="3" t="s">
        <v>48</v>
      </c>
    </row>
    <row r="32" spans="1:10" ht="36" customHeight="1" x14ac:dyDescent="0.25">
      <c r="A32" s="2">
        <v>7</v>
      </c>
      <c r="B32" s="3" t="s">
        <v>19</v>
      </c>
      <c r="C32" s="3" t="s">
        <v>49</v>
      </c>
      <c r="D32" s="4">
        <v>5</v>
      </c>
      <c r="E32" s="4">
        <v>4</v>
      </c>
      <c r="F32" s="4">
        <v>5</v>
      </c>
      <c r="G32" s="5">
        <f t="shared" si="0"/>
        <v>42</v>
      </c>
      <c r="H32" s="5">
        <f>IF(C32="","",COUNTIFS($B$26:$B$57,B32,$G$26:$G$57,"&gt;"&amp;G32)+COUNTIFS($B$26:B32,B32,$G$26:G32,G32))</f>
        <v>3</v>
      </c>
      <c r="I32" s="6" t="str">
        <f t="shared" si="1"/>
        <v>Fortaleza-03</v>
      </c>
      <c r="J32" s="3" t="s">
        <v>50</v>
      </c>
    </row>
    <row r="33" spans="1:10" ht="36" customHeight="1" x14ac:dyDescent="0.25">
      <c r="A33" s="2">
        <v>8</v>
      </c>
      <c r="B33" s="3" t="s">
        <v>19</v>
      </c>
      <c r="C33" s="3" t="s">
        <v>51</v>
      </c>
      <c r="D33" s="4">
        <v>5</v>
      </c>
      <c r="E33" s="4">
        <v>5</v>
      </c>
      <c r="F33" s="4">
        <v>4</v>
      </c>
      <c r="G33" s="5">
        <f t="shared" si="0"/>
        <v>43</v>
      </c>
      <c r="H33" s="5">
        <f>IF(C33="","",COUNTIFS($B$26:$B$57,B33,$G$26:$G$57,"&gt;"&amp;G33)+COUNTIFS($B$26:B33,B33,$G$26:G33,G33))</f>
        <v>2</v>
      </c>
      <c r="I33" s="6" t="str">
        <f t="shared" si="1"/>
        <v>Fortaleza-02</v>
      </c>
      <c r="J33" s="3" t="s">
        <v>52</v>
      </c>
    </row>
    <row r="34" spans="1:10" ht="36" customHeight="1" x14ac:dyDescent="0.25">
      <c r="A34" s="2">
        <v>9</v>
      </c>
      <c r="B34" s="3" t="s">
        <v>20</v>
      </c>
      <c r="C34" s="3" t="s">
        <v>53</v>
      </c>
      <c r="D34" s="4">
        <v>5</v>
      </c>
      <c r="E34" s="4">
        <v>4</v>
      </c>
      <c r="F34" s="4">
        <v>2</v>
      </c>
      <c r="G34" s="5">
        <f t="shared" si="0"/>
        <v>36</v>
      </c>
      <c r="H34" s="5">
        <f>IF(C34="","",COUNTIFS($B$26:$B$57,B34,$G$26:$G$57,"&gt;"&amp;G34)+COUNTIFS($B$26:B34,B34,$G$26:G34,G34))</f>
        <v>1</v>
      </c>
      <c r="I34" s="6" t="str">
        <f t="shared" si="1"/>
        <v>Amenaza-01</v>
      </c>
      <c r="J34" s="3" t="s">
        <v>54</v>
      </c>
    </row>
    <row r="35" spans="1:10" ht="36" customHeight="1" x14ac:dyDescent="0.25">
      <c r="A35" s="2">
        <v>10</v>
      </c>
      <c r="B35" s="3" t="s">
        <v>20</v>
      </c>
      <c r="C35" s="3" t="s">
        <v>55</v>
      </c>
      <c r="D35" s="4">
        <v>4</v>
      </c>
      <c r="E35" s="4">
        <v>4</v>
      </c>
      <c r="F35" s="4">
        <v>2</v>
      </c>
      <c r="G35" s="5">
        <f t="shared" si="0"/>
        <v>32</v>
      </c>
      <c r="H35" s="5">
        <f>IF(C35="","",COUNTIFS($B$26:$B$57,B35,$G$26:$G$57,"&gt;"&amp;G35)+COUNTIFS($B$26:B35,B35,$G$26:G35,G35))</f>
        <v>3</v>
      </c>
      <c r="I35" s="6" t="str">
        <f t="shared" si="1"/>
        <v>Amenaza-03</v>
      </c>
      <c r="J35" s="3" t="s">
        <v>56</v>
      </c>
    </row>
    <row r="36" spans="1:10" ht="36" customHeight="1" x14ac:dyDescent="0.25">
      <c r="A36" s="2">
        <v>11</v>
      </c>
      <c r="B36" s="3" t="s">
        <v>20</v>
      </c>
      <c r="C36" s="3" t="s">
        <v>57</v>
      </c>
      <c r="D36" s="4">
        <v>5</v>
      </c>
      <c r="E36" s="4">
        <v>3</v>
      </c>
      <c r="F36" s="4">
        <v>1</v>
      </c>
      <c r="G36" s="5">
        <f t="shared" si="0"/>
        <v>31</v>
      </c>
      <c r="H36" s="5">
        <f>IF(C36="","",COUNTIFS($B$26:$B$57,B36,$G$26:$G$57,"&gt;"&amp;G36)+COUNTIFS($B$26:B36,B36,$G$26:G36,G36))</f>
        <v>4</v>
      </c>
      <c r="I36" s="6" t="str">
        <f t="shared" si="1"/>
        <v>Amenaza-04</v>
      </c>
      <c r="J36" s="3" t="s">
        <v>58</v>
      </c>
    </row>
    <row r="37" spans="1:10" ht="36" customHeight="1" x14ac:dyDescent="0.25">
      <c r="A37" s="2">
        <v>12</v>
      </c>
      <c r="B37" s="3" t="s">
        <v>20</v>
      </c>
      <c r="C37" s="3" t="s">
        <v>59</v>
      </c>
      <c r="D37" s="4">
        <v>4</v>
      </c>
      <c r="E37" s="4">
        <v>5</v>
      </c>
      <c r="F37" s="4">
        <v>2</v>
      </c>
      <c r="G37" s="5">
        <f t="shared" si="0"/>
        <v>35</v>
      </c>
      <c r="H37" s="5">
        <f>IF(C37="","",COUNTIFS($B$26:$B$57,B37,$G$26:$G$57,"&gt;"&amp;G37)+COUNTIFS($B$26:B37,B37,$G$26:G37,G37))</f>
        <v>2</v>
      </c>
      <c r="I37" s="6" t="str">
        <f t="shared" si="1"/>
        <v>Amenaza-02</v>
      </c>
      <c r="J37" s="3" t="s">
        <v>60</v>
      </c>
    </row>
    <row r="38" spans="1:10" ht="36" customHeight="1" x14ac:dyDescent="0.25">
      <c r="A38" s="2">
        <v>13</v>
      </c>
      <c r="B38" s="3" t="s">
        <v>23</v>
      </c>
      <c r="C38" s="3" t="s">
        <v>61</v>
      </c>
      <c r="D38" s="4">
        <v>5</v>
      </c>
      <c r="E38" s="4">
        <v>4</v>
      </c>
      <c r="F38" s="4">
        <v>4</v>
      </c>
      <c r="G38" s="5">
        <f t="shared" si="0"/>
        <v>40</v>
      </c>
      <c r="H38" s="5">
        <f>IF(C38="","",COUNTIFS($B$26:$B$57,B38,$G$26:$G$57,"&gt;"&amp;G38)+COUNTIFS($B$26:B38,B38,$G$26:G38,G38))</f>
        <v>2</v>
      </c>
      <c r="I38" s="6" t="str">
        <f t="shared" si="1"/>
        <v>Oportunidad-02</v>
      </c>
      <c r="J38" s="3" t="s">
        <v>62</v>
      </c>
    </row>
    <row r="39" spans="1:10" ht="36" customHeight="1" x14ac:dyDescent="0.25">
      <c r="A39" s="2">
        <v>14</v>
      </c>
      <c r="B39" s="3" t="s">
        <v>23</v>
      </c>
      <c r="C39" s="3" t="s">
        <v>63</v>
      </c>
      <c r="D39" s="4">
        <v>5</v>
      </c>
      <c r="E39" s="4">
        <v>5</v>
      </c>
      <c r="F39" s="4">
        <v>4</v>
      </c>
      <c r="G39" s="5">
        <f t="shared" si="0"/>
        <v>43</v>
      </c>
      <c r="H39" s="5">
        <f>IF(C39="","",COUNTIFS($B$26:$B$57,B39,$G$26:$G$57,"&gt;"&amp;G39)+COUNTIFS($B$26:B39,B39,$G$26:G39,G39))</f>
        <v>1</v>
      </c>
      <c r="I39" s="6" t="str">
        <f t="shared" si="1"/>
        <v>Oportunidad-01</v>
      </c>
      <c r="J39" s="3" t="s">
        <v>64</v>
      </c>
    </row>
    <row r="40" spans="1:10" ht="36" customHeight="1" x14ac:dyDescent="0.25">
      <c r="A40" s="2">
        <v>15</v>
      </c>
      <c r="B40" s="3" t="s">
        <v>23</v>
      </c>
      <c r="C40" s="3" t="s">
        <v>65</v>
      </c>
      <c r="D40" s="4">
        <v>4</v>
      </c>
      <c r="E40" s="4">
        <v>5</v>
      </c>
      <c r="F40" s="4">
        <v>4</v>
      </c>
      <c r="G40" s="5">
        <f t="shared" si="0"/>
        <v>39</v>
      </c>
      <c r="H40" s="5">
        <f>IF(C40="","",COUNTIFS($B$26:$B$57,B40,$G$26:$G$57,"&gt;"&amp;G40)+COUNTIFS($B$26:B40,B40,$G$26:G40,G40))</f>
        <v>3</v>
      </c>
      <c r="I40" s="6" t="str">
        <f t="shared" si="1"/>
        <v>Oportunidad-03</v>
      </c>
      <c r="J40" s="3" t="s">
        <v>66</v>
      </c>
    </row>
    <row r="41" spans="1:10" ht="36" customHeight="1" x14ac:dyDescent="0.25">
      <c r="A41" s="2">
        <v>16</v>
      </c>
      <c r="B41" s="3" t="s">
        <v>23</v>
      </c>
      <c r="C41" s="3" t="s">
        <v>67</v>
      </c>
      <c r="D41" s="4">
        <v>4</v>
      </c>
      <c r="E41" s="4">
        <v>4</v>
      </c>
      <c r="F41" s="4">
        <v>5</v>
      </c>
      <c r="G41" s="5">
        <f t="shared" si="0"/>
        <v>38</v>
      </c>
      <c r="H41" s="5">
        <f>IF(C41="","",COUNTIFS($B$26:$B$57,B41,$G$26:$G$57,"&gt;"&amp;G41)+COUNTIFS($B$26:B41,B41,$G$26:G41,G41))</f>
        <v>4</v>
      </c>
      <c r="I41" s="6" t="str">
        <f t="shared" si="1"/>
        <v>Oportunidad-04</v>
      </c>
      <c r="J41" s="3" t="s">
        <v>68</v>
      </c>
    </row>
    <row r="42" spans="1:10" ht="36" customHeight="1" x14ac:dyDescent="0.25">
      <c r="A42" s="2">
        <v>17</v>
      </c>
      <c r="B42" s="3"/>
      <c r="C42" s="3"/>
      <c r="D42" s="4"/>
      <c r="E42" s="4"/>
      <c r="F42" s="4"/>
      <c r="G42" s="5" t="str">
        <f t="shared" si="0"/>
        <v/>
      </c>
      <c r="H42" s="5" t="str">
        <f>IF(C42="","",COUNTIFS($B$26:$B$57,B42,$G$26:$G$57,"&gt;"&amp;G42)+COUNTIFS($B$26:B42,B42,$G$26:G42,G42))</f>
        <v/>
      </c>
      <c r="I42" s="6" t="str">
        <f t="shared" si="1"/>
        <v/>
      </c>
      <c r="J42" s="3"/>
    </row>
    <row r="43" spans="1:10" ht="36" customHeight="1" x14ac:dyDescent="0.25">
      <c r="A43" s="2">
        <v>18</v>
      </c>
      <c r="B43" s="3"/>
      <c r="C43" s="3"/>
      <c r="D43" s="4"/>
      <c r="E43" s="4"/>
      <c r="F43" s="4"/>
      <c r="G43" s="5" t="str">
        <f t="shared" si="0"/>
        <v/>
      </c>
      <c r="H43" s="5" t="str">
        <f>IF(C43="","",COUNTIFS($B$26:$B$57,B43,$G$26:$G$57,"&gt;"&amp;G43)+COUNTIFS($B$26:B43,B43,$G$26:G43,G43))</f>
        <v/>
      </c>
      <c r="I43" s="6" t="str">
        <f t="shared" si="1"/>
        <v/>
      </c>
      <c r="J43" s="3"/>
    </row>
    <row r="44" spans="1:10" ht="36" customHeight="1" x14ac:dyDescent="0.25">
      <c r="A44" s="2">
        <v>19</v>
      </c>
      <c r="B44" s="3"/>
      <c r="C44" s="3"/>
      <c r="D44" s="4"/>
      <c r="E44" s="4"/>
      <c r="F44" s="4"/>
      <c r="G44" s="5" t="str">
        <f t="shared" si="0"/>
        <v/>
      </c>
      <c r="H44" s="5" t="str">
        <f>IF(C44="","",COUNTIFS($B$26:$B$57,B44,$G$26:$G$57,"&gt;"&amp;G44)+COUNTIFS($B$26:B44,B44,$G$26:G44,G44))</f>
        <v/>
      </c>
      <c r="I44" s="6" t="str">
        <f t="shared" si="1"/>
        <v/>
      </c>
      <c r="J44" s="3"/>
    </row>
    <row r="45" spans="1:10" ht="36" customHeight="1" x14ac:dyDescent="0.25">
      <c r="A45" s="2">
        <v>20</v>
      </c>
      <c r="B45" s="3"/>
      <c r="C45" s="3"/>
      <c r="D45" s="4"/>
      <c r="E45" s="4"/>
      <c r="F45" s="4"/>
      <c r="G45" s="5" t="str">
        <f t="shared" si="0"/>
        <v/>
      </c>
      <c r="H45" s="5" t="str">
        <f>IF(C45="","",COUNTIFS($B$26:$B$57,B45,$G$26:$G$57,"&gt;"&amp;G45)+COUNTIFS($B$26:B45,B45,$G$26:G45,G45))</f>
        <v/>
      </c>
      <c r="I45" s="6" t="str">
        <f t="shared" si="1"/>
        <v/>
      </c>
      <c r="J45" s="3"/>
    </row>
    <row r="46" spans="1:10" ht="36" customHeight="1" x14ac:dyDescent="0.25">
      <c r="A46" s="2">
        <v>21</v>
      </c>
      <c r="B46" s="3"/>
      <c r="C46" s="3"/>
      <c r="D46" s="4"/>
      <c r="E46" s="4"/>
      <c r="F46" s="4"/>
      <c r="G46" s="5" t="str">
        <f t="shared" si="0"/>
        <v/>
      </c>
      <c r="H46" s="5" t="str">
        <f>IF(C46="","",COUNTIFS($B$26:$B$57,B46,$G$26:$G$57,"&gt;"&amp;G46)+COUNTIFS($B$26:B46,B46,$G$26:G46,G46))</f>
        <v/>
      </c>
      <c r="I46" s="6" t="str">
        <f t="shared" si="1"/>
        <v/>
      </c>
      <c r="J46" s="3"/>
    </row>
    <row r="47" spans="1:10" ht="36" customHeight="1" x14ac:dyDescent="0.25">
      <c r="A47" s="2">
        <v>22</v>
      </c>
      <c r="B47" s="3"/>
      <c r="C47" s="3"/>
      <c r="D47" s="4"/>
      <c r="E47" s="4"/>
      <c r="F47" s="4"/>
      <c r="G47" s="5" t="str">
        <f t="shared" si="0"/>
        <v/>
      </c>
      <c r="H47" s="5" t="str">
        <f>IF(C47="","",COUNTIFS($B$26:$B$57,B47,$G$26:$G$57,"&gt;"&amp;G47)+COUNTIFS($B$26:B47,B47,$G$26:G47,G47))</f>
        <v/>
      </c>
      <c r="I47" s="6" t="str">
        <f t="shared" si="1"/>
        <v/>
      </c>
      <c r="J47" s="3"/>
    </row>
    <row r="48" spans="1:10" ht="36" customHeight="1" x14ac:dyDescent="0.25">
      <c r="A48" s="2">
        <v>23</v>
      </c>
      <c r="B48" s="3"/>
      <c r="C48" s="3"/>
      <c r="D48" s="4"/>
      <c r="E48" s="4"/>
      <c r="F48" s="4"/>
      <c r="G48" s="5" t="str">
        <f t="shared" si="0"/>
        <v/>
      </c>
      <c r="H48" s="5" t="str">
        <f>IF(C48="","",COUNTIFS($B$26:$B$57,B48,$G$26:$G$57,"&gt;"&amp;G48)+COUNTIFS($B$26:B48,B48,$G$26:G48,G48))</f>
        <v/>
      </c>
      <c r="I48" s="6" t="str">
        <f t="shared" si="1"/>
        <v/>
      </c>
      <c r="J48" s="3"/>
    </row>
    <row r="49" spans="1:10" ht="36" customHeight="1" x14ac:dyDescent="0.25">
      <c r="A49" s="2">
        <v>24</v>
      </c>
      <c r="B49" s="3"/>
      <c r="C49" s="3"/>
      <c r="D49" s="4"/>
      <c r="E49" s="4"/>
      <c r="F49" s="4"/>
      <c r="G49" s="5" t="str">
        <f t="shared" si="0"/>
        <v/>
      </c>
      <c r="H49" s="5" t="str">
        <f>IF(C49="","",COUNTIFS($B$26:$B$57,B49,$G$26:$G$57,"&gt;"&amp;G49)+COUNTIFS($B$26:B49,B49,$G$26:G49,G49))</f>
        <v/>
      </c>
      <c r="I49" s="6" t="str">
        <f t="shared" si="1"/>
        <v/>
      </c>
      <c r="J49" s="3"/>
    </row>
    <row r="50" spans="1:10" ht="36" customHeight="1" x14ac:dyDescent="0.25">
      <c r="A50" s="2">
        <v>25</v>
      </c>
      <c r="B50" s="3"/>
      <c r="C50" s="3"/>
      <c r="D50" s="4"/>
      <c r="E50" s="4"/>
      <c r="F50" s="4"/>
      <c r="G50" s="5" t="str">
        <f t="shared" si="0"/>
        <v/>
      </c>
      <c r="H50" s="5" t="str">
        <f>IF(C50="","",COUNTIFS($B$26:$B$57,B50,$G$26:$G$57,"&gt;"&amp;G50)+COUNTIFS($B$26:B50,B50,$G$26:G50,G50))</f>
        <v/>
      </c>
      <c r="I50" s="6" t="str">
        <f t="shared" si="1"/>
        <v/>
      </c>
      <c r="J50" s="3"/>
    </row>
    <row r="51" spans="1:10" ht="36" customHeight="1" x14ac:dyDescent="0.25">
      <c r="A51" s="2">
        <v>26</v>
      </c>
      <c r="B51" s="3"/>
      <c r="C51" s="3"/>
      <c r="D51" s="4"/>
      <c r="E51" s="4"/>
      <c r="F51" s="4"/>
      <c r="G51" s="5" t="str">
        <f t="shared" si="0"/>
        <v/>
      </c>
      <c r="H51" s="5" t="str">
        <f>IF(C51="","",COUNTIFS($B$26:$B$57,B51,$G$26:$G$57,"&gt;"&amp;G51)+COUNTIFS($B$26:B51,B51,$G$26:G51,G51))</f>
        <v/>
      </c>
      <c r="I51" s="6" t="str">
        <f t="shared" si="1"/>
        <v/>
      </c>
      <c r="J51" s="3"/>
    </row>
    <row r="52" spans="1:10" ht="36" customHeight="1" x14ac:dyDescent="0.25">
      <c r="A52" s="2">
        <v>27</v>
      </c>
      <c r="B52" s="3"/>
      <c r="C52" s="3"/>
      <c r="D52" s="4"/>
      <c r="E52" s="4"/>
      <c r="F52" s="4"/>
      <c r="G52" s="5" t="str">
        <f t="shared" si="0"/>
        <v/>
      </c>
      <c r="H52" s="5" t="str">
        <f>IF(C52="","",COUNTIFS($B$26:$B$57,B52,$G$26:$G$57,"&gt;"&amp;G52)+COUNTIFS($B$26:B52,B52,$G$26:G52,G52))</f>
        <v/>
      </c>
      <c r="I52" s="6" t="str">
        <f t="shared" si="1"/>
        <v/>
      </c>
      <c r="J52" s="3"/>
    </row>
    <row r="53" spans="1:10" ht="36" customHeight="1" x14ac:dyDescent="0.25">
      <c r="A53" s="2">
        <v>28</v>
      </c>
      <c r="B53" s="3"/>
      <c r="C53" s="3"/>
      <c r="D53" s="4"/>
      <c r="E53" s="4"/>
      <c r="F53" s="4"/>
      <c r="G53" s="5" t="str">
        <f t="shared" si="0"/>
        <v/>
      </c>
      <c r="H53" s="5" t="str">
        <f>IF(C53="","",COUNTIFS($B$26:$B$57,B53,$G$26:$G$57,"&gt;"&amp;G53)+COUNTIFS($B$26:B53,B53,$G$26:G53,G53))</f>
        <v/>
      </c>
      <c r="I53" s="6" t="str">
        <f t="shared" si="1"/>
        <v/>
      </c>
      <c r="J53" s="3"/>
    </row>
    <row r="54" spans="1:10" ht="36" customHeight="1" x14ac:dyDescent="0.25">
      <c r="A54" s="2">
        <v>29</v>
      </c>
      <c r="B54" s="3"/>
      <c r="C54" s="3"/>
      <c r="D54" s="4"/>
      <c r="E54" s="4"/>
      <c r="F54" s="4"/>
      <c r="G54" s="5" t="str">
        <f t="shared" si="0"/>
        <v/>
      </c>
      <c r="H54" s="5" t="str">
        <f>IF(C54="","",COUNTIFS($B$26:$B$57,B54,$G$26:$G$57,"&gt;"&amp;G54)+COUNTIFS($B$26:B54,B54,$G$26:G54,G54))</f>
        <v/>
      </c>
      <c r="I54" s="6" t="str">
        <f t="shared" si="1"/>
        <v/>
      </c>
      <c r="J54" s="3"/>
    </row>
    <row r="55" spans="1:10" ht="36" customHeight="1" x14ac:dyDescent="0.25">
      <c r="A55" s="2">
        <v>30</v>
      </c>
      <c r="B55" s="3"/>
      <c r="C55" s="3"/>
      <c r="D55" s="4"/>
      <c r="E55" s="4"/>
      <c r="F55" s="4"/>
      <c r="G55" s="5" t="str">
        <f t="shared" si="0"/>
        <v/>
      </c>
      <c r="H55" s="5" t="str">
        <f>IF(C55="","",COUNTIFS($B$26:$B$57,B55,$G$26:$G$57,"&gt;"&amp;G55)+COUNTIFS($B$26:B55,B55,$G$26:G55,G55))</f>
        <v/>
      </c>
      <c r="I55" s="6" t="str">
        <f t="shared" si="1"/>
        <v/>
      </c>
      <c r="J55" s="3"/>
    </row>
    <row r="56" spans="1:10" ht="36" customHeight="1" x14ac:dyDescent="0.25">
      <c r="A56" s="2">
        <v>31</v>
      </c>
      <c r="B56" s="3"/>
      <c r="C56" s="3"/>
      <c r="D56" s="4"/>
      <c r="E56" s="4"/>
      <c r="F56" s="4"/>
      <c r="G56" s="5" t="str">
        <f t="shared" si="0"/>
        <v/>
      </c>
      <c r="H56" s="5" t="str">
        <f>IF(C56="","",COUNTIFS($B$26:$B$57,B56,$G$26:$G$57,"&gt;"&amp;G56)+COUNTIFS($B$26:B56,B56,$G$26:G56,G56))</f>
        <v/>
      </c>
      <c r="I56" s="6" t="str">
        <f t="shared" si="1"/>
        <v/>
      </c>
      <c r="J56" s="3"/>
    </row>
    <row r="57" spans="1:10" ht="36" customHeight="1" x14ac:dyDescent="0.25">
      <c r="A57" s="2">
        <v>32</v>
      </c>
      <c r="B57" s="3"/>
      <c r="C57" s="3"/>
      <c r="D57" s="4"/>
      <c r="E57" s="4"/>
      <c r="F57" s="4"/>
      <c r="G57" s="5" t="str">
        <f t="shared" si="0"/>
        <v/>
      </c>
      <c r="H57" s="5" t="str">
        <f>IF(C57="","",COUNTIFS($B$26:$B$57,B57,$G$26:$G$57,"&gt;"&amp;G57)+COUNTIFS($B$26:B57,B57,$G$26:G57,G57))</f>
        <v/>
      </c>
      <c r="I57" s="6" t="str">
        <f t="shared" si="1"/>
        <v/>
      </c>
      <c r="J57" s="3"/>
    </row>
  </sheetData>
  <mergeCells count="39">
    <mergeCell ref="C5:H5"/>
    <mergeCell ref="B13:E13"/>
    <mergeCell ref="A3:J3"/>
    <mergeCell ref="C4:E4"/>
    <mergeCell ref="B19:E19"/>
    <mergeCell ref="B10:E10"/>
    <mergeCell ref="F8:J8"/>
    <mergeCell ref="F9:J9"/>
    <mergeCell ref="F10:J10"/>
    <mergeCell ref="F11:J11"/>
    <mergeCell ref="F12:J12"/>
    <mergeCell ref="F13:J13"/>
    <mergeCell ref="F15:J15"/>
    <mergeCell ref="F14:J14"/>
    <mergeCell ref="F16:J16"/>
    <mergeCell ref="F17:J17"/>
    <mergeCell ref="C6:H6"/>
    <mergeCell ref="B17:E17"/>
    <mergeCell ref="B8:E8"/>
    <mergeCell ref="F18:J18"/>
    <mergeCell ref="A24:J24"/>
    <mergeCell ref="C7:E7"/>
    <mergeCell ref="B18:E18"/>
    <mergeCell ref="B12:E12"/>
    <mergeCell ref="B11:E11"/>
    <mergeCell ref="B14:E14"/>
    <mergeCell ref="F19:J19"/>
    <mergeCell ref="F20:J20"/>
    <mergeCell ref="B9:E9"/>
    <mergeCell ref="A1:J2"/>
    <mergeCell ref="A9:A14"/>
    <mergeCell ref="A23:J23"/>
    <mergeCell ref="A22:J22"/>
    <mergeCell ref="A15:A20"/>
    <mergeCell ref="B15:E15"/>
    <mergeCell ref="B20:E20"/>
    <mergeCell ref="G7:H7"/>
    <mergeCell ref="B16:E16"/>
    <mergeCell ref="G4:H4"/>
  </mergeCells>
  <conditionalFormatting sqref="A26:J57">
    <cfRule type="expression" dxfId="3" priority="1">
      <formula>$B26="Debilidad"</formula>
    </cfRule>
    <cfRule type="expression" dxfId="2" priority="2">
      <formula>$B26="Fortaleza"</formula>
    </cfRule>
    <cfRule type="expression" dxfId="1" priority="3">
      <formula>$B26="Amenaza"</formula>
    </cfRule>
    <cfRule type="expression" dxfId="0" priority="4">
      <formula>$B26="Oportunidad"</formula>
    </cfRule>
  </conditionalFormatting>
  <conditionalFormatting sqref="G26:G57">
    <cfRule type="dataBar" priority="5">
      <dataBar>
        <cfvo type="num" val="0"/>
        <cfvo type="num" val="45"/>
        <color rgb="FF121528"/>
      </dataBar>
    </cfRule>
  </conditionalFormatting>
  <dataValidations count="3">
    <dataValidation type="list" allowBlank="1" sqref="B26:B57" xr:uid="{00000000-0002-0000-0000-000000000000}">
      <formula1>$K$12:$K$15</formula1>
    </dataValidation>
    <dataValidation type="whole" allowBlank="1" sqref="D26:F57" xr:uid="{00000000-0002-0000-0000-000001000000}">
      <formula1>1</formula1>
      <formula2>5</formula2>
    </dataValidation>
    <dataValidation type="whole" sqref="J5" xr:uid="{00000000-0002-0000-0000-000002000000}">
      <formula1>1</formula1>
      <formula2>4</formula2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DAFO</vt:lpstr>
      <vt:lpstr>DAFO!Títulos_a_imprimir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2026-03-10T08:17:06Z</dcterms:modified>
</cp:coreProperties>
</file>