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urnos rotativos de lunes a domingo ejemplos\"/>
    </mc:Choice>
  </mc:AlternateContent>
  <xr:revisionPtr revIDLastSave="0" documentId="13_ncr:1_{46D88A9C-B8FC-4325-84DA-F04EB18703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ante" sheetId="1" r:id="rId1"/>
    <sheet name="Apoyo" sheetId="2" r:id="rId2"/>
  </sheets>
  <definedNames>
    <definedName name="ListaPatrones">Apoyo!$J$2:$J$5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22" i="1" l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AA15" i="1"/>
  <c r="Z15" i="1"/>
  <c r="T14" i="1"/>
  <c r="S14" i="1"/>
  <c r="R14" i="1"/>
  <c r="Q14" i="1"/>
  <c r="P14" i="1"/>
  <c r="O14" i="1"/>
  <c r="N14" i="1"/>
  <c r="G14" i="1"/>
  <c r="R13" i="1"/>
  <c r="T12" i="1"/>
  <c r="AG11" i="1"/>
  <c r="AA11" i="1"/>
  <c r="Z11" i="1"/>
  <c r="X11" i="1"/>
  <c r="P11" i="1"/>
  <c r="T10" i="1"/>
  <c r="S10" i="1"/>
  <c r="G10" i="1"/>
  <c r="F10" i="1"/>
  <c r="AA9" i="1"/>
  <c r="Z9" i="1"/>
  <c r="Y9" i="1"/>
  <c r="X9" i="1"/>
  <c r="T9" i="1"/>
  <c r="S9" i="1"/>
  <c r="AG8" i="1"/>
  <c r="AG14" i="1" s="1"/>
  <c r="AF8" i="1"/>
  <c r="AF11" i="1" s="1"/>
  <c r="AE8" i="1"/>
  <c r="AE7" i="1" s="1"/>
  <c r="AD8" i="1"/>
  <c r="AD11" i="1" s="1"/>
  <c r="AC8" i="1"/>
  <c r="AC11" i="1" s="1"/>
  <c r="AB8" i="1"/>
  <c r="AB11" i="1" s="1"/>
  <c r="AA8" i="1"/>
  <c r="AA16" i="1" s="1"/>
  <c r="Z8" i="1"/>
  <c r="Z13" i="1" s="1"/>
  <c r="Y8" i="1"/>
  <c r="Y10" i="1" s="1"/>
  <c r="X8" i="1"/>
  <c r="X10" i="1" s="1"/>
  <c r="W8" i="1"/>
  <c r="W16" i="1" s="1"/>
  <c r="V8" i="1"/>
  <c r="V10" i="1" s="1"/>
  <c r="U8" i="1"/>
  <c r="U10" i="1" s="1"/>
  <c r="T8" i="1"/>
  <c r="T15" i="1" s="1"/>
  <c r="S8" i="1"/>
  <c r="S12" i="1" s="1"/>
  <c r="R8" i="1"/>
  <c r="R9" i="1" s="1"/>
  <c r="Q8" i="1"/>
  <c r="Q9" i="1" s="1"/>
  <c r="P8" i="1"/>
  <c r="P15" i="1" s="1"/>
  <c r="O8" i="1"/>
  <c r="O7" i="1" s="1"/>
  <c r="N8" i="1"/>
  <c r="N7" i="1" s="1"/>
  <c r="M8" i="1"/>
  <c r="M14" i="1" s="1"/>
  <c r="L8" i="1"/>
  <c r="L11" i="1" s="1"/>
  <c r="K8" i="1"/>
  <c r="K7" i="1" s="1"/>
  <c r="J8" i="1"/>
  <c r="J13" i="1" s="1"/>
  <c r="I8" i="1"/>
  <c r="I14" i="1" s="1"/>
  <c r="H8" i="1"/>
  <c r="H16" i="1" s="1"/>
  <c r="G8" i="1"/>
  <c r="G16" i="1" s="1"/>
  <c r="F8" i="1"/>
  <c r="F13" i="1" s="1"/>
  <c r="AA7" i="1"/>
  <c r="Z7" i="1"/>
  <c r="Y7" i="1"/>
  <c r="X7" i="1"/>
  <c r="W7" i="1"/>
  <c r="T7" i="1"/>
  <c r="S7" i="1"/>
  <c r="R7" i="1"/>
  <c r="Q7" i="1"/>
  <c r="P7" i="1"/>
  <c r="U11" i="1" l="1"/>
  <c r="V11" i="1"/>
  <c r="F12" i="1"/>
  <c r="G12" i="1"/>
  <c r="U14" i="1"/>
  <c r="AA10" i="1"/>
  <c r="AA26" i="1" s="1"/>
  <c r="V12" i="1"/>
  <c r="Y14" i="1"/>
  <c r="G7" i="1"/>
  <c r="M11" i="1"/>
  <c r="F9" i="1"/>
  <c r="F24" i="1" s="1"/>
  <c r="F15" i="1"/>
  <c r="G9" i="1"/>
  <c r="G25" i="1" s="1"/>
  <c r="G15" i="1"/>
  <c r="V15" i="1"/>
  <c r="Z10" i="1"/>
  <c r="Z23" i="1" s="1"/>
  <c r="U12" i="1"/>
  <c r="U23" i="1" s="1"/>
  <c r="F11" i="1"/>
  <c r="W12" i="1"/>
  <c r="AA14" i="1"/>
  <c r="N11" i="1"/>
  <c r="O11" i="1"/>
  <c r="AA12" i="1"/>
  <c r="Q11" i="1"/>
  <c r="U9" i="1"/>
  <c r="U26" i="1" s="1"/>
  <c r="W15" i="1"/>
  <c r="U7" i="1"/>
  <c r="V9" i="1"/>
  <c r="V26" i="1" s="1"/>
  <c r="S11" i="1"/>
  <c r="T13" i="1"/>
  <c r="X15" i="1"/>
  <c r="V14" i="1"/>
  <c r="W14" i="1"/>
  <c r="F7" i="1"/>
  <c r="G11" i="1"/>
  <c r="G24" i="1" s="1"/>
  <c r="X12" i="1"/>
  <c r="Y12" i="1"/>
  <c r="Z12" i="1"/>
  <c r="U15" i="1"/>
  <c r="G13" i="1"/>
  <c r="R11" i="1"/>
  <c r="V7" i="1"/>
  <c r="W9" i="1"/>
  <c r="T11" i="1"/>
  <c r="T26" i="1" s="1"/>
  <c r="AA13" i="1"/>
  <c r="Y15" i="1"/>
  <c r="AA25" i="1"/>
  <c r="AB13" i="1"/>
  <c r="H10" i="1"/>
  <c r="F25" i="1"/>
  <c r="AF13" i="1"/>
  <c r="AG16" i="1"/>
  <c r="L10" i="1"/>
  <c r="AB12" i="1"/>
  <c r="I12" i="1"/>
  <c r="AC12" i="1"/>
  <c r="P13" i="1"/>
  <c r="J15" i="1"/>
  <c r="AD15" i="1"/>
  <c r="Q16" i="1"/>
  <c r="AA23" i="1"/>
  <c r="I9" i="1"/>
  <c r="AC9" i="1"/>
  <c r="P10" i="1"/>
  <c r="W11" i="1"/>
  <c r="W24" i="1" s="1"/>
  <c r="J12" i="1"/>
  <c r="AD12" i="1"/>
  <c r="Q13" i="1"/>
  <c r="Q24" i="1" s="1"/>
  <c r="X14" i="1"/>
  <c r="K15" i="1"/>
  <c r="AE15" i="1"/>
  <c r="R16" i="1"/>
  <c r="AG10" i="1"/>
  <c r="H15" i="1"/>
  <c r="AB16" i="1"/>
  <c r="H13" i="1"/>
  <c r="I16" i="1"/>
  <c r="AD16" i="1"/>
  <c r="AC10" i="1"/>
  <c r="K16" i="1"/>
  <c r="K13" i="1"/>
  <c r="L16" i="1"/>
  <c r="AE10" i="1"/>
  <c r="AF10" i="1"/>
  <c r="N13" i="1"/>
  <c r="N10" i="1"/>
  <c r="H12" i="1"/>
  <c r="AC15" i="1"/>
  <c r="H9" i="1"/>
  <c r="AB9" i="1"/>
  <c r="O10" i="1"/>
  <c r="J9" i="1"/>
  <c r="AD9" i="1"/>
  <c r="Q10" i="1"/>
  <c r="K12" i="1"/>
  <c r="AE12" i="1"/>
  <c r="L15" i="1"/>
  <c r="AF15" i="1"/>
  <c r="S16" i="1"/>
  <c r="H7" i="1"/>
  <c r="AB7" i="1"/>
  <c r="K9" i="1"/>
  <c r="AE9" i="1"/>
  <c r="R10" i="1"/>
  <c r="R25" i="1" s="1"/>
  <c r="Y11" i="1"/>
  <c r="Y24" i="1" s="1"/>
  <c r="L12" i="1"/>
  <c r="AF12" i="1"/>
  <c r="S13" i="1"/>
  <c r="F14" i="1"/>
  <c r="Z14" i="1"/>
  <c r="M15" i="1"/>
  <c r="AG15" i="1"/>
  <c r="T16" i="1"/>
  <c r="I10" i="1"/>
  <c r="AD13" i="1"/>
  <c r="J10" i="1"/>
  <c r="AE13" i="1"/>
  <c r="O16" i="1"/>
  <c r="I15" i="1"/>
  <c r="AC7" i="1"/>
  <c r="M12" i="1"/>
  <c r="U16" i="1"/>
  <c r="U13" i="1"/>
  <c r="H14" i="1"/>
  <c r="O15" i="1"/>
  <c r="V16" i="1"/>
  <c r="H11" i="1"/>
  <c r="AC14" i="1"/>
  <c r="P12" i="1"/>
  <c r="W10" i="1"/>
  <c r="J11" i="1"/>
  <c r="Q12" i="1"/>
  <c r="X13" i="1"/>
  <c r="K14" i="1"/>
  <c r="AE14" i="1"/>
  <c r="R15" i="1"/>
  <c r="Y16" i="1"/>
  <c r="AA24" i="1"/>
  <c r="AB10" i="1"/>
  <c r="AE16" i="1"/>
  <c r="K10" i="1"/>
  <c r="AG13" i="1"/>
  <c r="N16" i="1"/>
  <c r="AB15" i="1"/>
  <c r="I7" i="1"/>
  <c r="L9" i="1"/>
  <c r="J7" i="1"/>
  <c r="AD7" i="1"/>
  <c r="M9" i="1"/>
  <c r="AG9" i="1"/>
  <c r="N9" i="1"/>
  <c r="AF7" i="1"/>
  <c r="O9" i="1"/>
  <c r="I11" i="1"/>
  <c r="W13" i="1"/>
  <c r="J14" i="1"/>
  <c r="AD14" i="1"/>
  <c r="Q15" i="1"/>
  <c r="X16" i="1"/>
  <c r="M7" i="1"/>
  <c r="P9" i="1"/>
  <c r="K11" i="1"/>
  <c r="AE11" i="1"/>
  <c r="R12" i="1"/>
  <c r="Y13" i="1"/>
  <c r="L14" i="1"/>
  <c r="AF14" i="1"/>
  <c r="S15" i="1"/>
  <c r="F16" i="1"/>
  <c r="Z16" i="1"/>
  <c r="AC16" i="1"/>
  <c r="I13" i="1"/>
  <c r="AC13" i="1"/>
  <c r="J16" i="1"/>
  <c r="AD10" i="1"/>
  <c r="AF16" i="1"/>
  <c r="L13" i="1"/>
  <c r="M16" i="1"/>
  <c r="M13" i="1"/>
  <c r="M10" i="1"/>
  <c r="O13" i="1"/>
  <c r="P16" i="1"/>
  <c r="AF9" i="1"/>
  <c r="AG12" i="1"/>
  <c r="N15" i="1"/>
  <c r="N12" i="1"/>
  <c r="AB14" i="1"/>
  <c r="O12" i="1"/>
  <c r="V13" i="1"/>
  <c r="V25" i="1" s="1"/>
  <c r="L7" i="1"/>
  <c r="AG7" i="1"/>
  <c r="AH13" i="1" l="1"/>
  <c r="U24" i="1"/>
  <c r="V23" i="1"/>
  <c r="Z26" i="1"/>
  <c r="G23" i="1"/>
  <c r="F26" i="1"/>
  <c r="V24" i="1"/>
  <c r="T23" i="1"/>
  <c r="AK9" i="1"/>
  <c r="AH12" i="1"/>
  <c r="AH10" i="1"/>
  <c r="R26" i="1"/>
  <c r="Z25" i="1"/>
  <c r="E13" i="1"/>
  <c r="Z24" i="1"/>
  <c r="Q25" i="1"/>
  <c r="G26" i="1"/>
  <c r="W25" i="1"/>
  <c r="AI9" i="1"/>
  <c r="Y23" i="1"/>
  <c r="AH9" i="1"/>
  <c r="R23" i="1"/>
  <c r="F23" i="1"/>
  <c r="X24" i="1"/>
  <c r="AI13" i="1"/>
  <c r="Y26" i="1"/>
  <c r="AI15" i="1"/>
  <c r="S25" i="1"/>
  <c r="U25" i="1"/>
  <c r="AJ15" i="1"/>
  <c r="AH15" i="1"/>
  <c r="Q26" i="1"/>
  <c r="Q23" i="1"/>
  <c r="AJ9" i="1"/>
  <c r="P23" i="1"/>
  <c r="P25" i="1"/>
  <c r="P26" i="1"/>
  <c r="P24" i="1"/>
  <c r="AK12" i="1"/>
  <c r="AJ12" i="1"/>
  <c r="AJ10" i="1"/>
  <c r="AD26" i="1"/>
  <c r="AD23" i="1"/>
  <c r="AD25" i="1"/>
  <c r="AD24" i="1"/>
  <c r="S23" i="1"/>
  <c r="W23" i="1"/>
  <c r="AJ11" i="1"/>
  <c r="AI11" i="1"/>
  <c r="AK11" i="1"/>
  <c r="AH11" i="1"/>
  <c r="J26" i="1"/>
  <c r="J24" i="1"/>
  <c r="J23" i="1"/>
  <c r="J25" i="1"/>
  <c r="AC24" i="1"/>
  <c r="AC26" i="1"/>
  <c r="AC25" i="1"/>
  <c r="AC23" i="1"/>
  <c r="O26" i="1"/>
  <c r="O24" i="1"/>
  <c r="O23" i="1"/>
  <c r="O25" i="1"/>
  <c r="AI10" i="1"/>
  <c r="I24" i="1"/>
  <c r="I26" i="1"/>
  <c r="I23" i="1"/>
  <c r="I25" i="1"/>
  <c r="R24" i="1"/>
  <c r="AK15" i="1"/>
  <c r="AK14" i="1"/>
  <c r="AJ14" i="1"/>
  <c r="AI14" i="1"/>
  <c r="AH14" i="1"/>
  <c r="E14" i="1"/>
  <c r="W26" i="1"/>
  <c r="T25" i="1"/>
  <c r="L26" i="1"/>
  <c r="L23" i="1"/>
  <c r="L24" i="1"/>
  <c r="L25" i="1"/>
  <c r="AI12" i="1"/>
  <c r="H24" i="1"/>
  <c r="H26" i="1"/>
  <c r="E9" i="1"/>
  <c r="H23" i="1"/>
  <c r="H25" i="1"/>
  <c r="AF23" i="1"/>
  <c r="AF24" i="1"/>
  <c r="AF26" i="1"/>
  <c r="AF25" i="1"/>
  <c r="S26" i="1"/>
  <c r="AE23" i="1"/>
  <c r="AE24" i="1"/>
  <c r="AE26" i="1"/>
  <c r="AE25" i="1"/>
  <c r="X26" i="1"/>
  <c r="Y25" i="1"/>
  <c r="AI16" i="1"/>
  <c r="AH16" i="1"/>
  <c r="E16" i="1"/>
  <c r="AK16" i="1"/>
  <c r="AJ16" i="1"/>
  <c r="AB26" i="1"/>
  <c r="AB25" i="1"/>
  <c r="AB24" i="1"/>
  <c r="AB23" i="1"/>
  <c r="S24" i="1"/>
  <c r="AJ13" i="1"/>
  <c r="AK10" i="1"/>
  <c r="AK13" i="1"/>
  <c r="N23" i="1"/>
  <c r="N26" i="1"/>
  <c r="N25" i="1"/>
  <c r="N24" i="1"/>
  <c r="E15" i="1"/>
  <c r="AG26" i="1"/>
  <c r="AG23" i="1"/>
  <c r="AG24" i="1"/>
  <c r="AG25" i="1"/>
  <c r="T24" i="1"/>
  <c r="E11" i="1"/>
  <c r="E12" i="1"/>
  <c r="M26" i="1"/>
  <c r="M23" i="1"/>
  <c r="M25" i="1"/>
  <c r="M24" i="1"/>
  <c r="K23" i="1"/>
  <c r="K26" i="1"/>
  <c r="K24" i="1"/>
  <c r="K25" i="1"/>
  <c r="E10" i="1"/>
  <c r="X25" i="1"/>
  <c r="X23" i="1"/>
</calcChain>
</file>

<file path=xl/sharedStrings.xml><?xml version="1.0" encoding="utf-8"?>
<sst xmlns="http://schemas.openxmlformats.org/spreadsheetml/2006/main" count="115" uniqueCount="68">
  <si>
    <t>Turnos rotativos de lunes a domingo</t>
  </si>
  <si>
    <t>Equipo</t>
  </si>
  <si>
    <t>Atención al cliente</t>
  </si>
  <si>
    <t>Fecha de inicio</t>
  </si>
  <si>
    <t>Horas por turno</t>
  </si>
  <si>
    <t>Leyenda</t>
  </si>
  <si>
    <t>M</t>
  </si>
  <si>
    <t>Mañana</t>
  </si>
  <si>
    <t>Edita solo nombre, puesto, patrón y desfase. El cuadrante se completa solo.</t>
  </si>
  <si>
    <t>T</t>
  </si>
  <si>
    <t>Tarde</t>
  </si>
  <si>
    <t>Día 1</t>
  </si>
  <si>
    <t>Día 2</t>
  </si>
  <si>
    <t>Día 3</t>
  </si>
  <si>
    <t>Día 4</t>
  </si>
  <si>
    <t>Día 5</t>
  </si>
  <si>
    <t>Día 6</t>
  </si>
  <si>
    <t>Día 7</t>
  </si>
  <si>
    <t>Día 8</t>
  </si>
  <si>
    <t>Día 9</t>
  </si>
  <si>
    <t>Día 10</t>
  </si>
  <si>
    <t>Día 11</t>
  </si>
  <si>
    <t>Día 12</t>
  </si>
  <si>
    <t>Día 13</t>
  </si>
  <si>
    <t>Día 14</t>
  </si>
  <si>
    <t>Día 15</t>
  </si>
  <si>
    <t>Día 16</t>
  </si>
  <si>
    <t>Día 17</t>
  </si>
  <si>
    <t>Día 18</t>
  </si>
  <si>
    <t>Día 19</t>
  </si>
  <si>
    <t>Día 20</t>
  </si>
  <si>
    <t>Día 21</t>
  </si>
  <si>
    <t>Día 22</t>
  </si>
  <si>
    <t>Día 23</t>
  </si>
  <si>
    <t>Día 24</t>
  </si>
  <si>
    <t>Día 25</t>
  </si>
  <si>
    <t>Día 26</t>
  </si>
  <si>
    <t>Día 27</t>
  </si>
  <si>
    <t>Día 28</t>
  </si>
  <si>
    <t>Empleado</t>
  </si>
  <si>
    <t>Puesto</t>
  </si>
  <si>
    <t>Patrón</t>
  </si>
  <si>
    <t>Desfase</t>
  </si>
  <si>
    <t>Horas</t>
  </si>
  <si>
    <t>N</t>
  </si>
  <si>
    <t>L</t>
  </si>
  <si>
    <t>Lucía Vega</t>
  </si>
  <si>
    <t>Soporte</t>
  </si>
  <si>
    <t>A</t>
  </si>
  <si>
    <t>Mario Gil</t>
  </si>
  <si>
    <t>B</t>
  </si>
  <si>
    <t>Nora Cano</t>
  </si>
  <si>
    <t>Ventas</t>
  </si>
  <si>
    <t>C</t>
  </si>
  <si>
    <t>Pablo Ríos</t>
  </si>
  <si>
    <t>D</t>
  </si>
  <si>
    <t>Sara León</t>
  </si>
  <si>
    <t>Backoffice</t>
  </si>
  <si>
    <t>Tomás Rey</t>
  </si>
  <si>
    <t>Vera Solís</t>
  </si>
  <si>
    <t>Calidad</t>
  </si>
  <si>
    <t>Yago Peña</t>
  </si>
  <si>
    <t>Personas activas</t>
  </si>
  <si>
    <t>Mañanas</t>
  </si>
  <si>
    <t>Tardes</t>
  </si>
  <si>
    <t>Noches</t>
  </si>
  <si>
    <t>Usa el desfase para que dos personas con el mismo patrón no descansen siempre el mismo día.</t>
  </si>
  <si>
    <t>Patrones válidos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</si>
</sst>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"/>
  </numFmts>
  <fonts count="6" x14ac:knownFonts="1">
    <font>
      <sz val="11"/>
      <color theme="1"/>
      <name val="Calibri"/>
      <family val="2"/>
      <scheme val="minor"/>
    </font>
    <font>
      <b/>
      <sz val="11"/>
      <color rgb="FF121528"/>
      <name val="Calibri"/>
    </font>
    <font>
      <sz val="11"/>
      <color rgb="FF121528"/>
      <name val="Calibri"/>
    </font>
    <font>
      <b/>
      <sz val="12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D9D5C7"/>
      </patternFill>
    </fill>
  </fills>
  <borders count="5">
    <border>
      <left/>
      <right/>
      <top/>
      <bottom/>
      <diagonal/>
    </border>
    <border>
      <left/>
      <right/>
      <top/>
      <bottom style="thin">
        <color rgb="FFD9D5C7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0" fontId="2" fillId="3" borderId="1" xfId="0" applyFont="1" applyFill="1" applyBorder="1"/>
    <xf numFmtId="0" fontId="2" fillId="5" borderId="1" xfId="0" applyFont="1" applyFill="1" applyBorder="1"/>
    <xf numFmtId="0" fontId="1" fillId="0" borderId="1" xfId="0" applyFont="1" applyBorder="1"/>
    <xf numFmtId="0" fontId="1" fillId="5" borderId="1" xfId="0" applyFont="1" applyFill="1" applyBorder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vertical="center" wrapText="1"/>
    </xf>
    <xf numFmtId="0" fontId="1" fillId="3" borderId="2" xfId="0" applyFont="1" applyFill="1" applyBorder="1"/>
    <xf numFmtId="0" fontId="2" fillId="4" borderId="2" xfId="0" applyFont="1" applyFill="1" applyBorder="1"/>
    <xf numFmtId="14" fontId="2" fillId="4" borderId="2" xfId="0" applyNumberFormat="1" applyFont="1" applyFill="1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0" fillId="0" borderId="2" xfId="0" applyBorder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4">
    <dxf>
      <fill>
        <patternFill>
          <bgColor rgb="FFEEECE1"/>
        </patternFill>
      </fill>
    </dxf>
    <dxf>
      <fill>
        <patternFill>
          <bgColor rgb="FFD9D2E9"/>
        </patternFill>
      </fill>
    </dxf>
    <dxf>
      <fill>
        <patternFill>
          <bgColor rgb="FFFBE5D6"/>
        </patternFill>
      </fill>
    </dxf>
    <dxf>
      <fill>
        <patternFill>
          <bgColor rgb="FFDCE6F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8"/>
  <sheetViews>
    <sheetView showGridLines="0" tabSelected="1" workbookViewId="0">
      <selection activeCell="X43" sqref="X43"/>
    </sheetView>
  </sheetViews>
  <sheetFormatPr baseColWidth="10" defaultColWidth="9.140625" defaultRowHeight="15" x14ac:dyDescent="0.25"/>
  <cols>
    <col min="1" max="1" width="18" customWidth="1"/>
    <col min="2" max="2" width="16" customWidth="1"/>
    <col min="3" max="3" width="14.140625" bestFit="1" customWidth="1"/>
    <col min="4" max="4" width="11" customWidth="1"/>
    <col min="5" max="5" width="14.7109375" bestFit="1" customWidth="1"/>
    <col min="6" max="6" width="5.85546875" bestFit="1" customWidth="1"/>
    <col min="7" max="7" width="9.140625" bestFit="1" customWidth="1"/>
    <col min="8" max="8" width="8" bestFit="1" customWidth="1"/>
    <col min="9" max="14" width="5.85546875" bestFit="1" customWidth="1"/>
    <col min="15" max="33" width="6.28515625" bestFit="1" customWidth="1"/>
    <col min="34" max="37" width="9" customWidth="1"/>
  </cols>
  <sheetData>
    <row r="1" spans="1:37" ht="24" customHeight="1" x14ac:dyDescent="0.25">
      <c r="A1" s="21" t="s">
        <v>0</v>
      </c>
      <c r="B1" s="22"/>
      <c r="C1" s="22"/>
      <c r="D1" s="22"/>
      <c r="E1" s="22"/>
    </row>
    <row r="3" spans="1:37" ht="15.75" x14ac:dyDescent="0.25">
      <c r="A3" s="12" t="s">
        <v>1</v>
      </c>
      <c r="B3" s="13" t="s">
        <v>2</v>
      </c>
      <c r="C3" s="12" t="s">
        <v>3</v>
      </c>
      <c r="D3" s="14">
        <v>45754</v>
      </c>
      <c r="E3" s="12" t="s">
        <v>4</v>
      </c>
      <c r="F3" s="13">
        <v>8</v>
      </c>
      <c r="G3" s="19" t="s">
        <v>5</v>
      </c>
      <c r="H3" s="20"/>
    </row>
    <row r="4" spans="1:37" x14ac:dyDescent="0.25">
      <c r="A4" s="15"/>
      <c r="B4" s="15"/>
      <c r="C4" s="15"/>
      <c r="D4" s="15"/>
      <c r="E4" s="15"/>
      <c r="F4" s="15"/>
      <c r="G4" s="16" t="s">
        <v>6</v>
      </c>
      <c r="H4" s="15" t="s">
        <v>7</v>
      </c>
    </row>
    <row r="5" spans="1:37" ht="24" customHeight="1" x14ac:dyDescent="0.25">
      <c r="A5" s="17" t="s">
        <v>8</v>
      </c>
      <c r="B5" s="18"/>
      <c r="C5" s="18"/>
      <c r="D5" s="18"/>
      <c r="E5" s="18"/>
      <c r="F5" s="15"/>
      <c r="G5" s="16" t="s">
        <v>9</v>
      </c>
      <c r="H5" s="15" t="s">
        <v>10</v>
      </c>
    </row>
    <row r="6" spans="1:37" x14ac:dyDescent="0.25">
      <c r="A6" s="2"/>
      <c r="B6" s="2"/>
      <c r="C6" s="2"/>
      <c r="D6" s="2"/>
      <c r="E6" s="2"/>
      <c r="F6" s="3" t="s">
        <v>11</v>
      </c>
      <c r="G6" s="3" t="s">
        <v>12</v>
      </c>
      <c r="H6" s="3" t="s">
        <v>13</v>
      </c>
      <c r="I6" s="3" t="s">
        <v>14</v>
      </c>
      <c r="J6" s="3" t="s">
        <v>15</v>
      </c>
      <c r="K6" s="3" t="s">
        <v>16</v>
      </c>
      <c r="L6" s="3" t="s">
        <v>17</v>
      </c>
      <c r="M6" s="3" t="s">
        <v>18</v>
      </c>
      <c r="N6" s="3" t="s">
        <v>19</v>
      </c>
      <c r="O6" s="3" t="s">
        <v>20</v>
      </c>
      <c r="P6" s="3" t="s">
        <v>21</v>
      </c>
      <c r="Q6" s="3" t="s">
        <v>22</v>
      </c>
      <c r="R6" s="3" t="s">
        <v>23</v>
      </c>
      <c r="S6" s="3" t="s">
        <v>24</v>
      </c>
      <c r="T6" s="3" t="s">
        <v>25</v>
      </c>
      <c r="U6" s="3" t="s">
        <v>26</v>
      </c>
      <c r="V6" s="3" t="s">
        <v>27</v>
      </c>
      <c r="W6" s="3" t="s">
        <v>28</v>
      </c>
      <c r="X6" s="3" t="s">
        <v>29</v>
      </c>
      <c r="Y6" s="3" t="s">
        <v>30</v>
      </c>
      <c r="Z6" s="3" t="s">
        <v>31</v>
      </c>
      <c r="AA6" s="3" t="s">
        <v>32</v>
      </c>
      <c r="AB6" s="3" t="s">
        <v>33</v>
      </c>
      <c r="AC6" s="3" t="s">
        <v>34</v>
      </c>
      <c r="AD6" s="3" t="s">
        <v>35</v>
      </c>
      <c r="AE6" s="3" t="s">
        <v>36</v>
      </c>
      <c r="AF6" s="3" t="s">
        <v>37</v>
      </c>
      <c r="AG6" s="3" t="s">
        <v>38</v>
      </c>
      <c r="AH6" s="2"/>
      <c r="AI6" s="2"/>
      <c r="AJ6" s="2"/>
      <c r="AK6" s="2"/>
    </row>
    <row r="7" spans="1:37" ht="24" customHeight="1" x14ac:dyDescent="0.25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tr">
        <f t="shared" ref="F7:AG7" si="0">CHOOSE(WEEKDAY(F8,2),"Lun","Mar","Mié","Jue","Vie","Sáb","Dom")</f>
        <v>Lun</v>
      </c>
      <c r="G7" s="4" t="str">
        <f t="shared" si="0"/>
        <v>Mar</v>
      </c>
      <c r="H7" s="4" t="str">
        <f t="shared" si="0"/>
        <v>Mié</v>
      </c>
      <c r="I7" s="4" t="str">
        <f t="shared" si="0"/>
        <v>Jue</v>
      </c>
      <c r="J7" s="4" t="str">
        <f t="shared" si="0"/>
        <v>Vie</v>
      </c>
      <c r="K7" s="4" t="str">
        <f t="shared" si="0"/>
        <v>Sáb</v>
      </c>
      <c r="L7" s="4" t="str">
        <f t="shared" si="0"/>
        <v>Dom</v>
      </c>
      <c r="M7" s="4" t="str">
        <f t="shared" si="0"/>
        <v>Lun</v>
      </c>
      <c r="N7" s="4" t="str">
        <f t="shared" si="0"/>
        <v>Mar</v>
      </c>
      <c r="O7" s="4" t="str">
        <f t="shared" si="0"/>
        <v>Mié</v>
      </c>
      <c r="P7" s="4" t="str">
        <f t="shared" si="0"/>
        <v>Jue</v>
      </c>
      <c r="Q7" s="4" t="str">
        <f t="shared" si="0"/>
        <v>Vie</v>
      </c>
      <c r="R7" s="4" t="str">
        <f t="shared" si="0"/>
        <v>Sáb</v>
      </c>
      <c r="S7" s="4" t="str">
        <f t="shared" si="0"/>
        <v>Dom</v>
      </c>
      <c r="T7" s="4" t="str">
        <f t="shared" si="0"/>
        <v>Lun</v>
      </c>
      <c r="U7" s="4" t="str">
        <f t="shared" si="0"/>
        <v>Mar</v>
      </c>
      <c r="V7" s="4" t="str">
        <f t="shared" si="0"/>
        <v>Mié</v>
      </c>
      <c r="W7" s="4" t="str">
        <f t="shared" si="0"/>
        <v>Jue</v>
      </c>
      <c r="X7" s="4" t="str">
        <f t="shared" si="0"/>
        <v>Vie</v>
      </c>
      <c r="Y7" s="4" t="str">
        <f t="shared" si="0"/>
        <v>Sáb</v>
      </c>
      <c r="Z7" s="4" t="str">
        <f t="shared" si="0"/>
        <v>Dom</v>
      </c>
      <c r="AA7" s="4" t="str">
        <f t="shared" si="0"/>
        <v>Lun</v>
      </c>
      <c r="AB7" s="4" t="str">
        <f t="shared" si="0"/>
        <v>Mar</v>
      </c>
      <c r="AC7" s="4" t="str">
        <f t="shared" si="0"/>
        <v>Mié</v>
      </c>
      <c r="AD7" s="4" t="str">
        <f t="shared" si="0"/>
        <v>Jue</v>
      </c>
      <c r="AE7" s="4" t="str">
        <f t="shared" si="0"/>
        <v>Vie</v>
      </c>
      <c r="AF7" s="4" t="str">
        <f t="shared" si="0"/>
        <v>Sáb</v>
      </c>
      <c r="AG7" s="4" t="str">
        <f t="shared" si="0"/>
        <v>Dom</v>
      </c>
      <c r="AH7" s="4" t="s">
        <v>6</v>
      </c>
      <c r="AI7" s="4" t="s">
        <v>9</v>
      </c>
      <c r="AJ7" s="4" t="s">
        <v>44</v>
      </c>
      <c r="AK7" s="4" t="s">
        <v>45</v>
      </c>
    </row>
    <row r="8" spans="1:37" ht="24" customHeight="1" x14ac:dyDescent="0.25">
      <c r="A8" s="2"/>
      <c r="B8" s="2"/>
      <c r="C8" s="2"/>
      <c r="D8" s="2"/>
      <c r="E8" s="2"/>
      <c r="F8" s="5">
        <f>$D$3+0</f>
        <v>45754</v>
      </c>
      <c r="G8" s="5">
        <f>$D$3+1</f>
        <v>45755</v>
      </c>
      <c r="H8" s="5">
        <f>$D$3+2</f>
        <v>45756</v>
      </c>
      <c r="I8" s="5">
        <f>$D$3+3</f>
        <v>45757</v>
      </c>
      <c r="J8" s="5">
        <f>$D$3+4</f>
        <v>45758</v>
      </c>
      <c r="K8" s="5">
        <f>$D$3+5</f>
        <v>45759</v>
      </c>
      <c r="L8" s="5">
        <f>$D$3+6</f>
        <v>45760</v>
      </c>
      <c r="M8" s="5">
        <f>$D$3+7</f>
        <v>45761</v>
      </c>
      <c r="N8" s="5">
        <f>$D$3+8</f>
        <v>45762</v>
      </c>
      <c r="O8" s="5">
        <f>$D$3+9</f>
        <v>45763</v>
      </c>
      <c r="P8" s="5">
        <f>$D$3+10</f>
        <v>45764</v>
      </c>
      <c r="Q8" s="5">
        <f>$D$3+11</f>
        <v>45765</v>
      </c>
      <c r="R8" s="5">
        <f>$D$3+12</f>
        <v>45766</v>
      </c>
      <c r="S8" s="5">
        <f>$D$3+13</f>
        <v>45767</v>
      </c>
      <c r="T8" s="5">
        <f>$D$3+14</f>
        <v>45768</v>
      </c>
      <c r="U8" s="5">
        <f>$D$3+15</f>
        <v>45769</v>
      </c>
      <c r="V8" s="5">
        <f>$D$3+16</f>
        <v>45770</v>
      </c>
      <c r="W8" s="5">
        <f>$D$3+17</f>
        <v>45771</v>
      </c>
      <c r="X8" s="5">
        <f>$D$3+18</f>
        <v>45772</v>
      </c>
      <c r="Y8" s="5">
        <f>$D$3+19</f>
        <v>45773</v>
      </c>
      <c r="Z8" s="5">
        <f>$D$3+20</f>
        <v>45774</v>
      </c>
      <c r="AA8" s="5">
        <f>$D$3+21</f>
        <v>45775</v>
      </c>
      <c r="AB8" s="5">
        <f>$D$3+22</f>
        <v>45776</v>
      </c>
      <c r="AC8" s="5">
        <f>$D$3+23</f>
        <v>45777</v>
      </c>
      <c r="AD8" s="5">
        <f>$D$3+24</f>
        <v>45778</v>
      </c>
      <c r="AE8" s="5">
        <f>$D$3+25</f>
        <v>45779</v>
      </c>
      <c r="AF8" s="5">
        <f>$D$3+26</f>
        <v>45780</v>
      </c>
      <c r="AG8" s="5">
        <f>$D$3+27</f>
        <v>45781</v>
      </c>
      <c r="AH8" s="2"/>
      <c r="AI8" s="2"/>
      <c r="AJ8" s="2"/>
      <c r="AK8" s="2"/>
    </row>
    <row r="9" spans="1:37" x14ac:dyDescent="0.25">
      <c r="A9" s="6" t="s">
        <v>46</v>
      </c>
      <c r="B9" s="6" t="s">
        <v>47</v>
      </c>
      <c r="C9" s="6" t="s">
        <v>48</v>
      </c>
      <c r="D9" s="6">
        <v>0</v>
      </c>
      <c r="E9" s="7">
        <f>COUNTIF(F9:AG9,"M")*$F$3+COUNTIF(F9:AG9,"T")*$F$3+COUNTIF(F9:AG9,"N")*$F$3</f>
        <v>192</v>
      </c>
      <c r="F9" s="1" t="str">
        <f>INDEX(Apoyo!$B$2:$H$5,MATCH($C9,Apoyo!$A$2:$A$5,0),MOD(F$8-$D$3+$D9,7)+1)</f>
        <v>M</v>
      </c>
      <c r="G9" s="1" t="str">
        <f>INDEX(Apoyo!$B$2:$H$5,MATCH($C9,Apoyo!$A$2:$A$5,0),MOD(G$8-$D$3+$D9,7)+1)</f>
        <v>M</v>
      </c>
      <c r="H9" s="1" t="str">
        <f>INDEX(Apoyo!$B$2:$H$5,MATCH($C9,Apoyo!$A$2:$A$5,0),MOD(H$8-$D$3+$D9,7)+1)</f>
        <v>T</v>
      </c>
      <c r="I9" s="1" t="str">
        <f>INDEX(Apoyo!$B$2:$H$5,MATCH($C9,Apoyo!$A$2:$A$5,0),MOD(I$8-$D$3+$D9,7)+1)</f>
        <v>T</v>
      </c>
      <c r="J9" s="1" t="str">
        <f>INDEX(Apoyo!$B$2:$H$5,MATCH($C9,Apoyo!$A$2:$A$5,0),MOD(J$8-$D$3+$D9,7)+1)</f>
        <v>N</v>
      </c>
      <c r="K9" s="1" t="str">
        <f>INDEX(Apoyo!$B$2:$H$5,MATCH($C9,Apoyo!$A$2:$A$5,0),MOD(K$8-$D$3+$D9,7)+1)</f>
        <v>N</v>
      </c>
      <c r="L9" s="1" t="str">
        <f>INDEX(Apoyo!$B$2:$H$5,MATCH($C9,Apoyo!$A$2:$A$5,0),MOD(L$8-$D$3+$D9,7)+1)</f>
        <v>L</v>
      </c>
      <c r="M9" s="1" t="str">
        <f>INDEX(Apoyo!$B$2:$H$5,MATCH($C9,Apoyo!$A$2:$A$5,0),MOD(M$8-$D$3+$D9,7)+1)</f>
        <v>M</v>
      </c>
      <c r="N9" s="1" t="str">
        <f>INDEX(Apoyo!$B$2:$H$5,MATCH($C9,Apoyo!$A$2:$A$5,0),MOD(N$8-$D$3+$D9,7)+1)</f>
        <v>M</v>
      </c>
      <c r="O9" s="1" t="str">
        <f>INDEX(Apoyo!$B$2:$H$5,MATCH($C9,Apoyo!$A$2:$A$5,0),MOD(O$8-$D$3+$D9,7)+1)</f>
        <v>T</v>
      </c>
      <c r="P9" s="1" t="str">
        <f>INDEX(Apoyo!$B$2:$H$5,MATCH($C9,Apoyo!$A$2:$A$5,0),MOD(P$8-$D$3+$D9,7)+1)</f>
        <v>T</v>
      </c>
      <c r="Q9" s="1" t="str">
        <f>INDEX(Apoyo!$B$2:$H$5,MATCH($C9,Apoyo!$A$2:$A$5,0),MOD(Q$8-$D$3+$D9,7)+1)</f>
        <v>N</v>
      </c>
      <c r="R9" s="1" t="str">
        <f>INDEX(Apoyo!$B$2:$H$5,MATCH($C9,Apoyo!$A$2:$A$5,0),MOD(R$8-$D$3+$D9,7)+1)</f>
        <v>N</v>
      </c>
      <c r="S9" s="1" t="str">
        <f>INDEX(Apoyo!$B$2:$H$5,MATCH($C9,Apoyo!$A$2:$A$5,0),MOD(S$8-$D$3+$D9,7)+1)</f>
        <v>L</v>
      </c>
      <c r="T9" s="1" t="str">
        <f>INDEX(Apoyo!$B$2:$H$5,MATCH($C9,Apoyo!$A$2:$A$5,0),MOD(T$8-$D$3+$D9,7)+1)</f>
        <v>M</v>
      </c>
      <c r="U9" s="1" t="str">
        <f>INDEX(Apoyo!$B$2:$H$5,MATCH($C9,Apoyo!$A$2:$A$5,0),MOD(U$8-$D$3+$D9,7)+1)</f>
        <v>M</v>
      </c>
      <c r="V9" s="1" t="str">
        <f>INDEX(Apoyo!$B$2:$H$5,MATCH($C9,Apoyo!$A$2:$A$5,0),MOD(V$8-$D$3+$D9,7)+1)</f>
        <v>T</v>
      </c>
      <c r="W9" s="1" t="str">
        <f>INDEX(Apoyo!$B$2:$H$5,MATCH($C9,Apoyo!$A$2:$A$5,0),MOD(W$8-$D$3+$D9,7)+1)</f>
        <v>T</v>
      </c>
      <c r="X9" s="1" t="str">
        <f>INDEX(Apoyo!$B$2:$H$5,MATCH($C9,Apoyo!$A$2:$A$5,0),MOD(X$8-$D$3+$D9,7)+1)</f>
        <v>N</v>
      </c>
      <c r="Y9" s="1" t="str">
        <f>INDEX(Apoyo!$B$2:$H$5,MATCH($C9,Apoyo!$A$2:$A$5,0),MOD(Y$8-$D$3+$D9,7)+1)</f>
        <v>N</v>
      </c>
      <c r="Z9" s="1" t="str">
        <f>INDEX(Apoyo!$B$2:$H$5,MATCH($C9,Apoyo!$A$2:$A$5,0),MOD(Z$8-$D$3+$D9,7)+1)</f>
        <v>L</v>
      </c>
      <c r="AA9" s="1" t="str">
        <f>INDEX(Apoyo!$B$2:$H$5,MATCH($C9,Apoyo!$A$2:$A$5,0),MOD(AA$8-$D$3+$D9,7)+1)</f>
        <v>M</v>
      </c>
      <c r="AB9" s="1" t="str">
        <f>INDEX(Apoyo!$B$2:$H$5,MATCH($C9,Apoyo!$A$2:$A$5,0),MOD(AB$8-$D$3+$D9,7)+1)</f>
        <v>M</v>
      </c>
      <c r="AC9" s="1" t="str">
        <f>INDEX(Apoyo!$B$2:$H$5,MATCH($C9,Apoyo!$A$2:$A$5,0),MOD(AC$8-$D$3+$D9,7)+1)</f>
        <v>T</v>
      </c>
      <c r="AD9" s="1" t="str">
        <f>INDEX(Apoyo!$B$2:$H$5,MATCH($C9,Apoyo!$A$2:$A$5,0),MOD(AD$8-$D$3+$D9,7)+1)</f>
        <v>T</v>
      </c>
      <c r="AE9" s="1" t="str">
        <f>INDEX(Apoyo!$B$2:$H$5,MATCH($C9,Apoyo!$A$2:$A$5,0),MOD(AE$8-$D$3+$D9,7)+1)</f>
        <v>N</v>
      </c>
      <c r="AF9" s="1" t="str">
        <f>INDEX(Apoyo!$B$2:$H$5,MATCH($C9,Apoyo!$A$2:$A$5,0),MOD(AF$8-$D$3+$D9,7)+1)</f>
        <v>N</v>
      </c>
      <c r="AG9" s="1" t="str">
        <f>INDEX(Apoyo!$B$2:$H$5,MATCH($C9,Apoyo!$A$2:$A$5,0),MOD(AG$8-$D$3+$D9,7)+1)</f>
        <v>L</v>
      </c>
      <c r="AH9" s="7">
        <f t="shared" ref="AH9:AH16" si="1">COUNTIF(F9:AG9,"M")</f>
        <v>8</v>
      </c>
      <c r="AI9" s="7">
        <f t="shared" ref="AI9:AI16" si="2">COUNTIF(F9:AG9,"T")</f>
        <v>8</v>
      </c>
      <c r="AJ9" s="7">
        <f t="shared" ref="AJ9:AJ16" si="3">COUNTIF(F9:AG9,"N")</f>
        <v>8</v>
      </c>
      <c r="AK9" s="7">
        <f t="shared" ref="AK9:AK16" si="4">COUNTIF(F9:AG9,"L")</f>
        <v>4</v>
      </c>
    </row>
    <row r="10" spans="1:37" x14ac:dyDescent="0.25">
      <c r="A10" s="6" t="s">
        <v>49</v>
      </c>
      <c r="B10" s="6" t="s">
        <v>47</v>
      </c>
      <c r="C10" s="6" t="s">
        <v>50</v>
      </c>
      <c r="D10" s="6">
        <v>0</v>
      </c>
      <c r="E10" s="7">
        <f>COUNTIF(F10:AG10,"M")*$F$3+COUNTIF(F10:AG10,"T")*$F$3+COUNTIF(F10:AG10,"N")*$F$3</f>
        <v>192</v>
      </c>
      <c r="F10" s="1" t="str">
        <f>INDEX(Apoyo!$B$2:$H$5,MATCH($C10,Apoyo!$A$2:$A$5,0),MOD(F$8-$D$3+$D10,7)+1)</f>
        <v>T</v>
      </c>
      <c r="G10" s="1" t="str">
        <f>INDEX(Apoyo!$B$2:$H$5,MATCH($C10,Apoyo!$A$2:$A$5,0),MOD(G$8-$D$3+$D10,7)+1)</f>
        <v>T</v>
      </c>
      <c r="H10" s="1" t="str">
        <f>INDEX(Apoyo!$B$2:$H$5,MATCH($C10,Apoyo!$A$2:$A$5,0),MOD(H$8-$D$3+$D10,7)+1)</f>
        <v>N</v>
      </c>
      <c r="I10" s="1" t="str">
        <f>INDEX(Apoyo!$B$2:$H$5,MATCH($C10,Apoyo!$A$2:$A$5,0),MOD(I$8-$D$3+$D10,7)+1)</f>
        <v>N</v>
      </c>
      <c r="J10" s="1" t="str">
        <f>INDEX(Apoyo!$B$2:$H$5,MATCH($C10,Apoyo!$A$2:$A$5,0),MOD(J$8-$D$3+$D10,7)+1)</f>
        <v>L</v>
      </c>
      <c r="K10" s="1" t="str">
        <f>INDEX(Apoyo!$B$2:$H$5,MATCH($C10,Apoyo!$A$2:$A$5,0),MOD(K$8-$D$3+$D10,7)+1)</f>
        <v>M</v>
      </c>
      <c r="L10" s="1" t="str">
        <f>INDEX(Apoyo!$B$2:$H$5,MATCH($C10,Apoyo!$A$2:$A$5,0),MOD(L$8-$D$3+$D10,7)+1)</f>
        <v>M</v>
      </c>
      <c r="M10" s="1" t="str">
        <f>INDEX(Apoyo!$B$2:$H$5,MATCH($C10,Apoyo!$A$2:$A$5,0),MOD(M$8-$D$3+$D10,7)+1)</f>
        <v>T</v>
      </c>
      <c r="N10" s="1" t="str">
        <f>INDEX(Apoyo!$B$2:$H$5,MATCH($C10,Apoyo!$A$2:$A$5,0),MOD(N$8-$D$3+$D10,7)+1)</f>
        <v>T</v>
      </c>
      <c r="O10" s="1" t="str">
        <f>INDEX(Apoyo!$B$2:$H$5,MATCH($C10,Apoyo!$A$2:$A$5,0),MOD(O$8-$D$3+$D10,7)+1)</f>
        <v>N</v>
      </c>
      <c r="P10" s="1" t="str">
        <f>INDEX(Apoyo!$B$2:$H$5,MATCH($C10,Apoyo!$A$2:$A$5,0),MOD(P$8-$D$3+$D10,7)+1)</f>
        <v>N</v>
      </c>
      <c r="Q10" s="1" t="str">
        <f>INDEX(Apoyo!$B$2:$H$5,MATCH($C10,Apoyo!$A$2:$A$5,0),MOD(Q$8-$D$3+$D10,7)+1)</f>
        <v>L</v>
      </c>
      <c r="R10" s="1" t="str">
        <f>INDEX(Apoyo!$B$2:$H$5,MATCH($C10,Apoyo!$A$2:$A$5,0),MOD(R$8-$D$3+$D10,7)+1)</f>
        <v>M</v>
      </c>
      <c r="S10" s="1" t="str">
        <f>INDEX(Apoyo!$B$2:$H$5,MATCH($C10,Apoyo!$A$2:$A$5,0),MOD(S$8-$D$3+$D10,7)+1)</f>
        <v>M</v>
      </c>
      <c r="T10" s="1" t="str">
        <f>INDEX(Apoyo!$B$2:$H$5,MATCH($C10,Apoyo!$A$2:$A$5,0),MOD(T$8-$D$3+$D10,7)+1)</f>
        <v>T</v>
      </c>
      <c r="U10" s="1" t="str">
        <f>INDEX(Apoyo!$B$2:$H$5,MATCH($C10,Apoyo!$A$2:$A$5,0),MOD(U$8-$D$3+$D10,7)+1)</f>
        <v>T</v>
      </c>
      <c r="V10" s="1" t="str">
        <f>INDEX(Apoyo!$B$2:$H$5,MATCH($C10,Apoyo!$A$2:$A$5,0),MOD(V$8-$D$3+$D10,7)+1)</f>
        <v>N</v>
      </c>
      <c r="W10" s="1" t="str">
        <f>INDEX(Apoyo!$B$2:$H$5,MATCH($C10,Apoyo!$A$2:$A$5,0),MOD(W$8-$D$3+$D10,7)+1)</f>
        <v>N</v>
      </c>
      <c r="X10" s="1" t="str">
        <f>INDEX(Apoyo!$B$2:$H$5,MATCH($C10,Apoyo!$A$2:$A$5,0),MOD(X$8-$D$3+$D10,7)+1)</f>
        <v>L</v>
      </c>
      <c r="Y10" s="1" t="str">
        <f>INDEX(Apoyo!$B$2:$H$5,MATCH($C10,Apoyo!$A$2:$A$5,0),MOD(Y$8-$D$3+$D10,7)+1)</f>
        <v>M</v>
      </c>
      <c r="Z10" s="1" t="str">
        <f>INDEX(Apoyo!$B$2:$H$5,MATCH($C10,Apoyo!$A$2:$A$5,0),MOD(Z$8-$D$3+$D10,7)+1)</f>
        <v>M</v>
      </c>
      <c r="AA10" s="1" t="str">
        <f>INDEX(Apoyo!$B$2:$H$5,MATCH($C10,Apoyo!$A$2:$A$5,0),MOD(AA$8-$D$3+$D10,7)+1)</f>
        <v>T</v>
      </c>
      <c r="AB10" s="1" t="str">
        <f>INDEX(Apoyo!$B$2:$H$5,MATCH($C10,Apoyo!$A$2:$A$5,0),MOD(AB$8-$D$3+$D10,7)+1)</f>
        <v>T</v>
      </c>
      <c r="AC10" s="1" t="str">
        <f>INDEX(Apoyo!$B$2:$H$5,MATCH($C10,Apoyo!$A$2:$A$5,0),MOD(AC$8-$D$3+$D10,7)+1)</f>
        <v>N</v>
      </c>
      <c r="AD10" s="1" t="str">
        <f>INDEX(Apoyo!$B$2:$H$5,MATCH($C10,Apoyo!$A$2:$A$5,0),MOD(AD$8-$D$3+$D10,7)+1)</f>
        <v>N</v>
      </c>
      <c r="AE10" s="1" t="str">
        <f>INDEX(Apoyo!$B$2:$H$5,MATCH($C10,Apoyo!$A$2:$A$5,0),MOD(AE$8-$D$3+$D10,7)+1)</f>
        <v>L</v>
      </c>
      <c r="AF10" s="1" t="str">
        <f>INDEX(Apoyo!$B$2:$H$5,MATCH($C10,Apoyo!$A$2:$A$5,0),MOD(AF$8-$D$3+$D10,7)+1)</f>
        <v>M</v>
      </c>
      <c r="AG10" s="1" t="str">
        <f>INDEX(Apoyo!$B$2:$H$5,MATCH($C10,Apoyo!$A$2:$A$5,0),MOD(AG$8-$D$3+$D10,7)+1)</f>
        <v>M</v>
      </c>
      <c r="AH10" s="7">
        <f t="shared" si="1"/>
        <v>8</v>
      </c>
      <c r="AI10" s="7">
        <f t="shared" si="2"/>
        <v>8</v>
      </c>
      <c r="AJ10" s="7">
        <f t="shared" si="3"/>
        <v>8</v>
      </c>
      <c r="AK10" s="7">
        <f t="shared" si="4"/>
        <v>4</v>
      </c>
    </row>
    <row r="11" spans="1:37" x14ac:dyDescent="0.25">
      <c r="A11" s="6" t="s">
        <v>51</v>
      </c>
      <c r="B11" s="6" t="s">
        <v>52</v>
      </c>
      <c r="C11" s="6" t="s">
        <v>53</v>
      </c>
      <c r="D11" s="6">
        <v>1</v>
      </c>
      <c r="E11" s="7">
        <f>COUNTIF(F11:AG11,"M")*$F$3+COUNTIF(F11:AG11,"T")*$F$3+COUNTIF(F11:AG11,"N")*$F$3</f>
        <v>192</v>
      </c>
      <c r="F11" s="1" t="str">
        <f>INDEX(Apoyo!$B$2:$H$5,MATCH($C11,Apoyo!$A$2:$A$5,0),MOD(F$8-$D$3+$D11,7)+1)</f>
        <v>N</v>
      </c>
      <c r="G11" s="1" t="str">
        <f>INDEX(Apoyo!$B$2:$H$5,MATCH($C11,Apoyo!$A$2:$A$5,0),MOD(G$8-$D$3+$D11,7)+1)</f>
        <v>L</v>
      </c>
      <c r="H11" s="1" t="str">
        <f>INDEX(Apoyo!$B$2:$H$5,MATCH($C11,Apoyo!$A$2:$A$5,0),MOD(H$8-$D$3+$D11,7)+1)</f>
        <v>M</v>
      </c>
      <c r="I11" s="1" t="str">
        <f>INDEX(Apoyo!$B$2:$H$5,MATCH($C11,Apoyo!$A$2:$A$5,0),MOD(I$8-$D$3+$D11,7)+1)</f>
        <v>M</v>
      </c>
      <c r="J11" s="1" t="str">
        <f>INDEX(Apoyo!$B$2:$H$5,MATCH($C11,Apoyo!$A$2:$A$5,0),MOD(J$8-$D$3+$D11,7)+1)</f>
        <v>T</v>
      </c>
      <c r="K11" s="1" t="str">
        <f>INDEX(Apoyo!$B$2:$H$5,MATCH($C11,Apoyo!$A$2:$A$5,0),MOD(K$8-$D$3+$D11,7)+1)</f>
        <v>T</v>
      </c>
      <c r="L11" s="1" t="str">
        <f>INDEX(Apoyo!$B$2:$H$5,MATCH($C11,Apoyo!$A$2:$A$5,0),MOD(L$8-$D$3+$D11,7)+1)</f>
        <v>N</v>
      </c>
      <c r="M11" s="1" t="str">
        <f>INDEX(Apoyo!$B$2:$H$5,MATCH($C11,Apoyo!$A$2:$A$5,0),MOD(M$8-$D$3+$D11,7)+1)</f>
        <v>N</v>
      </c>
      <c r="N11" s="1" t="str">
        <f>INDEX(Apoyo!$B$2:$H$5,MATCH($C11,Apoyo!$A$2:$A$5,0),MOD(N$8-$D$3+$D11,7)+1)</f>
        <v>L</v>
      </c>
      <c r="O11" s="1" t="str">
        <f>INDEX(Apoyo!$B$2:$H$5,MATCH($C11,Apoyo!$A$2:$A$5,0),MOD(O$8-$D$3+$D11,7)+1)</f>
        <v>M</v>
      </c>
      <c r="P11" s="1" t="str">
        <f>INDEX(Apoyo!$B$2:$H$5,MATCH($C11,Apoyo!$A$2:$A$5,0),MOD(P$8-$D$3+$D11,7)+1)</f>
        <v>M</v>
      </c>
      <c r="Q11" s="1" t="str">
        <f>INDEX(Apoyo!$B$2:$H$5,MATCH($C11,Apoyo!$A$2:$A$5,0),MOD(Q$8-$D$3+$D11,7)+1)</f>
        <v>T</v>
      </c>
      <c r="R11" s="1" t="str">
        <f>INDEX(Apoyo!$B$2:$H$5,MATCH($C11,Apoyo!$A$2:$A$5,0),MOD(R$8-$D$3+$D11,7)+1)</f>
        <v>T</v>
      </c>
      <c r="S11" s="1" t="str">
        <f>INDEX(Apoyo!$B$2:$H$5,MATCH($C11,Apoyo!$A$2:$A$5,0),MOD(S$8-$D$3+$D11,7)+1)</f>
        <v>N</v>
      </c>
      <c r="T11" s="1" t="str">
        <f>INDEX(Apoyo!$B$2:$H$5,MATCH($C11,Apoyo!$A$2:$A$5,0),MOD(T$8-$D$3+$D11,7)+1)</f>
        <v>N</v>
      </c>
      <c r="U11" s="1" t="str">
        <f>INDEX(Apoyo!$B$2:$H$5,MATCH($C11,Apoyo!$A$2:$A$5,0),MOD(U$8-$D$3+$D11,7)+1)</f>
        <v>L</v>
      </c>
      <c r="V11" s="1" t="str">
        <f>INDEX(Apoyo!$B$2:$H$5,MATCH($C11,Apoyo!$A$2:$A$5,0),MOD(V$8-$D$3+$D11,7)+1)</f>
        <v>M</v>
      </c>
      <c r="W11" s="1" t="str">
        <f>INDEX(Apoyo!$B$2:$H$5,MATCH($C11,Apoyo!$A$2:$A$5,0),MOD(W$8-$D$3+$D11,7)+1)</f>
        <v>M</v>
      </c>
      <c r="X11" s="1" t="str">
        <f>INDEX(Apoyo!$B$2:$H$5,MATCH($C11,Apoyo!$A$2:$A$5,0),MOD(X$8-$D$3+$D11,7)+1)</f>
        <v>T</v>
      </c>
      <c r="Y11" s="1" t="str">
        <f>INDEX(Apoyo!$B$2:$H$5,MATCH($C11,Apoyo!$A$2:$A$5,0),MOD(Y$8-$D$3+$D11,7)+1)</f>
        <v>T</v>
      </c>
      <c r="Z11" s="1" t="str">
        <f>INDEX(Apoyo!$B$2:$H$5,MATCH($C11,Apoyo!$A$2:$A$5,0),MOD(Z$8-$D$3+$D11,7)+1)</f>
        <v>N</v>
      </c>
      <c r="AA11" s="1" t="str">
        <f>INDEX(Apoyo!$B$2:$H$5,MATCH($C11,Apoyo!$A$2:$A$5,0),MOD(AA$8-$D$3+$D11,7)+1)</f>
        <v>N</v>
      </c>
      <c r="AB11" s="1" t="str">
        <f>INDEX(Apoyo!$B$2:$H$5,MATCH($C11,Apoyo!$A$2:$A$5,0),MOD(AB$8-$D$3+$D11,7)+1)</f>
        <v>L</v>
      </c>
      <c r="AC11" s="1" t="str">
        <f>INDEX(Apoyo!$B$2:$H$5,MATCH($C11,Apoyo!$A$2:$A$5,0),MOD(AC$8-$D$3+$D11,7)+1)</f>
        <v>M</v>
      </c>
      <c r="AD11" s="1" t="str">
        <f>INDEX(Apoyo!$B$2:$H$5,MATCH($C11,Apoyo!$A$2:$A$5,0),MOD(AD$8-$D$3+$D11,7)+1)</f>
        <v>M</v>
      </c>
      <c r="AE11" s="1" t="str">
        <f>INDEX(Apoyo!$B$2:$H$5,MATCH($C11,Apoyo!$A$2:$A$5,0),MOD(AE$8-$D$3+$D11,7)+1)</f>
        <v>T</v>
      </c>
      <c r="AF11" s="1" t="str">
        <f>INDEX(Apoyo!$B$2:$H$5,MATCH($C11,Apoyo!$A$2:$A$5,0),MOD(AF$8-$D$3+$D11,7)+1)</f>
        <v>T</v>
      </c>
      <c r="AG11" s="1" t="str">
        <f>INDEX(Apoyo!$B$2:$H$5,MATCH($C11,Apoyo!$A$2:$A$5,0),MOD(AG$8-$D$3+$D11,7)+1)</f>
        <v>N</v>
      </c>
      <c r="AH11" s="7">
        <f t="shared" si="1"/>
        <v>8</v>
      </c>
      <c r="AI11" s="7">
        <f t="shared" si="2"/>
        <v>8</v>
      </c>
      <c r="AJ11" s="7">
        <f t="shared" si="3"/>
        <v>8</v>
      </c>
      <c r="AK11" s="7">
        <f t="shared" si="4"/>
        <v>4</v>
      </c>
    </row>
    <row r="12" spans="1:37" x14ac:dyDescent="0.25">
      <c r="A12" s="6" t="s">
        <v>54</v>
      </c>
      <c r="B12" s="6" t="s">
        <v>52</v>
      </c>
      <c r="C12" s="6" t="s">
        <v>55</v>
      </c>
      <c r="D12" s="6">
        <v>2</v>
      </c>
      <c r="E12" s="7">
        <f>COUNTIF(F12:AG12,"M")*$F$3+COUNTIF(F12:AG12,"T")*$F$3+COUNTIF(F12:AG12,"N")*$F$3</f>
        <v>192</v>
      </c>
      <c r="F12" s="1" t="str">
        <f>INDEX(Apoyo!$B$2:$H$5,MATCH($C12,Apoyo!$A$2:$A$5,0),MOD(F$8-$D$3+$D12,7)+1)</f>
        <v>M</v>
      </c>
      <c r="G12" s="1" t="str">
        <f>INDEX(Apoyo!$B$2:$H$5,MATCH($C12,Apoyo!$A$2:$A$5,0),MOD(G$8-$D$3+$D12,7)+1)</f>
        <v>T</v>
      </c>
      <c r="H12" s="1" t="str">
        <f>INDEX(Apoyo!$B$2:$H$5,MATCH($C12,Apoyo!$A$2:$A$5,0),MOD(H$8-$D$3+$D12,7)+1)</f>
        <v>T</v>
      </c>
      <c r="I12" s="1" t="str">
        <f>INDEX(Apoyo!$B$2:$H$5,MATCH($C12,Apoyo!$A$2:$A$5,0),MOD(I$8-$D$3+$D12,7)+1)</f>
        <v>N</v>
      </c>
      <c r="J12" s="1" t="str">
        <f>INDEX(Apoyo!$B$2:$H$5,MATCH($C12,Apoyo!$A$2:$A$5,0),MOD(J$8-$D$3+$D12,7)+1)</f>
        <v>N</v>
      </c>
      <c r="K12" s="1" t="str">
        <f>INDEX(Apoyo!$B$2:$H$5,MATCH($C12,Apoyo!$A$2:$A$5,0),MOD(K$8-$D$3+$D12,7)+1)</f>
        <v>L</v>
      </c>
      <c r="L12" s="1" t="str">
        <f>INDEX(Apoyo!$B$2:$H$5,MATCH($C12,Apoyo!$A$2:$A$5,0),MOD(L$8-$D$3+$D12,7)+1)</f>
        <v>M</v>
      </c>
      <c r="M12" s="1" t="str">
        <f>INDEX(Apoyo!$B$2:$H$5,MATCH($C12,Apoyo!$A$2:$A$5,0),MOD(M$8-$D$3+$D12,7)+1)</f>
        <v>M</v>
      </c>
      <c r="N12" s="1" t="str">
        <f>INDEX(Apoyo!$B$2:$H$5,MATCH($C12,Apoyo!$A$2:$A$5,0),MOD(N$8-$D$3+$D12,7)+1)</f>
        <v>T</v>
      </c>
      <c r="O12" s="1" t="str">
        <f>INDEX(Apoyo!$B$2:$H$5,MATCH($C12,Apoyo!$A$2:$A$5,0),MOD(O$8-$D$3+$D12,7)+1)</f>
        <v>T</v>
      </c>
      <c r="P12" s="1" t="str">
        <f>INDEX(Apoyo!$B$2:$H$5,MATCH($C12,Apoyo!$A$2:$A$5,0),MOD(P$8-$D$3+$D12,7)+1)</f>
        <v>N</v>
      </c>
      <c r="Q12" s="1" t="str">
        <f>INDEX(Apoyo!$B$2:$H$5,MATCH($C12,Apoyo!$A$2:$A$5,0),MOD(Q$8-$D$3+$D12,7)+1)</f>
        <v>N</v>
      </c>
      <c r="R12" s="1" t="str">
        <f>INDEX(Apoyo!$B$2:$H$5,MATCH($C12,Apoyo!$A$2:$A$5,0),MOD(R$8-$D$3+$D12,7)+1)</f>
        <v>L</v>
      </c>
      <c r="S12" s="1" t="str">
        <f>INDEX(Apoyo!$B$2:$H$5,MATCH($C12,Apoyo!$A$2:$A$5,0),MOD(S$8-$D$3+$D12,7)+1)</f>
        <v>M</v>
      </c>
      <c r="T12" s="1" t="str">
        <f>INDEX(Apoyo!$B$2:$H$5,MATCH($C12,Apoyo!$A$2:$A$5,0),MOD(T$8-$D$3+$D12,7)+1)</f>
        <v>M</v>
      </c>
      <c r="U12" s="1" t="str">
        <f>INDEX(Apoyo!$B$2:$H$5,MATCH($C12,Apoyo!$A$2:$A$5,0),MOD(U$8-$D$3+$D12,7)+1)</f>
        <v>T</v>
      </c>
      <c r="V12" s="1" t="str">
        <f>INDEX(Apoyo!$B$2:$H$5,MATCH($C12,Apoyo!$A$2:$A$5,0),MOD(V$8-$D$3+$D12,7)+1)</f>
        <v>T</v>
      </c>
      <c r="W12" s="1" t="str">
        <f>INDEX(Apoyo!$B$2:$H$5,MATCH($C12,Apoyo!$A$2:$A$5,0),MOD(W$8-$D$3+$D12,7)+1)</f>
        <v>N</v>
      </c>
      <c r="X12" s="1" t="str">
        <f>INDEX(Apoyo!$B$2:$H$5,MATCH($C12,Apoyo!$A$2:$A$5,0),MOD(X$8-$D$3+$D12,7)+1)</f>
        <v>N</v>
      </c>
      <c r="Y12" s="1" t="str">
        <f>INDEX(Apoyo!$B$2:$H$5,MATCH($C12,Apoyo!$A$2:$A$5,0),MOD(Y$8-$D$3+$D12,7)+1)</f>
        <v>L</v>
      </c>
      <c r="Z12" s="1" t="str">
        <f>INDEX(Apoyo!$B$2:$H$5,MATCH($C12,Apoyo!$A$2:$A$5,0),MOD(Z$8-$D$3+$D12,7)+1)</f>
        <v>M</v>
      </c>
      <c r="AA12" s="1" t="str">
        <f>INDEX(Apoyo!$B$2:$H$5,MATCH($C12,Apoyo!$A$2:$A$5,0),MOD(AA$8-$D$3+$D12,7)+1)</f>
        <v>M</v>
      </c>
      <c r="AB12" s="1" t="str">
        <f>INDEX(Apoyo!$B$2:$H$5,MATCH($C12,Apoyo!$A$2:$A$5,0),MOD(AB$8-$D$3+$D12,7)+1)</f>
        <v>T</v>
      </c>
      <c r="AC12" s="1" t="str">
        <f>INDEX(Apoyo!$B$2:$H$5,MATCH($C12,Apoyo!$A$2:$A$5,0),MOD(AC$8-$D$3+$D12,7)+1)</f>
        <v>T</v>
      </c>
      <c r="AD12" s="1" t="str">
        <f>INDEX(Apoyo!$B$2:$H$5,MATCH($C12,Apoyo!$A$2:$A$5,0),MOD(AD$8-$D$3+$D12,7)+1)</f>
        <v>N</v>
      </c>
      <c r="AE12" s="1" t="str">
        <f>INDEX(Apoyo!$B$2:$H$5,MATCH($C12,Apoyo!$A$2:$A$5,0),MOD(AE$8-$D$3+$D12,7)+1)</f>
        <v>N</v>
      </c>
      <c r="AF12" s="1" t="str">
        <f>INDEX(Apoyo!$B$2:$H$5,MATCH($C12,Apoyo!$A$2:$A$5,0),MOD(AF$8-$D$3+$D12,7)+1)</f>
        <v>L</v>
      </c>
      <c r="AG12" s="1" t="str">
        <f>INDEX(Apoyo!$B$2:$H$5,MATCH($C12,Apoyo!$A$2:$A$5,0),MOD(AG$8-$D$3+$D12,7)+1)</f>
        <v>M</v>
      </c>
      <c r="AH12" s="7">
        <f t="shared" si="1"/>
        <v>8</v>
      </c>
      <c r="AI12" s="7">
        <f t="shared" si="2"/>
        <v>8</v>
      </c>
      <c r="AJ12" s="7">
        <f t="shared" si="3"/>
        <v>8</v>
      </c>
      <c r="AK12" s="7">
        <f t="shared" si="4"/>
        <v>4</v>
      </c>
    </row>
    <row r="13" spans="1:37" x14ac:dyDescent="0.25">
      <c r="A13" s="6" t="s">
        <v>56</v>
      </c>
      <c r="B13" s="6" t="s">
        <v>57</v>
      </c>
      <c r="C13" s="6" t="s">
        <v>48</v>
      </c>
      <c r="D13" s="6">
        <v>3</v>
      </c>
      <c r="E13" s="7">
        <f>COUNTIF(F13:AG13,"M")*$F$3+COUNTIF(F13:AG13,"T")*$F$3+COUNTIF(F13:AG13,"N")*$F$3</f>
        <v>192</v>
      </c>
      <c r="F13" s="1" t="str">
        <f>INDEX(Apoyo!$B$2:$H$5,MATCH($C13,Apoyo!$A$2:$A$5,0),MOD(F$8-$D$3+$D13,7)+1)</f>
        <v>T</v>
      </c>
      <c r="G13" s="1" t="str">
        <f>INDEX(Apoyo!$B$2:$H$5,MATCH($C13,Apoyo!$A$2:$A$5,0),MOD(G$8-$D$3+$D13,7)+1)</f>
        <v>N</v>
      </c>
      <c r="H13" s="1" t="str">
        <f>INDEX(Apoyo!$B$2:$H$5,MATCH($C13,Apoyo!$A$2:$A$5,0),MOD(H$8-$D$3+$D13,7)+1)</f>
        <v>N</v>
      </c>
      <c r="I13" s="1" t="str">
        <f>INDEX(Apoyo!$B$2:$H$5,MATCH($C13,Apoyo!$A$2:$A$5,0),MOD(I$8-$D$3+$D13,7)+1)</f>
        <v>L</v>
      </c>
      <c r="J13" s="1" t="str">
        <f>INDEX(Apoyo!$B$2:$H$5,MATCH($C13,Apoyo!$A$2:$A$5,0),MOD(J$8-$D$3+$D13,7)+1)</f>
        <v>M</v>
      </c>
      <c r="K13" s="1" t="str">
        <f>INDEX(Apoyo!$B$2:$H$5,MATCH($C13,Apoyo!$A$2:$A$5,0),MOD(K$8-$D$3+$D13,7)+1)</f>
        <v>M</v>
      </c>
      <c r="L13" s="1" t="str">
        <f>INDEX(Apoyo!$B$2:$H$5,MATCH($C13,Apoyo!$A$2:$A$5,0),MOD(L$8-$D$3+$D13,7)+1)</f>
        <v>T</v>
      </c>
      <c r="M13" s="1" t="str">
        <f>INDEX(Apoyo!$B$2:$H$5,MATCH($C13,Apoyo!$A$2:$A$5,0),MOD(M$8-$D$3+$D13,7)+1)</f>
        <v>T</v>
      </c>
      <c r="N13" s="1" t="str">
        <f>INDEX(Apoyo!$B$2:$H$5,MATCH($C13,Apoyo!$A$2:$A$5,0),MOD(N$8-$D$3+$D13,7)+1)</f>
        <v>N</v>
      </c>
      <c r="O13" s="1" t="str">
        <f>INDEX(Apoyo!$B$2:$H$5,MATCH($C13,Apoyo!$A$2:$A$5,0),MOD(O$8-$D$3+$D13,7)+1)</f>
        <v>N</v>
      </c>
      <c r="P13" s="1" t="str">
        <f>INDEX(Apoyo!$B$2:$H$5,MATCH($C13,Apoyo!$A$2:$A$5,0),MOD(P$8-$D$3+$D13,7)+1)</f>
        <v>L</v>
      </c>
      <c r="Q13" s="1" t="str">
        <f>INDEX(Apoyo!$B$2:$H$5,MATCH($C13,Apoyo!$A$2:$A$5,0),MOD(Q$8-$D$3+$D13,7)+1)</f>
        <v>M</v>
      </c>
      <c r="R13" s="1" t="str">
        <f>INDEX(Apoyo!$B$2:$H$5,MATCH($C13,Apoyo!$A$2:$A$5,0),MOD(R$8-$D$3+$D13,7)+1)</f>
        <v>M</v>
      </c>
      <c r="S13" s="1" t="str">
        <f>INDEX(Apoyo!$B$2:$H$5,MATCH($C13,Apoyo!$A$2:$A$5,0),MOD(S$8-$D$3+$D13,7)+1)</f>
        <v>T</v>
      </c>
      <c r="T13" s="1" t="str">
        <f>INDEX(Apoyo!$B$2:$H$5,MATCH($C13,Apoyo!$A$2:$A$5,0),MOD(T$8-$D$3+$D13,7)+1)</f>
        <v>T</v>
      </c>
      <c r="U13" s="1" t="str">
        <f>INDEX(Apoyo!$B$2:$H$5,MATCH($C13,Apoyo!$A$2:$A$5,0),MOD(U$8-$D$3+$D13,7)+1)</f>
        <v>N</v>
      </c>
      <c r="V13" s="1" t="str">
        <f>INDEX(Apoyo!$B$2:$H$5,MATCH($C13,Apoyo!$A$2:$A$5,0),MOD(V$8-$D$3+$D13,7)+1)</f>
        <v>N</v>
      </c>
      <c r="W13" s="1" t="str">
        <f>INDEX(Apoyo!$B$2:$H$5,MATCH($C13,Apoyo!$A$2:$A$5,0),MOD(W$8-$D$3+$D13,7)+1)</f>
        <v>L</v>
      </c>
      <c r="X13" s="1" t="str">
        <f>INDEX(Apoyo!$B$2:$H$5,MATCH($C13,Apoyo!$A$2:$A$5,0),MOD(X$8-$D$3+$D13,7)+1)</f>
        <v>M</v>
      </c>
      <c r="Y13" s="1" t="str">
        <f>INDEX(Apoyo!$B$2:$H$5,MATCH($C13,Apoyo!$A$2:$A$5,0),MOD(Y$8-$D$3+$D13,7)+1)</f>
        <v>M</v>
      </c>
      <c r="Z13" s="1" t="str">
        <f>INDEX(Apoyo!$B$2:$H$5,MATCH($C13,Apoyo!$A$2:$A$5,0),MOD(Z$8-$D$3+$D13,7)+1)</f>
        <v>T</v>
      </c>
      <c r="AA13" s="1" t="str">
        <f>INDEX(Apoyo!$B$2:$H$5,MATCH($C13,Apoyo!$A$2:$A$5,0),MOD(AA$8-$D$3+$D13,7)+1)</f>
        <v>T</v>
      </c>
      <c r="AB13" s="1" t="str">
        <f>INDEX(Apoyo!$B$2:$H$5,MATCH($C13,Apoyo!$A$2:$A$5,0),MOD(AB$8-$D$3+$D13,7)+1)</f>
        <v>N</v>
      </c>
      <c r="AC13" s="1" t="str">
        <f>INDEX(Apoyo!$B$2:$H$5,MATCH($C13,Apoyo!$A$2:$A$5,0),MOD(AC$8-$D$3+$D13,7)+1)</f>
        <v>N</v>
      </c>
      <c r="AD13" s="1" t="str">
        <f>INDEX(Apoyo!$B$2:$H$5,MATCH($C13,Apoyo!$A$2:$A$5,0),MOD(AD$8-$D$3+$D13,7)+1)</f>
        <v>L</v>
      </c>
      <c r="AE13" s="1" t="str">
        <f>INDEX(Apoyo!$B$2:$H$5,MATCH($C13,Apoyo!$A$2:$A$5,0),MOD(AE$8-$D$3+$D13,7)+1)</f>
        <v>M</v>
      </c>
      <c r="AF13" s="1" t="str">
        <f>INDEX(Apoyo!$B$2:$H$5,MATCH($C13,Apoyo!$A$2:$A$5,0),MOD(AF$8-$D$3+$D13,7)+1)</f>
        <v>M</v>
      </c>
      <c r="AG13" s="1" t="str">
        <f>INDEX(Apoyo!$B$2:$H$5,MATCH($C13,Apoyo!$A$2:$A$5,0),MOD(AG$8-$D$3+$D13,7)+1)</f>
        <v>T</v>
      </c>
      <c r="AH13" s="7">
        <f t="shared" si="1"/>
        <v>8</v>
      </c>
      <c r="AI13" s="7">
        <f t="shared" si="2"/>
        <v>8</v>
      </c>
      <c r="AJ13" s="7">
        <f t="shared" si="3"/>
        <v>8</v>
      </c>
      <c r="AK13" s="7">
        <f t="shared" si="4"/>
        <v>4</v>
      </c>
    </row>
    <row r="14" spans="1:37" x14ac:dyDescent="0.25">
      <c r="A14" s="6" t="s">
        <v>58</v>
      </c>
      <c r="B14" s="6" t="s">
        <v>57</v>
      </c>
      <c r="C14" s="6" t="s">
        <v>50</v>
      </c>
      <c r="D14" s="6">
        <v>4</v>
      </c>
      <c r="E14" s="7">
        <f>COUNTIF(F14:AG14,"M")*$F$3+COUNTIF(F14:AG14,"T")*$F$3+COUNTIF(F14:AG14,"N")*$F$3</f>
        <v>192</v>
      </c>
      <c r="F14" s="1" t="str">
        <f>INDEX(Apoyo!$B$2:$H$5,MATCH($C14,Apoyo!$A$2:$A$5,0),MOD(F$8-$D$3+$D14,7)+1)</f>
        <v>L</v>
      </c>
      <c r="G14" s="1" t="str">
        <f>INDEX(Apoyo!$B$2:$H$5,MATCH($C14,Apoyo!$A$2:$A$5,0),MOD(G$8-$D$3+$D14,7)+1)</f>
        <v>M</v>
      </c>
      <c r="H14" s="1" t="str">
        <f>INDEX(Apoyo!$B$2:$H$5,MATCH($C14,Apoyo!$A$2:$A$5,0),MOD(H$8-$D$3+$D14,7)+1)</f>
        <v>M</v>
      </c>
      <c r="I14" s="1" t="str">
        <f>INDEX(Apoyo!$B$2:$H$5,MATCH($C14,Apoyo!$A$2:$A$5,0),MOD(I$8-$D$3+$D14,7)+1)</f>
        <v>T</v>
      </c>
      <c r="J14" s="1" t="str">
        <f>INDEX(Apoyo!$B$2:$H$5,MATCH($C14,Apoyo!$A$2:$A$5,0),MOD(J$8-$D$3+$D14,7)+1)</f>
        <v>T</v>
      </c>
      <c r="K14" s="1" t="str">
        <f>INDEX(Apoyo!$B$2:$H$5,MATCH($C14,Apoyo!$A$2:$A$5,0),MOD(K$8-$D$3+$D14,7)+1)</f>
        <v>N</v>
      </c>
      <c r="L14" s="1" t="str">
        <f>INDEX(Apoyo!$B$2:$H$5,MATCH($C14,Apoyo!$A$2:$A$5,0),MOD(L$8-$D$3+$D14,7)+1)</f>
        <v>N</v>
      </c>
      <c r="M14" s="1" t="str">
        <f>INDEX(Apoyo!$B$2:$H$5,MATCH($C14,Apoyo!$A$2:$A$5,0),MOD(M$8-$D$3+$D14,7)+1)</f>
        <v>L</v>
      </c>
      <c r="N14" s="1" t="str">
        <f>INDEX(Apoyo!$B$2:$H$5,MATCH($C14,Apoyo!$A$2:$A$5,0),MOD(N$8-$D$3+$D14,7)+1)</f>
        <v>M</v>
      </c>
      <c r="O14" s="1" t="str">
        <f>INDEX(Apoyo!$B$2:$H$5,MATCH($C14,Apoyo!$A$2:$A$5,0),MOD(O$8-$D$3+$D14,7)+1)</f>
        <v>M</v>
      </c>
      <c r="P14" s="1" t="str">
        <f>INDEX(Apoyo!$B$2:$H$5,MATCH($C14,Apoyo!$A$2:$A$5,0),MOD(P$8-$D$3+$D14,7)+1)</f>
        <v>T</v>
      </c>
      <c r="Q14" s="1" t="str">
        <f>INDEX(Apoyo!$B$2:$H$5,MATCH($C14,Apoyo!$A$2:$A$5,0),MOD(Q$8-$D$3+$D14,7)+1)</f>
        <v>T</v>
      </c>
      <c r="R14" s="1" t="str">
        <f>INDEX(Apoyo!$B$2:$H$5,MATCH($C14,Apoyo!$A$2:$A$5,0),MOD(R$8-$D$3+$D14,7)+1)</f>
        <v>N</v>
      </c>
      <c r="S14" s="1" t="str">
        <f>INDEX(Apoyo!$B$2:$H$5,MATCH($C14,Apoyo!$A$2:$A$5,0),MOD(S$8-$D$3+$D14,7)+1)</f>
        <v>N</v>
      </c>
      <c r="T14" s="1" t="str">
        <f>INDEX(Apoyo!$B$2:$H$5,MATCH($C14,Apoyo!$A$2:$A$5,0),MOD(T$8-$D$3+$D14,7)+1)</f>
        <v>L</v>
      </c>
      <c r="U14" s="1" t="str">
        <f>INDEX(Apoyo!$B$2:$H$5,MATCH($C14,Apoyo!$A$2:$A$5,0),MOD(U$8-$D$3+$D14,7)+1)</f>
        <v>M</v>
      </c>
      <c r="V14" s="1" t="str">
        <f>INDEX(Apoyo!$B$2:$H$5,MATCH($C14,Apoyo!$A$2:$A$5,0),MOD(V$8-$D$3+$D14,7)+1)</f>
        <v>M</v>
      </c>
      <c r="W14" s="1" t="str">
        <f>INDEX(Apoyo!$B$2:$H$5,MATCH($C14,Apoyo!$A$2:$A$5,0),MOD(W$8-$D$3+$D14,7)+1)</f>
        <v>T</v>
      </c>
      <c r="X14" s="1" t="str">
        <f>INDEX(Apoyo!$B$2:$H$5,MATCH($C14,Apoyo!$A$2:$A$5,0),MOD(X$8-$D$3+$D14,7)+1)</f>
        <v>T</v>
      </c>
      <c r="Y14" s="1" t="str">
        <f>INDEX(Apoyo!$B$2:$H$5,MATCH($C14,Apoyo!$A$2:$A$5,0),MOD(Y$8-$D$3+$D14,7)+1)</f>
        <v>N</v>
      </c>
      <c r="Z14" s="1" t="str">
        <f>INDEX(Apoyo!$B$2:$H$5,MATCH($C14,Apoyo!$A$2:$A$5,0),MOD(Z$8-$D$3+$D14,7)+1)</f>
        <v>N</v>
      </c>
      <c r="AA14" s="1" t="str">
        <f>INDEX(Apoyo!$B$2:$H$5,MATCH($C14,Apoyo!$A$2:$A$5,0),MOD(AA$8-$D$3+$D14,7)+1)</f>
        <v>L</v>
      </c>
      <c r="AB14" s="1" t="str">
        <f>INDEX(Apoyo!$B$2:$H$5,MATCH($C14,Apoyo!$A$2:$A$5,0),MOD(AB$8-$D$3+$D14,7)+1)</f>
        <v>M</v>
      </c>
      <c r="AC14" s="1" t="str">
        <f>INDEX(Apoyo!$B$2:$H$5,MATCH($C14,Apoyo!$A$2:$A$5,0),MOD(AC$8-$D$3+$D14,7)+1)</f>
        <v>M</v>
      </c>
      <c r="AD14" s="1" t="str">
        <f>INDEX(Apoyo!$B$2:$H$5,MATCH($C14,Apoyo!$A$2:$A$5,0),MOD(AD$8-$D$3+$D14,7)+1)</f>
        <v>T</v>
      </c>
      <c r="AE14" s="1" t="str">
        <f>INDEX(Apoyo!$B$2:$H$5,MATCH($C14,Apoyo!$A$2:$A$5,0),MOD(AE$8-$D$3+$D14,7)+1)</f>
        <v>T</v>
      </c>
      <c r="AF14" s="1" t="str">
        <f>INDEX(Apoyo!$B$2:$H$5,MATCH($C14,Apoyo!$A$2:$A$5,0),MOD(AF$8-$D$3+$D14,7)+1)</f>
        <v>N</v>
      </c>
      <c r="AG14" s="1" t="str">
        <f>INDEX(Apoyo!$B$2:$H$5,MATCH($C14,Apoyo!$A$2:$A$5,0),MOD(AG$8-$D$3+$D14,7)+1)</f>
        <v>N</v>
      </c>
      <c r="AH14" s="7">
        <f t="shared" si="1"/>
        <v>8</v>
      </c>
      <c r="AI14" s="7">
        <f t="shared" si="2"/>
        <v>8</v>
      </c>
      <c r="AJ14" s="7">
        <f t="shared" si="3"/>
        <v>8</v>
      </c>
      <c r="AK14" s="7">
        <f t="shared" si="4"/>
        <v>4</v>
      </c>
    </row>
    <row r="15" spans="1:37" x14ac:dyDescent="0.25">
      <c r="A15" s="6" t="s">
        <v>59</v>
      </c>
      <c r="B15" s="6" t="s">
        <v>60</v>
      </c>
      <c r="C15" s="6" t="s">
        <v>53</v>
      </c>
      <c r="D15" s="6">
        <v>5</v>
      </c>
      <c r="E15" s="7">
        <f>COUNTIF(F15:AG15,"M")*$F$3+COUNTIF(F15:AG15,"T")*$F$3+COUNTIF(F15:AG15,"N")*$F$3</f>
        <v>192</v>
      </c>
      <c r="F15" s="1" t="str">
        <f>INDEX(Apoyo!$B$2:$H$5,MATCH($C15,Apoyo!$A$2:$A$5,0),MOD(F$8-$D$3+$D15,7)+1)</f>
        <v>T</v>
      </c>
      <c r="G15" s="1" t="str">
        <f>INDEX(Apoyo!$B$2:$H$5,MATCH($C15,Apoyo!$A$2:$A$5,0),MOD(G$8-$D$3+$D15,7)+1)</f>
        <v>T</v>
      </c>
      <c r="H15" s="1" t="str">
        <f>INDEX(Apoyo!$B$2:$H$5,MATCH($C15,Apoyo!$A$2:$A$5,0),MOD(H$8-$D$3+$D15,7)+1)</f>
        <v>N</v>
      </c>
      <c r="I15" s="1" t="str">
        <f>INDEX(Apoyo!$B$2:$H$5,MATCH($C15,Apoyo!$A$2:$A$5,0),MOD(I$8-$D$3+$D15,7)+1)</f>
        <v>N</v>
      </c>
      <c r="J15" s="1" t="str">
        <f>INDEX(Apoyo!$B$2:$H$5,MATCH($C15,Apoyo!$A$2:$A$5,0),MOD(J$8-$D$3+$D15,7)+1)</f>
        <v>L</v>
      </c>
      <c r="K15" s="1" t="str">
        <f>INDEX(Apoyo!$B$2:$H$5,MATCH($C15,Apoyo!$A$2:$A$5,0),MOD(K$8-$D$3+$D15,7)+1)</f>
        <v>M</v>
      </c>
      <c r="L15" s="1" t="str">
        <f>INDEX(Apoyo!$B$2:$H$5,MATCH($C15,Apoyo!$A$2:$A$5,0),MOD(L$8-$D$3+$D15,7)+1)</f>
        <v>M</v>
      </c>
      <c r="M15" s="1" t="str">
        <f>INDEX(Apoyo!$B$2:$H$5,MATCH($C15,Apoyo!$A$2:$A$5,0),MOD(M$8-$D$3+$D15,7)+1)</f>
        <v>T</v>
      </c>
      <c r="N15" s="1" t="str">
        <f>INDEX(Apoyo!$B$2:$H$5,MATCH($C15,Apoyo!$A$2:$A$5,0),MOD(N$8-$D$3+$D15,7)+1)</f>
        <v>T</v>
      </c>
      <c r="O15" s="1" t="str">
        <f>INDEX(Apoyo!$B$2:$H$5,MATCH($C15,Apoyo!$A$2:$A$5,0),MOD(O$8-$D$3+$D15,7)+1)</f>
        <v>N</v>
      </c>
      <c r="P15" s="1" t="str">
        <f>INDEX(Apoyo!$B$2:$H$5,MATCH($C15,Apoyo!$A$2:$A$5,0),MOD(P$8-$D$3+$D15,7)+1)</f>
        <v>N</v>
      </c>
      <c r="Q15" s="1" t="str">
        <f>INDEX(Apoyo!$B$2:$H$5,MATCH($C15,Apoyo!$A$2:$A$5,0),MOD(Q$8-$D$3+$D15,7)+1)</f>
        <v>L</v>
      </c>
      <c r="R15" s="1" t="str">
        <f>INDEX(Apoyo!$B$2:$H$5,MATCH($C15,Apoyo!$A$2:$A$5,0),MOD(R$8-$D$3+$D15,7)+1)</f>
        <v>M</v>
      </c>
      <c r="S15" s="1" t="str">
        <f>INDEX(Apoyo!$B$2:$H$5,MATCH($C15,Apoyo!$A$2:$A$5,0),MOD(S$8-$D$3+$D15,7)+1)</f>
        <v>M</v>
      </c>
      <c r="T15" s="1" t="str">
        <f>INDEX(Apoyo!$B$2:$H$5,MATCH($C15,Apoyo!$A$2:$A$5,0),MOD(T$8-$D$3+$D15,7)+1)</f>
        <v>T</v>
      </c>
      <c r="U15" s="1" t="str">
        <f>INDEX(Apoyo!$B$2:$H$5,MATCH($C15,Apoyo!$A$2:$A$5,0),MOD(U$8-$D$3+$D15,7)+1)</f>
        <v>T</v>
      </c>
      <c r="V15" s="1" t="str">
        <f>INDEX(Apoyo!$B$2:$H$5,MATCH($C15,Apoyo!$A$2:$A$5,0),MOD(V$8-$D$3+$D15,7)+1)</f>
        <v>N</v>
      </c>
      <c r="W15" s="1" t="str">
        <f>INDEX(Apoyo!$B$2:$H$5,MATCH($C15,Apoyo!$A$2:$A$5,0),MOD(W$8-$D$3+$D15,7)+1)</f>
        <v>N</v>
      </c>
      <c r="X15" s="1" t="str">
        <f>INDEX(Apoyo!$B$2:$H$5,MATCH($C15,Apoyo!$A$2:$A$5,0),MOD(X$8-$D$3+$D15,7)+1)</f>
        <v>L</v>
      </c>
      <c r="Y15" s="1" t="str">
        <f>INDEX(Apoyo!$B$2:$H$5,MATCH($C15,Apoyo!$A$2:$A$5,0),MOD(Y$8-$D$3+$D15,7)+1)</f>
        <v>M</v>
      </c>
      <c r="Z15" s="1" t="str">
        <f>INDEX(Apoyo!$B$2:$H$5,MATCH($C15,Apoyo!$A$2:$A$5,0),MOD(Z$8-$D$3+$D15,7)+1)</f>
        <v>M</v>
      </c>
      <c r="AA15" s="1" t="str">
        <f>INDEX(Apoyo!$B$2:$H$5,MATCH($C15,Apoyo!$A$2:$A$5,0),MOD(AA$8-$D$3+$D15,7)+1)</f>
        <v>T</v>
      </c>
      <c r="AB15" s="1" t="str">
        <f>INDEX(Apoyo!$B$2:$H$5,MATCH($C15,Apoyo!$A$2:$A$5,0),MOD(AB$8-$D$3+$D15,7)+1)</f>
        <v>T</v>
      </c>
      <c r="AC15" s="1" t="str">
        <f>INDEX(Apoyo!$B$2:$H$5,MATCH($C15,Apoyo!$A$2:$A$5,0),MOD(AC$8-$D$3+$D15,7)+1)</f>
        <v>N</v>
      </c>
      <c r="AD15" s="1" t="str">
        <f>INDEX(Apoyo!$B$2:$H$5,MATCH($C15,Apoyo!$A$2:$A$5,0),MOD(AD$8-$D$3+$D15,7)+1)</f>
        <v>N</v>
      </c>
      <c r="AE15" s="1" t="str">
        <f>INDEX(Apoyo!$B$2:$H$5,MATCH($C15,Apoyo!$A$2:$A$5,0),MOD(AE$8-$D$3+$D15,7)+1)</f>
        <v>L</v>
      </c>
      <c r="AF15" s="1" t="str">
        <f>INDEX(Apoyo!$B$2:$H$5,MATCH($C15,Apoyo!$A$2:$A$5,0),MOD(AF$8-$D$3+$D15,7)+1)</f>
        <v>M</v>
      </c>
      <c r="AG15" s="1" t="str">
        <f>INDEX(Apoyo!$B$2:$H$5,MATCH($C15,Apoyo!$A$2:$A$5,0),MOD(AG$8-$D$3+$D15,7)+1)</f>
        <v>M</v>
      </c>
      <c r="AH15" s="7">
        <f t="shared" si="1"/>
        <v>8</v>
      </c>
      <c r="AI15" s="7">
        <f t="shared" si="2"/>
        <v>8</v>
      </c>
      <c r="AJ15" s="7">
        <f t="shared" si="3"/>
        <v>8</v>
      </c>
      <c r="AK15" s="7">
        <f t="shared" si="4"/>
        <v>4</v>
      </c>
    </row>
    <row r="16" spans="1:37" x14ac:dyDescent="0.25">
      <c r="A16" s="6" t="s">
        <v>61</v>
      </c>
      <c r="B16" s="6" t="s">
        <v>60</v>
      </c>
      <c r="C16" s="6" t="s">
        <v>55</v>
      </c>
      <c r="D16" s="6">
        <v>6</v>
      </c>
      <c r="E16" s="7">
        <f>COUNTIF(F16:AG16,"M")*$F$3+COUNTIF(F16:AG16,"T")*$F$3+COUNTIF(F16:AG16,"N")*$F$3</f>
        <v>192</v>
      </c>
      <c r="F16" s="1" t="str">
        <f>INDEX(Apoyo!$B$2:$H$5,MATCH($C16,Apoyo!$A$2:$A$5,0),MOD(F$8-$D$3+$D16,7)+1)</f>
        <v>N</v>
      </c>
      <c r="G16" s="1" t="str">
        <f>INDEX(Apoyo!$B$2:$H$5,MATCH($C16,Apoyo!$A$2:$A$5,0),MOD(G$8-$D$3+$D16,7)+1)</f>
        <v>L</v>
      </c>
      <c r="H16" s="1" t="str">
        <f>INDEX(Apoyo!$B$2:$H$5,MATCH($C16,Apoyo!$A$2:$A$5,0),MOD(H$8-$D$3+$D16,7)+1)</f>
        <v>M</v>
      </c>
      <c r="I16" s="1" t="str">
        <f>INDEX(Apoyo!$B$2:$H$5,MATCH($C16,Apoyo!$A$2:$A$5,0),MOD(I$8-$D$3+$D16,7)+1)</f>
        <v>M</v>
      </c>
      <c r="J16" s="1" t="str">
        <f>INDEX(Apoyo!$B$2:$H$5,MATCH($C16,Apoyo!$A$2:$A$5,0),MOD(J$8-$D$3+$D16,7)+1)</f>
        <v>T</v>
      </c>
      <c r="K16" s="1" t="str">
        <f>INDEX(Apoyo!$B$2:$H$5,MATCH($C16,Apoyo!$A$2:$A$5,0),MOD(K$8-$D$3+$D16,7)+1)</f>
        <v>T</v>
      </c>
      <c r="L16" s="1" t="str">
        <f>INDEX(Apoyo!$B$2:$H$5,MATCH($C16,Apoyo!$A$2:$A$5,0),MOD(L$8-$D$3+$D16,7)+1)</f>
        <v>N</v>
      </c>
      <c r="M16" s="1" t="str">
        <f>INDEX(Apoyo!$B$2:$H$5,MATCH($C16,Apoyo!$A$2:$A$5,0),MOD(M$8-$D$3+$D16,7)+1)</f>
        <v>N</v>
      </c>
      <c r="N16" s="1" t="str">
        <f>INDEX(Apoyo!$B$2:$H$5,MATCH($C16,Apoyo!$A$2:$A$5,0),MOD(N$8-$D$3+$D16,7)+1)</f>
        <v>L</v>
      </c>
      <c r="O16" s="1" t="str">
        <f>INDEX(Apoyo!$B$2:$H$5,MATCH($C16,Apoyo!$A$2:$A$5,0),MOD(O$8-$D$3+$D16,7)+1)</f>
        <v>M</v>
      </c>
      <c r="P16" s="1" t="str">
        <f>INDEX(Apoyo!$B$2:$H$5,MATCH($C16,Apoyo!$A$2:$A$5,0),MOD(P$8-$D$3+$D16,7)+1)</f>
        <v>M</v>
      </c>
      <c r="Q16" s="1" t="str">
        <f>INDEX(Apoyo!$B$2:$H$5,MATCH($C16,Apoyo!$A$2:$A$5,0),MOD(Q$8-$D$3+$D16,7)+1)</f>
        <v>T</v>
      </c>
      <c r="R16" s="1" t="str">
        <f>INDEX(Apoyo!$B$2:$H$5,MATCH($C16,Apoyo!$A$2:$A$5,0),MOD(R$8-$D$3+$D16,7)+1)</f>
        <v>T</v>
      </c>
      <c r="S16" s="1" t="str">
        <f>INDEX(Apoyo!$B$2:$H$5,MATCH($C16,Apoyo!$A$2:$A$5,0),MOD(S$8-$D$3+$D16,7)+1)</f>
        <v>N</v>
      </c>
      <c r="T16" s="1" t="str">
        <f>INDEX(Apoyo!$B$2:$H$5,MATCH($C16,Apoyo!$A$2:$A$5,0),MOD(T$8-$D$3+$D16,7)+1)</f>
        <v>N</v>
      </c>
      <c r="U16" s="1" t="str">
        <f>INDEX(Apoyo!$B$2:$H$5,MATCH($C16,Apoyo!$A$2:$A$5,0),MOD(U$8-$D$3+$D16,7)+1)</f>
        <v>L</v>
      </c>
      <c r="V16" s="1" t="str">
        <f>INDEX(Apoyo!$B$2:$H$5,MATCH($C16,Apoyo!$A$2:$A$5,0),MOD(V$8-$D$3+$D16,7)+1)</f>
        <v>M</v>
      </c>
      <c r="W16" s="1" t="str">
        <f>INDEX(Apoyo!$B$2:$H$5,MATCH($C16,Apoyo!$A$2:$A$5,0),MOD(W$8-$D$3+$D16,7)+1)</f>
        <v>M</v>
      </c>
      <c r="X16" s="1" t="str">
        <f>INDEX(Apoyo!$B$2:$H$5,MATCH($C16,Apoyo!$A$2:$A$5,0),MOD(X$8-$D$3+$D16,7)+1)</f>
        <v>T</v>
      </c>
      <c r="Y16" s="1" t="str">
        <f>INDEX(Apoyo!$B$2:$H$5,MATCH($C16,Apoyo!$A$2:$A$5,0),MOD(Y$8-$D$3+$D16,7)+1)</f>
        <v>T</v>
      </c>
      <c r="Z16" s="1" t="str">
        <f>INDEX(Apoyo!$B$2:$H$5,MATCH($C16,Apoyo!$A$2:$A$5,0),MOD(Z$8-$D$3+$D16,7)+1)</f>
        <v>N</v>
      </c>
      <c r="AA16" s="1" t="str">
        <f>INDEX(Apoyo!$B$2:$H$5,MATCH($C16,Apoyo!$A$2:$A$5,0),MOD(AA$8-$D$3+$D16,7)+1)</f>
        <v>N</v>
      </c>
      <c r="AB16" s="1" t="str">
        <f>INDEX(Apoyo!$B$2:$H$5,MATCH($C16,Apoyo!$A$2:$A$5,0),MOD(AB$8-$D$3+$D16,7)+1)</f>
        <v>L</v>
      </c>
      <c r="AC16" s="1" t="str">
        <f>INDEX(Apoyo!$B$2:$H$5,MATCH($C16,Apoyo!$A$2:$A$5,0),MOD(AC$8-$D$3+$D16,7)+1)</f>
        <v>M</v>
      </c>
      <c r="AD16" s="1" t="str">
        <f>INDEX(Apoyo!$B$2:$H$5,MATCH($C16,Apoyo!$A$2:$A$5,0),MOD(AD$8-$D$3+$D16,7)+1)</f>
        <v>M</v>
      </c>
      <c r="AE16" s="1" t="str">
        <f>INDEX(Apoyo!$B$2:$H$5,MATCH($C16,Apoyo!$A$2:$A$5,0),MOD(AE$8-$D$3+$D16,7)+1)</f>
        <v>T</v>
      </c>
      <c r="AF16" s="1" t="str">
        <f>INDEX(Apoyo!$B$2:$H$5,MATCH($C16,Apoyo!$A$2:$A$5,0),MOD(AF$8-$D$3+$D16,7)+1)</f>
        <v>T</v>
      </c>
      <c r="AG16" s="1" t="str">
        <f>INDEX(Apoyo!$B$2:$H$5,MATCH($C16,Apoyo!$A$2:$A$5,0),MOD(AG$8-$D$3+$D16,7)+1)</f>
        <v>N</v>
      </c>
      <c r="AH16" s="7">
        <f t="shared" si="1"/>
        <v>8</v>
      </c>
      <c r="AI16" s="7">
        <f t="shared" si="2"/>
        <v>8</v>
      </c>
      <c r="AJ16" s="7">
        <f t="shared" si="3"/>
        <v>8</v>
      </c>
      <c r="AK16" s="7">
        <f t="shared" si="4"/>
        <v>4</v>
      </c>
    </row>
    <row r="17" spans="1:37" x14ac:dyDescent="0.25">
      <c r="A17" s="6"/>
      <c r="B17" s="6"/>
      <c r="C17" s="6"/>
      <c r="D17" s="6">
        <v>0</v>
      </c>
      <c r="E17" s="7" t="str">
        <f>IF(A17="","",COUNTIF(F17:AG17,"M")*$F$3+COUNTIF(F17:AG17,"T")*$F$3+COUNTIF(F17:AG17,"N")*$F$3)</f>
        <v/>
      </c>
      <c r="F17" s="1" t="str">
        <f>IF(OR($A17="",$C17=""),"",INDEX(Apoyo!$B$2:$H$5,MATCH($C17,Apoyo!$A$2:$A$5,0),MOD(F$8-$D$3+$D17,7)+1))</f>
        <v/>
      </c>
      <c r="G17" s="1" t="str">
        <f>IF(OR($A17="",$C17=""),"",INDEX(Apoyo!$B$2:$H$5,MATCH($C17,Apoyo!$A$2:$A$5,0),MOD(G$8-$D$3+$D17,7)+1))</f>
        <v/>
      </c>
      <c r="H17" s="1" t="str">
        <f>IF(OR($A17="",$C17=""),"",INDEX(Apoyo!$B$2:$H$5,MATCH($C17,Apoyo!$A$2:$A$5,0),MOD(H$8-$D$3+$D17,7)+1))</f>
        <v/>
      </c>
      <c r="I17" s="1" t="str">
        <f>IF(OR($A17="",$C17=""),"",INDEX(Apoyo!$B$2:$H$5,MATCH($C17,Apoyo!$A$2:$A$5,0),MOD(I$8-$D$3+$D17,7)+1))</f>
        <v/>
      </c>
      <c r="J17" s="1" t="str">
        <f>IF(OR($A17="",$C17=""),"",INDEX(Apoyo!$B$2:$H$5,MATCH($C17,Apoyo!$A$2:$A$5,0),MOD(J$8-$D$3+$D17,7)+1))</f>
        <v/>
      </c>
      <c r="K17" s="1" t="str">
        <f>IF(OR($A17="",$C17=""),"",INDEX(Apoyo!$B$2:$H$5,MATCH($C17,Apoyo!$A$2:$A$5,0),MOD(K$8-$D$3+$D17,7)+1))</f>
        <v/>
      </c>
      <c r="L17" s="1" t="str">
        <f>IF(OR($A17="",$C17=""),"",INDEX(Apoyo!$B$2:$H$5,MATCH($C17,Apoyo!$A$2:$A$5,0),MOD(L$8-$D$3+$D17,7)+1))</f>
        <v/>
      </c>
      <c r="M17" s="1" t="str">
        <f>IF(OR($A17="",$C17=""),"",INDEX(Apoyo!$B$2:$H$5,MATCH($C17,Apoyo!$A$2:$A$5,0),MOD(M$8-$D$3+$D17,7)+1))</f>
        <v/>
      </c>
      <c r="N17" s="1" t="str">
        <f>IF(OR($A17="",$C17=""),"",INDEX(Apoyo!$B$2:$H$5,MATCH($C17,Apoyo!$A$2:$A$5,0),MOD(N$8-$D$3+$D17,7)+1))</f>
        <v/>
      </c>
      <c r="O17" s="1" t="str">
        <f>IF(OR($A17="",$C17=""),"",INDEX(Apoyo!$B$2:$H$5,MATCH($C17,Apoyo!$A$2:$A$5,0),MOD(O$8-$D$3+$D17,7)+1))</f>
        <v/>
      </c>
      <c r="P17" s="1" t="str">
        <f>IF(OR($A17="",$C17=""),"",INDEX(Apoyo!$B$2:$H$5,MATCH($C17,Apoyo!$A$2:$A$5,0),MOD(P$8-$D$3+$D17,7)+1))</f>
        <v/>
      </c>
      <c r="Q17" s="1" t="str">
        <f>IF(OR($A17="",$C17=""),"",INDEX(Apoyo!$B$2:$H$5,MATCH($C17,Apoyo!$A$2:$A$5,0),MOD(Q$8-$D$3+$D17,7)+1))</f>
        <v/>
      </c>
      <c r="R17" s="1" t="str">
        <f>IF(OR($A17="",$C17=""),"",INDEX(Apoyo!$B$2:$H$5,MATCH($C17,Apoyo!$A$2:$A$5,0),MOD(R$8-$D$3+$D17,7)+1))</f>
        <v/>
      </c>
      <c r="S17" s="1" t="str">
        <f>IF(OR($A17="",$C17=""),"",INDEX(Apoyo!$B$2:$H$5,MATCH($C17,Apoyo!$A$2:$A$5,0),MOD(S$8-$D$3+$D17,7)+1))</f>
        <v/>
      </c>
      <c r="T17" s="1" t="str">
        <f>IF(OR($A17="",$C17=""),"",INDEX(Apoyo!$B$2:$H$5,MATCH($C17,Apoyo!$A$2:$A$5,0),MOD(T$8-$D$3+$D17,7)+1))</f>
        <v/>
      </c>
      <c r="U17" s="1" t="str">
        <f>IF(OR($A17="",$C17=""),"",INDEX(Apoyo!$B$2:$H$5,MATCH($C17,Apoyo!$A$2:$A$5,0),MOD(U$8-$D$3+$D17,7)+1))</f>
        <v/>
      </c>
      <c r="V17" s="1" t="str">
        <f>IF(OR($A17="",$C17=""),"",INDEX(Apoyo!$B$2:$H$5,MATCH($C17,Apoyo!$A$2:$A$5,0),MOD(V$8-$D$3+$D17,7)+1))</f>
        <v/>
      </c>
      <c r="W17" s="1" t="str">
        <f>IF(OR($A17="",$C17=""),"",INDEX(Apoyo!$B$2:$H$5,MATCH($C17,Apoyo!$A$2:$A$5,0),MOD(W$8-$D$3+$D17,7)+1))</f>
        <v/>
      </c>
      <c r="X17" s="1" t="str">
        <f>IF(OR($A17="",$C17=""),"",INDEX(Apoyo!$B$2:$H$5,MATCH($C17,Apoyo!$A$2:$A$5,0),MOD(X$8-$D$3+$D17,7)+1))</f>
        <v/>
      </c>
      <c r="Y17" s="1" t="str">
        <f>IF(OR($A17="",$C17=""),"",INDEX(Apoyo!$B$2:$H$5,MATCH($C17,Apoyo!$A$2:$A$5,0),MOD(Y$8-$D$3+$D17,7)+1))</f>
        <v/>
      </c>
      <c r="Z17" s="1" t="str">
        <f>IF(OR($A17="",$C17=""),"",INDEX(Apoyo!$B$2:$H$5,MATCH($C17,Apoyo!$A$2:$A$5,0),MOD(Z$8-$D$3+$D17,7)+1))</f>
        <v/>
      </c>
      <c r="AA17" s="1" t="str">
        <f>IF(OR($A17="",$C17=""),"",INDEX(Apoyo!$B$2:$H$5,MATCH($C17,Apoyo!$A$2:$A$5,0),MOD(AA$8-$D$3+$D17,7)+1))</f>
        <v/>
      </c>
      <c r="AB17" s="1" t="str">
        <f>IF(OR($A17="",$C17=""),"",INDEX(Apoyo!$B$2:$H$5,MATCH($C17,Apoyo!$A$2:$A$5,0),MOD(AB$8-$D$3+$D17,7)+1))</f>
        <v/>
      </c>
      <c r="AC17" s="1" t="str">
        <f>IF(OR($A17="",$C17=""),"",INDEX(Apoyo!$B$2:$H$5,MATCH($C17,Apoyo!$A$2:$A$5,0),MOD(AC$8-$D$3+$D17,7)+1))</f>
        <v/>
      </c>
      <c r="AD17" s="1" t="str">
        <f>IF(OR($A17="",$C17=""),"",INDEX(Apoyo!$B$2:$H$5,MATCH($C17,Apoyo!$A$2:$A$5,0),MOD(AD$8-$D$3+$D17,7)+1))</f>
        <v/>
      </c>
      <c r="AE17" s="1" t="str">
        <f>IF(OR($A17="",$C17=""),"",INDEX(Apoyo!$B$2:$H$5,MATCH($C17,Apoyo!$A$2:$A$5,0),MOD(AE$8-$D$3+$D17,7)+1))</f>
        <v/>
      </c>
      <c r="AF17" s="1" t="str">
        <f>IF(OR($A17="",$C17=""),"",INDEX(Apoyo!$B$2:$H$5,MATCH($C17,Apoyo!$A$2:$A$5,0),MOD(AF$8-$D$3+$D17,7)+1))</f>
        <v/>
      </c>
      <c r="AG17" s="1" t="str">
        <f>IF(OR($A17="",$C17=""),"",INDEX(Apoyo!$B$2:$H$5,MATCH($C17,Apoyo!$A$2:$A$5,0),MOD(AG$8-$D$3+$D17,7)+1))</f>
        <v/>
      </c>
      <c r="AH17" s="7" t="str">
        <f>IF(A17="","",COUNTIF(F17:AG17,"M"))</f>
        <v/>
      </c>
      <c r="AI17" s="7" t="str">
        <f>IF(A17="","",COUNTIF(F17:AG17,"T"))</f>
        <v/>
      </c>
      <c r="AJ17" s="7" t="str">
        <f>IF(A17="","",COUNTIF(F17:AG17,"N"))</f>
        <v/>
      </c>
      <c r="AK17" s="7" t="str">
        <f>IF(A17="","",COUNTIF(F17:AG17,"L"))</f>
        <v/>
      </c>
    </row>
    <row r="18" spans="1:37" x14ac:dyDescent="0.25">
      <c r="A18" s="6"/>
      <c r="B18" s="6"/>
      <c r="C18" s="6"/>
      <c r="D18" s="6">
        <v>0</v>
      </c>
      <c r="E18" s="7" t="str">
        <f>IF(A18="","",COUNTIF(F18:AG18,"M")*$F$3+COUNTIF(F18:AG18,"T")*$F$3+COUNTIF(F18:AG18,"N")*$F$3)</f>
        <v/>
      </c>
      <c r="F18" s="1" t="str">
        <f>IF(OR($A18="",$C18=""),"",INDEX(Apoyo!$B$2:$H$5,MATCH($C18,Apoyo!$A$2:$A$5,0),MOD(F$8-$D$3+$D18,7)+1))</f>
        <v/>
      </c>
      <c r="G18" s="1" t="str">
        <f>IF(OR($A18="",$C18=""),"",INDEX(Apoyo!$B$2:$H$5,MATCH($C18,Apoyo!$A$2:$A$5,0),MOD(G$8-$D$3+$D18,7)+1))</f>
        <v/>
      </c>
      <c r="H18" s="1" t="str">
        <f>IF(OR($A18="",$C18=""),"",INDEX(Apoyo!$B$2:$H$5,MATCH($C18,Apoyo!$A$2:$A$5,0),MOD(H$8-$D$3+$D18,7)+1))</f>
        <v/>
      </c>
      <c r="I18" s="1" t="str">
        <f>IF(OR($A18="",$C18=""),"",INDEX(Apoyo!$B$2:$H$5,MATCH($C18,Apoyo!$A$2:$A$5,0),MOD(I$8-$D$3+$D18,7)+1))</f>
        <v/>
      </c>
      <c r="J18" s="1" t="str">
        <f>IF(OR($A18="",$C18=""),"",INDEX(Apoyo!$B$2:$H$5,MATCH($C18,Apoyo!$A$2:$A$5,0),MOD(J$8-$D$3+$D18,7)+1))</f>
        <v/>
      </c>
      <c r="K18" s="1" t="str">
        <f>IF(OR($A18="",$C18=""),"",INDEX(Apoyo!$B$2:$H$5,MATCH($C18,Apoyo!$A$2:$A$5,0),MOD(K$8-$D$3+$D18,7)+1))</f>
        <v/>
      </c>
      <c r="L18" s="1" t="str">
        <f>IF(OR($A18="",$C18=""),"",INDEX(Apoyo!$B$2:$H$5,MATCH($C18,Apoyo!$A$2:$A$5,0),MOD(L$8-$D$3+$D18,7)+1))</f>
        <v/>
      </c>
      <c r="M18" s="1" t="str">
        <f>IF(OR($A18="",$C18=""),"",INDEX(Apoyo!$B$2:$H$5,MATCH($C18,Apoyo!$A$2:$A$5,0),MOD(M$8-$D$3+$D18,7)+1))</f>
        <v/>
      </c>
      <c r="N18" s="1" t="str">
        <f>IF(OR($A18="",$C18=""),"",INDEX(Apoyo!$B$2:$H$5,MATCH($C18,Apoyo!$A$2:$A$5,0),MOD(N$8-$D$3+$D18,7)+1))</f>
        <v/>
      </c>
      <c r="O18" s="1" t="str">
        <f>IF(OR($A18="",$C18=""),"",INDEX(Apoyo!$B$2:$H$5,MATCH($C18,Apoyo!$A$2:$A$5,0),MOD(O$8-$D$3+$D18,7)+1))</f>
        <v/>
      </c>
      <c r="P18" s="1" t="str">
        <f>IF(OR($A18="",$C18=""),"",INDEX(Apoyo!$B$2:$H$5,MATCH($C18,Apoyo!$A$2:$A$5,0),MOD(P$8-$D$3+$D18,7)+1))</f>
        <v/>
      </c>
      <c r="Q18" s="1" t="str">
        <f>IF(OR($A18="",$C18=""),"",INDEX(Apoyo!$B$2:$H$5,MATCH($C18,Apoyo!$A$2:$A$5,0),MOD(Q$8-$D$3+$D18,7)+1))</f>
        <v/>
      </c>
      <c r="R18" s="1" t="str">
        <f>IF(OR($A18="",$C18=""),"",INDEX(Apoyo!$B$2:$H$5,MATCH($C18,Apoyo!$A$2:$A$5,0),MOD(R$8-$D$3+$D18,7)+1))</f>
        <v/>
      </c>
      <c r="S18" s="1" t="str">
        <f>IF(OR($A18="",$C18=""),"",INDEX(Apoyo!$B$2:$H$5,MATCH($C18,Apoyo!$A$2:$A$5,0),MOD(S$8-$D$3+$D18,7)+1))</f>
        <v/>
      </c>
      <c r="T18" s="1" t="str">
        <f>IF(OR($A18="",$C18=""),"",INDEX(Apoyo!$B$2:$H$5,MATCH($C18,Apoyo!$A$2:$A$5,0),MOD(T$8-$D$3+$D18,7)+1))</f>
        <v/>
      </c>
      <c r="U18" s="1" t="str">
        <f>IF(OR($A18="",$C18=""),"",INDEX(Apoyo!$B$2:$H$5,MATCH($C18,Apoyo!$A$2:$A$5,0),MOD(U$8-$D$3+$D18,7)+1))</f>
        <v/>
      </c>
      <c r="V18" s="1" t="str">
        <f>IF(OR($A18="",$C18=""),"",INDEX(Apoyo!$B$2:$H$5,MATCH($C18,Apoyo!$A$2:$A$5,0),MOD(V$8-$D$3+$D18,7)+1))</f>
        <v/>
      </c>
      <c r="W18" s="1" t="str">
        <f>IF(OR($A18="",$C18=""),"",INDEX(Apoyo!$B$2:$H$5,MATCH($C18,Apoyo!$A$2:$A$5,0),MOD(W$8-$D$3+$D18,7)+1))</f>
        <v/>
      </c>
      <c r="X18" s="1" t="str">
        <f>IF(OR($A18="",$C18=""),"",INDEX(Apoyo!$B$2:$H$5,MATCH($C18,Apoyo!$A$2:$A$5,0),MOD(X$8-$D$3+$D18,7)+1))</f>
        <v/>
      </c>
      <c r="Y18" s="1" t="str">
        <f>IF(OR($A18="",$C18=""),"",INDEX(Apoyo!$B$2:$H$5,MATCH($C18,Apoyo!$A$2:$A$5,0),MOD(Y$8-$D$3+$D18,7)+1))</f>
        <v/>
      </c>
      <c r="Z18" s="1" t="str">
        <f>IF(OR($A18="",$C18=""),"",INDEX(Apoyo!$B$2:$H$5,MATCH($C18,Apoyo!$A$2:$A$5,0),MOD(Z$8-$D$3+$D18,7)+1))</f>
        <v/>
      </c>
      <c r="AA18" s="1" t="str">
        <f>IF(OR($A18="",$C18=""),"",INDEX(Apoyo!$B$2:$H$5,MATCH($C18,Apoyo!$A$2:$A$5,0),MOD(AA$8-$D$3+$D18,7)+1))</f>
        <v/>
      </c>
      <c r="AB18" s="1" t="str">
        <f>IF(OR($A18="",$C18=""),"",INDEX(Apoyo!$B$2:$H$5,MATCH($C18,Apoyo!$A$2:$A$5,0),MOD(AB$8-$D$3+$D18,7)+1))</f>
        <v/>
      </c>
      <c r="AC18" s="1" t="str">
        <f>IF(OR($A18="",$C18=""),"",INDEX(Apoyo!$B$2:$H$5,MATCH($C18,Apoyo!$A$2:$A$5,0),MOD(AC$8-$D$3+$D18,7)+1))</f>
        <v/>
      </c>
      <c r="AD18" s="1" t="str">
        <f>IF(OR($A18="",$C18=""),"",INDEX(Apoyo!$B$2:$H$5,MATCH($C18,Apoyo!$A$2:$A$5,0),MOD(AD$8-$D$3+$D18,7)+1))</f>
        <v/>
      </c>
      <c r="AE18" s="1" t="str">
        <f>IF(OR($A18="",$C18=""),"",INDEX(Apoyo!$B$2:$H$5,MATCH($C18,Apoyo!$A$2:$A$5,0),MOD(AE$8-$D$3+$D18,7)+1))</f>
        <v/>
      </c>
      <c r="AF18" s="1" t="str">
        <f>IF(OR($A18="",$C18=""),"",INDEX(Apoyo!$B$2:$H$5,MATCH($C18,Apoyo!$A$2:$A$5,0),MOD(AF$8-$D$3+$D18,7)+1))</f>
        <v/>
      </c>
      <c r="AG18" s="1" t="str">
        <f>IF(OR($A18="",$C18=""),"",INDEX(Apoyo!$B$2:$H$5,MATCH($C18,Apoyo!$A$2:$A$5,0),MOD(AG$8-$D$3+$D18,7)+1))</f>
        <v/>
      </c>
      <c r="AH18" s="7" t="str">
        <f>IF(A18="","",COUNTIF(F18:AG18,"M"))</f>
        <v/>
      </c>
      <c r="AI18" s="7" t="str">
        <f>IF(A18="","",COUNTIF(F18:AG18,"T"))</f>
        <v/>
      </c>
      <c r="AJ18" s="7" t="str">
        <f>IF(A18="","",COUNTIF(F18:AG18,"N"))</f>
        <v/>
      </c>
      <c r="AK18" s="7" t="str">
        <f>IF(A18="","",COUNTIF(F18:AG18,"L"))</f>
        <v/>
      </c>
    </row>
    <row r="19" spans="1:37" x14ac:dyDescent="0.25">
      <c r="A19" s="6"/>
      <c r="B19" s="6"/>
      <c r="C19" s="6"/>
      <c r="D19" s="6">
        <v>0</v>
      </c>
      <c r="E19" s="7" t="str">
        <f>IF(A19="","",COUNTIF(F19:AG19,"M")*$F$3+COUNTIF(F19:AG19,"T")*$F$3+COUNTIF(F19:AG19,"N")*$F$3)</f>
        <v/>
      </c>
      <c r="F19" s="1" t="str">
        <f>IF(OR($A19="",$C19=""),"",INDEX(Apoyo!$B$2:$H$5,MATCH($C19,Apoyo!$A$2:$A$5,0),MOD(F$8-$D$3+$D19,7)+1))</f>
        <v/>
      </c>
      <c r="G19" s="1" t="str">
        <f>IF(OR($A19="",$C19=""),"",INDEX(Apoyo!$B$2:$H$5,MATCH($C19,Apoyo!$A$2:$A$5,0),MOD(G$8-$D$3+$D19,7)+1))</f>
        <v/>
      </c>
      <c r="H19" s="1" t="str">
        <f>IF(OR($A19="",$C19=""),"",INDEX(Apoyo!$B$2:$H$5,MATCH($C19,Apoyo!$A$2:$A$5,0),MOD(H$8-$D$3+$D19,7)+1))</f>
        <v/>
      </c>
      <c r="I19" s="1" t="str">
        <f>IF(OR($A19="",$C19=""),"",INDEX(Apoyo!$B$2:$H$5,MATCH($C19,Apoyo!$A$2:$A$5,0),MOD(I$8-$D$3+$D19,7)+1))</f>
        <v/>
      </c>
      <c r="J19" s="1" t="str">
        <f>IF(OR($A19="",$C19=""),"",INDEX(Apoyo!$B$2:$H$5,MATCH($C19,Apoyo!$A$2:$A$5,0),MOD(J$8-$D$3+$D19,7)+1))</f>
        <v/>
      </c>
      <c r="K19" s="1" t="str">
        <f>IF(OR($A19="",$C19=""),"",INDEX(Apoyo!$B$2:$H$5,MATCH($C19,Apoyo!$A$2:$A$5,0),MOD(K$8-$D$3+$D19,7)+1))</f>
        <v/>
      </c>
      <c r="L19" s="1" t="str">
        <f>IF(OR($A19="",$C19=""),"",INDEX(Apoyo!$B$2:$H$5,MATCH($C19,Apoyo!$A$2:$A$5,0),MOD(L$8-$D$3+$D19,7)+1))</f>
        <v/>
      </c>
      <c r="M19" s="1" t="str">
        <f>IF(OR($A19="",$C19=""),"",INDEX(Apoyo!$B$2:$H$5,MATCH($C19,Apoyo!$A$2:$A$5,0),MOD(M$8-$D$3+$D19,7)+1))</f>
        <v/>
      </c>
      <c r="N19" s="1" t="str">
        <f>IF(OR($A19="",$C19=""),"",INDEX(Apoyo!$B$2:$H$5,MATCH($C19,Apoyo!$A$2:$A$5,0),MOD(N$8-$D$3+$D19,7)+1))</f>
        <v/>
      </c>
      <c r="O19" s="1" t="str">
        <f>IF(OR($A19="",$C19=""),"",INDEX(Apoyo!$B$2:$H$5,MATCH($C19,Apoyo!$A$2:$A$5,0),MOD(O$8-$D$3+$D19,7)+1))</f>
        <v/>
      </c>
      <c r="P19" s="1" t="str">
        <f>IF(OR($A19="",$C19=""),"",INDEX(Apoyo!$B$2:$H$5,MATCH($C19,Apoyo!$A$2:$A$5,0),MOD(P$8-$D$3+$D19,7)+1))</f>
        <v/>
      </c>
      <c r="Q19" s="1" t="str">
        <f>IF(OR($A19="",$C19=""),"",INDEX(Apoyo!$B$2:$H$5,MATCH($C19,Apoyo!$A$2:$A$5,0),MOD(Q$8-$D$3+$D19,7)+1))</f>
        <v/>
      </c>
      <c r="R19" s="1" t="str">
        <f>IF(OR($A19="",$C19=""),"",INDEX(Apoyo!$B$2:$H$5,MATCH($C19,Apoyo!$A$2:$A$5,0),MOD(R$8-$D$3+$D19,7)+1))</f>
        <v/>
      </c>
      <c r="S19" s="1" t="str">
        <f>IF(OR($A19="",$C19=""),"",INDEX(Apoyo!$B$2:$H$5,MATCH($C19,Apoyo!$A$2:$A$5,0),MOD(S$8-$D$3+$D19,7)+1))</f>
        <v/>
      </c>
      <c r="T19" s="1" t="str">
        <f>IF(OR($A19="",$C19=""),"",INDEX(Apoyo!$B$2:$H$5,MATCH($C19,Apoyo!$A$2:$A$5,0),MOD(T$8-$D$3+$D19,7)+1))</f>
        <v/>
      </c>
      <c r="U19" s="1" t="str">
        <f>IF(OR($A19="",$C19=""),"",INDEX(Apoyo!$B$2:$H$5,MATCH($C19,Apoyo!$A$2:$A$5,0),MOD(U$8-$D$3+$D19,7)+1))</f>
        <v/>
      </c>
      <c r="V19" s="1" t="str">
        <f>IF(OR($A19="",$C19=""),"",INDEX(Apoyo!$B$2:$H$5,MATCH($C19,Apoyo!$A$2:$A$5,0),MOD(V$8-$D$3+$D19,7)+1))</f>
        <v/>
      </c>
      <c r="W19" s="1" t="str">
        <f>IF(OR($A19="",$C19=""),"",INDEX(Apoyo!$B$2:$H$5,MATCH($C19,Apoyo!$A$2:$A$5,0),MOD(W$8-$D$3+$D19,7)+1))</f>
        <v/>
      </c>
      <c r="X19" s="1" t="str">
        <f>IF(OR($A19="",$C19=""),"",INDEX(Apoyo!$B$2:$H$5,MATCH($C19,Apoyo!$A$2:$A$5,0),MOD(X$8-$D$3+$D19,7)+1))</f>
        <v/>
      </c>
      <c r="Y19" s="1" t="str">
        <f>IF(OR($A19="",$C19=""),"",INDEX(Apoyo!$B$2:$H$5,MATCH($C19,Apoyo!$A$2:$A$5,0),MOD(Y$8-$D$3+$D19,7)+1))</f>
        <v/>
      </c>
      <c r="Z19" s="1" t="str">
        <f>IF(OR($A19="",$C19=""),"",INDEX(Apoyo!$B$2:$H$5,MATCH($C19,Apoyo!$A$2:$A$5,0),MOD(Z$8-$D$3+$D19,7)+1))</f>
        <v/>
      </c>
      <c r="AA19" s="1" t="str">
        <f>IF(OR($A19="",$C19=""),"",INDEX(Apoyo!$B$2:$H$5,MATCH($C19,Apoyo!$A$2:$A$5,0),MOD(AA$8-$D$3+$D19,7)+1))</f>
        <v/>
      </c>
      <c r="AB19" s="1" t="str">
        <f>IF(OR($A19="",$C19=""),"",INDEX(Apoyo!$B$2:$H$5,MATCH($C19,Apoyo!$A$2:$A$5,0),MOD(AB$8-$D$3+$D19,7)+1))</f>
        <v/>
      </c>
      <c r="AC19" s="1" t="str">
        <f>IF(OR($A19="",$C19=""),"",INDEX(Apoyo!$B$2:$H$5,MATCH($C19,Apoyo!$A$2:$A$5,0),MOD(AC$8-$D$3+$D19,7)+1))</f>
        <v/>
      </c>
      <c r="AD19" s="1" t="str">
        <f>IF(OR($A19="",$C19=""),"",INDEX(Apoyo!$B$2:$H$5,MATCH($C19,Apoyo!$A$2:$A$5,0),MOD(AD$8-$D$3+$D19,7)+1))</f>
        <v/>
      </c>
      <c r="AE19" s="1" t="str">
        <f>IF(OR($A19="",$C19=""),"",INDEX(Apoyo!$B$2:$H$5,MATCH($C19,Apoyo!$A$2:$A$5,0),MOD(AE$8-$D$3+$D19,7)+1))</f>
        <v/>
      </c>
      <c r="AF19" s="1" t="str">
        <f>IF(OR($A19="",$C19=""),"",INDEX(Apoyo!$B$2:$H$5,MATCH($C19,Apoyo!$A$2:$A$5,0),MOD(AF$8-$D$3+$D19,7)+1))</f>
        <v/>
      </c>
      <c r="AG19" s="1" t="str">
        <f>IF(OR($A19="",$C19=""),"",INDEX(Apoyo!$B$2:$H$5,MATCH($C19,Apoyo!$A$2:$A$5,0),MOD(AG$8-$D$3+$D19,7)+1))</f>
        <v/>
      </c>
      <c r="AH19" s="7" t="str">
        <f>IF(A19="","",COUNTIF(F19:AG19,"M"))</f>
        <v/>
      </c>
      <c r="AI19" s="7" t="str">
        <f>IF(A19="","",COUNTIF(F19:AG19,"T"))</f>
        <v/>
      </c>
      <c r="AJ19" s="7" t="str">
        <f>IF(A19="","",COUNTIF(F19:AG19,"N"))</f>
        <v/>
      </c>
      <c r="AK19" s="7" t="str">
        <f>IF(A19="","",COUNTIF(F19:AG19,"L"))</f>
        <v/>
      </c>
    </row>
    <row r="20" spans="1:37" x14ac:dyDescent="0.25">
      <c r="A20" s="6"/>
      <c r="B20" s="6"/>
      <c r="C20" s="6"/>
      <c r="D20" s="6">
        <v>0</v>
      </c>
      <c r="E20" s="7" t="str">
        <f>IF(A20="","",COUNTIF(F20:AG20,"M")*$F$3+COUNTIF(F20:AG20,"T")*$F$3+COUNTIF(F20:AG20,"N")*$F$3)</f>
        <v/>
      </c>
      <c r="F20" s="1" t="str">
        <f>IF(OR($A20="",$C20=""),"",INDEX(Apoyo!$B$2:$H$5,MATCH($C20,Apoyo!$A$2:$A$5,0),MOD(F$8-$D$3+$D20,7)+1))</f>
        <v/>
      </c>
      <c r="G20" s="1" t="str">
        <f>IF(OR($A20="",$C20=""),"",INDEX(Apoyo!$B$2:$H$5,MATCH($C20,Apoyo!$A$2:$A$5,0),MOD(G$8-$D$3+$D20,7)+1))</f>
        <v/>
      </c>
      <c r="H20" s="1" t="str">
        <f>IF(OR($A20="",$C20=""),"",INDEX(Apoyo!$B$2:$H$5,MATCH($C20,Apoyo!$A$2:$A$5,0),MOD(H$8-$D$3+$D20,7)+1))</f>
        <v/>
      </c>
      <c r="I20" s="1" t="str">
        <f>IF(OR($A20="",$C20=""),"",INDEX(Apoyo!$B$2:$H$5,MATCH($C20,Apoyo!$A$2:$A$5,0),MOD(I$8-$D$3+$D20,7)+1))</f>
        <v/>
      </c>
      <c r="J20" s="1" t="str">
        <f>IF(OR($A20="",$C20=""),"",INDEX(Apoyo!$B$2:$H$5,MATCH($C20,Apoyo!$A$2:$A$5,0),MOD(J$8-$D$3+$D20,7)+1))</f>
        <v/>
      </c>
      <c r="K20" s="1" t="str">
        <f>IF(OR($A20="",$C20=""),"",INDEX(Apoyo!$B$2:$H$5,MATCH($C20,Apoyo!$A$2:$A$5,0),MOD(K$8-$D$3+$D20,7)+1))</f>
        <v/>
      </c>
      <c r="L20" s="1" t="str">
        <f>IF(OR($A20="",$C20=""),"",INDEX(Apoyo!$B$2:$H$5,MATCH($C20,Apoyo!$A$2:$A$5,0),MOD(L$8-$D$3+$D20,7)+1))</f>
        <v/>
      </c>
      <c r="M20" s="1" t="str">
        <f>IF(OR($A20="",$C20=""),"",INDEX(Apoyo!$B$2:$H$5,MATCH($C20,Apoyo!$A$2:$A$5,0),MOD(M$8-$D$3+$D20,7)+1))</f>
        <v/>
      </c>
      <c r="N20" s="1" t="str">
        <f>IF(OR($A20="",$C20=""),"",INDEX(Apoyo!$B$2:$H$5,MATCH($C20,Apoyo!$A$2:$A$5,0),MOD(N$8-$D$3+$D20,7)+1))</f>
        <v/>
      </c>
      <c r="O20" s="1" t="str">
        <f>IF(OR($A20="",$C20=""),"",INDEX(Apoyo!$B$2:$H$5,MATCH($C20,Apoyo!$A$2:$A$5,0),MOD(O$8-$D$3+$D20,7)+1))</f>
        <v/>
      </c>
      <c r="P20" s="1" t="str">
        <f>IF(OR($A20="",$C20=""),"",INDEX(Apoyo!$B$2:$H$5,MATCH($C20,Apoyo!$A$2:$A$5,0),MOD(P$8-$D$3+$D20,7)+1))</f>
        <v/>
      </c>
      <c r="Q20" s="1" t="str">
        <f>IF(OR($A20="",$C20=""),"",INDEX(Apoyo!$B$2:$H$5,MATCH($C20,Apoyo!$A$2:$A$5,0),MOD(Q$8-$D$3+$D20,7)+1))</f>
        <v/>
      </c>
      <c r="R20" s="1" t="str">
        <f>IF(OR($A20="",$C20=""),"",INDEX(Apoyo!$B$2:$H$5,MATCH($C20,Apoyo!$A$2:$A$5,0),MOD(R$8-$D$3+$D20,7)+1))</f>
        <v/>
      </c>
      <c r="S20" s="1" t="str">
        <f>IF(OR($A20="",$C20=""),"",INDEX(Apoyo!$B$2:$H$5,MATCH($C20,Apoyo!$A$2:$A$5,0),MOD(S$8-$D$3+$D20,7)+1))</f>
        <v/>
      </c>
      <c r="T20" s="1" t="str">
        <f>IF(OR($A20="",$C20=""),"",INDEX(Apoyo!$B$2:$H$5,MATCH($C20,Apoyo!$A$2:$A$5,0),MOD(T$8-$D$3+$D20,7)+1))</f>
        <v/>
      </c>
      <c r="U20" s="1" t="str">
        <f>IF(OR($A20="",$C20=""),"",INDEX(Apoyo!$B$2:$H$5,MATCH($C20,Apoyo!$A$2:$A$5,0),MOD(U$8-$D$3+$D20,7)+1))</f>
        <v/>
      </c>
      <c r="V20" s="1" t="str">
        <f>IF(OR($A20="",$C20=""),"",INDEX(Apoyo!$B$2:$H$5,MATCH($C20,Apoyo!$A$2:$A$5,0),MOD(V$8-$D$3+$D20,7)+1))</f>
        <v/>
      </c>
      <c r="W20" s="1" t="str">
        <f>IF(OR($A20="",$C20=""),"",INDEX(Apoyo!$B$2:$H$5,MATCH($C20,Apoyo!$A$2:$A$5,0),MOD(W$8-$D$3+$D20,7)+1))</f>
        <v/>
      </c>
      <c r="X20" s="1" t="str">
        <f>IF(OR($A20="",$C20=""),"",INDEX(Apoyo!$B$2:$H$5,MATCH($C20,Apoyo!$A$2:$A$5,0),MOD(X$8-$D$3+$D20,7)+1))</f>
        <v/>
      </c>
      <c r="Y20" s="1" t="str">
        <f>IF(OR($A20="",$C20=""),"",INDEX(Apoyo!$B$2:$H$5,MATCH($C20,Apoyo!$A$2:$A$5,0),MOD(Y$8-$D$3+$D20,7)+1))</f>
        <v/>
      </c>
      <c r="Z20" s="1" t="str">
        <f>IF(OR($A20="",$C20=""),"",INDEX(Apoyo!$B$2:$H$5,MATCH($C20,Apoyo!$A$2:$A$5,0),MOD(Z$8-$D$3+$D20,7)+1))</f>
        <v/>
      </c>
      <c r="AA20" s="1" t="str">
        <f>IF(OR($A20="",$C20=""),"",INDEX(Apoyo!$B$2:$H$5,MATCH($C20,Apoyo!$A$2:$A$5,0),MOD(AA$8-$D$3+$D20,7)+1))</f>
        <v/>
      </c>
      <c r="AB20" s="1" t="str">
        <f>IF(OR($A20="",$C20=""),"",INDEX(Apoyo!$B$2:$H$5,MATCH($C20,Apoyo!$A$2:$A$5,0),MOD(AB$8-$D$3+$D20,7)+1))</f>
        <v/>
      </c>
      <c r="AC20" s="1" t="str">
        <f>IF(OR($A20="",$C20=""),"",INDEX(Apoyo!$B$2:$H$5,MATCH($C20,Apoyo!$A$2:$A$5,0),MOD(AC$8-$D$3+$D20,7)+1))</f>
        <v/>
      </c>
      <c r="AD20" s="1" t="str">
        <f>IF(OR($A20="",$C20=""),"",INDEX(Apoyo!$B$2:$H$5,MATCH($C20,Apoyo!$A$2:$A$5,0),MOD(AD$8-$D$3+$D20,7)+1))</f>
        <v/>
      </c>
      <c r="AE20" s="1" t="str">
        <f>IF(OR($A20="",$C20=""),"",INDEX(Apoyo!$B$2:$H$5,MATCH($C20,Apoyo!$A$2:$A$5,0),MOD(AE$8-$D$3+$D20,7)+1))</f>
        <v/>
      </c>
      <c r="AF20" s="1" t="str">
        <f>IF(OR($A20="",$C20=""),"",INDEX(Apoyo!$B$2:$H$5,MATCH($C20,Apoyo!$A$2:$A$5,0),MOD(AF$8-$D$3+$D20,7)+1))</f>
        <v/>
      </c>
      <c r="AG20" s="1" t="str">
        <f>IF(OR($A20="",$C20=""),"",INDEX(Apoyo!$B$2:$H$5,MATCH($C20,Apoyo!$A$2:$A$5,0),MOD(AG$8-$D$3+$D20,7)+1))</f>
        <v/>
      </c>
      <c r="AH20" s="7" t="str">
        <f>IF(A20="","",COUNTIF(F20:AG20,"M"))</f>
        <v/>
      </c>
      <c r="AI20" s="7" t="str">
        <f>IF(A20="","",COUNTIF(F20:AG20,"T"))</f>
        <v/>
      </c>
      <c r="AJ20" s="7" t="str">
        <f>IF(A20="","",COUNTIF(F20:AG20,"N"))</f>
        <v/>
      </c>
      <c r="AK20" s="7" t="str">
        <f>IF(A20="","",COUNTIF(F20:AG20,"L"))</f>
        <v/>
      </c>
    </row>
    <row r="21" spans="1:37" x14ac:dyDescent="0.25">
      <c r="A21" s="6"/>
      <c r="B21" s="6"/>
      <c r="C21" s="6"/>
      <c r="D21" s="6">
        <v>0</v>
      </c>
      <c r="E21" s="7" t="str">
        <f>IF(A21="","",COUNTIF(F21:AG21,"M")*$F$3+COUNTIF(F21:AG21,"T")*$F$3+COUNTIF(F21:AG21,"N")*$F$3)</f>
        <v/>
      </c>
      <c r="F21" s="1" t="str">
        <f>IF(OR($A21="",$C21=""),"",INDEX(Apoyo!$B$2:$H$5,MATCH($C21,Apoyo!$A$2:$A$5,0),MOD(F$8-$D$3+$D21,7)+1))</f>
        <v/>
      </c>
      <c r="G21" s="1" t="str">
        <f>IF(OR($A21="",$C21=""),"",INDEX(Apoyo!$B$2:$H$5,MATCH($C21,Apoyo!$A$2:$A$5,0),MOD(G$8-$D$3+$D21,7)+1))</f>
        <v/>
      </c>
      <c r="H21" s="1" t="str">
        <f>IF(OR($A21="",$C21=""),"",INDEX(Apoyo!$B$2:$H$5,MATCH($C21,Apoyo!$A$2:$A$5,0),MOD(H$8-$D$3+$D21,7)+1))</f>
        <v/>
      </c>
      <c r="I21" s="1" t="str">
        <f>IF(OR($A21="",$C21=""),"",INDEX(Apoyo!$B$2:$H$5,MATCH($C21,Apoyo!$A$2:$A$5,0),MOD(I$8-$D$3+$D21,7)+1))</f>
        <v/>
      </c>
      <c r="J21" s="1" t="str">
        <f>IF(OR($A21="",$C21=""),"",INDEX(Apoyo!$B$2:$H$5,MATCH($C21,Apoyo!$A$2:$A$5,0),MOD(J$8-$D$3+$D21,7)+1))</f>
        <v/>
      </c>
      <c r="K21" s="1" t="str">
        <f>IF(OR($A21="",$C21=""),"",INDEX(Apoyo!$B$2:$H$5,MATCH($C21,Apoyo!$A$2:$A$5,0),MOD(K$8-$D$3+$D21,7)+1))</f>
        <v/>
      </c>
      <c r="L21" s="1" t="str">
        <f>IF(OR($A21="",$C21=""),"",INDEX(Apoyo!$B$2:$H$5,MATCH($C21,Apoyo!$A$2:$A$5,0),MOD(L$8-$D$3+$D21,7)+1))</f>
        <v/>
      </c>
      <c r="M21" s="1" t="str">
        <f>IF(OR($A21="",$C21=""),"",INDEX(Apoyo!$B$2:$H$5,MATCH($C21,Apoyo!$A$2:$A$5,0),MOD(M$8-$D$3+$D21,7)+1))</f>
        <v/>
      </c>
      <c r="N21" s="1" t="str">
        <f>IF(OR($A21="",$C21=""),"",INDEX(Apoyo!$B$2:$H$5,MATCH($C21,Apoyo!$A$2:$A$5,0),MOD(N$8-$D$3+$D21,7)+1))</f>
        <v/>
      </c>
      <c r="O21" s="1" t="str">
        <f>IF(OR($A21="",$C21=""),"",INDEX(Apoyo!$B$2:$H$5,MATCH($C21,Apoyo!$A$2:$A$5,0),MOD(O$8-$D$3+$D21,7)+1))</f>
        <v/>
      </c>
      <c r="P21" s="1" t="str">
        <f>IF(OR($A21="",$C21=""),"",INDEX(Apoyo!$B$2:$H$5,MATCH($C21,Apoyo!$A$2:$A$5,0),MOD(P$8-$D$3+$D21,7)+1))</f>
        <v/>
      </c>
      <c r="Q21" s="1" t="str">
        <f>IF(OR($A21="",$C21=""),"",INDEX(Apoyo!$B$2:$H$5,MATCH($C21,Apoyo!$A$2:$A$5,0),MOD(Q$8-$D$3+$D21,7)+1))</f>
        <v/>
      </c>
      <c r="R21" s="1" t="str">
        <f>IF(OR($A21="",$C21=""),"",INDEX(Apoyo!$B$2:$H$5,MATCH($C21,Apoyo!$A$2:$A$5,0),MOD(R$8-$D$3+$D21,7)+1))</f>
        <v/>
      </c>
      <c r="S21" s="1" t="str">
        <f>IF(OR($A21="",$C21=""),"",INDEX(Apoyo!$B$2:$H$5,MATCH($C21,Apoyo!$A$2:$A$5,0),MOD(S$8-$D$3+$D21,7)+1))</f>
        <v/>
      </c>
      <c r="T21" s="1" t="str">
        <f>IF(OR($A21="",$C21=""),"",INDEX(Apoyo!$B$2:$H$5,MATCH($C21,Apoyo!$A$2:$A$5,0),MOD(T$8-$D$3+$D21,7)+1))</f>
        <v/>
      </c>
      <c r="U21" s="1" t="str">
        <f>IF(OR($A21="",$C21=""),"",INDEX(Apoyo!$B$2:$H$5,MATCH($C21,Apoyo!$A$2:$A$5,0),MOD(U$8-$D$3+$D21,7)+1))</f>
        <v/>
      </c>
      <c r="V21" s="1" t="str">
        <f>IF(OR($A21="",$C21=""),"",INDEX(Apoyo!$B$2:$H$5,MATCH($C21,Apoyo!$A$2:$A$5,0),MOD(V$8-$D$3+$D21,7)+1))</f>
        <v/>
      </c>
      <c r="W21" s="1" t="str">
        <f>IF(OR($A21="",$C21=""),"",INDEX(Apoyo!$B$2:$H$5,MATCH($C21,Apoyo!$A$2:$A$5,0),MOD(W$8-$D$3+$D21,7)+1))</f>
        <v/>
      </c>
      <c r="X21" s="1" t="str">
        <f>IF(OR($A21="",$C21=""),"",INDEX(Apoyo!$B$2:$H$5,MATCH($C21,Apoyo!$A$2:$A$5,0),MOD(X$8-$D$3+$D21,7)+1))</f>
        <v/>
      </c>
      <c r="Y21" s="1" t="str">
        <f>IF(OR($A21="",$C21=""),"",INDEX(Apoyo!$B$2:$H$5,MATCH($C21,Apoyo!$A$2:$A$5,0),MOD(Y$8-$D$3+$D21,7)+1))</f>
        <v/>
      </c>
      <c r="Z21" s="1" t="str">
        <f>IF(OR($A21="",$C21=""),"",INDEX(Apoyo!$B$2:$H$5,MATCH($C21,Apoyo!$A$2:$A$5,0),MOD(Z$8-$D$3+$D21,7)+1))</f>
        <v/>
      </c>
      <c r="AA21" s="1" t="str">
        <f>IF(OR($A21="",$C21=""),"",INDEX(Apoyo!$B$2:$H$5,MATCH($C21,Apoyo!$A$2:$A$5,0),MOD(AA$8-$D$3+$D21,7)+1))</f>
        <v/>
      </c>
      <c r="AB21" s="1" t="str">
        <f>IF(OR($A21="",$C21=""),"",INDEX(Apoyo!$B$2:$H$5,MATCH($C21,Apoyo!$A$2:$A$5,0),MOD(AB$8-$D$3+$D21,7)+1))</f>
        <v/>
      </c>
      <c r="AC21" s="1" t="str">
        <f>IF(OR($A21="",$C21=""),"",INDEX(Apoyo!$B$2:$H$5,MATCH($C21,Apoyo!$A$2:$A$5,0),MOD(AC$8-$D$3+$D21,7)+1))</f>
        <v/>
      </c>
      <c r="AD21" s="1" t="str">
        <f>IF(OR($A21="",$C21=""),"",INDEX(Apoyo!$B$2:$H$5,MATCH($C21,Apoyo!$A$2:$A$5,0),MOD(AD$8-$D$3+$D21,7)+1))</f>
        <v/>
      </c>
      <c r="AE21" s="1" t="str">
        <f>IF(OR($A21="",$C21=""),"",INDEX(Apoyo!$B$2:$H$5,MATCH($C21,Apoyo!$A$2:$A$5,0),MOD(AE$8-$D$3+$D21,7)+1))</f>
        <v/>
      </c>
      <c r="AF21" s="1" t="str">
        <f>IF(OR($A21="",$C21=""),"",INDEX(Apoyo!$B$2:$H$5,MATCH($C21,Apoyo!$A$2:$A$5,0),MOD(AF$8-$D$3+$D21,7)+1))</f>
        <v/>
      </c>
      <c r="AG21" s="1" t="str">
        <f>IF(OR($A21="",$C21=""),"",INDEX(Apoyo!$B$2:$H$5,MATCH($C21,Apoyo!$A$2:$A$5,0),MOD(AG$8-$D$3+$D21,7)+1))</f>
        <v/>
      </c>
      <c r="AH21" s="7" t="str">
        <f>IF(A21="","",COUNTIF(F21:AG21,"M"))</f>
        <v/>
      </c>
      <c r="AI21" s="7" t="str">
        <f>IF(A21="","",COUNTIF(F21:AG21,"T"))</f>
        <v/>
      </c>
      <c r="AJ21" s="7" t="str">
        <f>IF(A21="","",COUNTIF(F21:AG21,"N"))</f>
        <v/>
      </c>
      <c r="AK21" s="7" t="str">
        <f>IF(A21="","",COUNTIF(F21:AG21,"L"))</f>
        <v/>
      </c>
    </row>
    <row r="22" spans="1:37" x14ac:dyDescent="0.25">
      <c r="A22" s="6"/>
      <c r="B22" s="6"/>
      <c r="C22" s="6"/>
      <c r="D22" s="6">
        <v>0</v>
      </c>
      <c r="E22" s="7" t="str">
        <f>IF(A22="","",COUNTIF(F22:AG22,"M")*$F$3+COUNTIF(F22:AG22,"T")*$F$3+COUNTIF(F22:AG22,"N")*$F$3)</f>
        <v/>
      </c>
      <c r="F22" s="1" t="str">
        <f>IF(OR($A22="",$C22=""),"",INDEX(Apoyo!$B$2:$H$5,MATCH($C22,Apoyo!$A$2:$A$5,0),MOD(F$8-$D$3+$D22,7)+1))</f>
        <v/>
      </c>
      <c r="G22" s="1" t="str">
        <f>IF(OR($A22="",$C22=""),"",INDEX(Apoyo!$B$2:$H$5,MATCH($C22,Apoyo!$A$2:$A$5,0),MOD(G$8-$D$3+$D22,7)+1))</f>
        <v/>
      </c>
      <c r="H22" s="1" t="str">
        <f>IF(OR($A22="",$C22=""),"",INDEX(Apoyo!$B$2:$H$5,MATCH($C22,Apoyo!$A$2:$A$5,0),MOD(H$8-$D$3+$D22,7)+1))</f>
        <v/>
      </c>
      <c r="I22" s="1" t="str">
        <f>IF(OR($A22="",$C22=""),"",INDEX(Apoyo!$B$2:$H$5,MATCH($C22,Apoyo!$A$2:$A$5,0),MOD(I$8-$D$3+$D22,7)+1))</f>
        <v/>
      </c>
      <c r="J22" s="1" t="str">
        <f>IF(OR($A22="",$C22=""),"",INDEX(Apoyo!$B$2:$H$5,MATCH($C22,Apoyo!$A$2:$A$5,0),MOD(J$8-$D$3+$D22,7)+1))</f>
        <v/>
      </c>
      <c r="K22" s="1" t="str">
        <f>IF(OR($A22="",$C22=""),"",INDEX(Apoyo!$B$2:$H$5,MATCH($C22,Apoyo!$A$2:$A$5,0),MOD(K$8-$D$3+$D22,7)+1))</f>
        <v/>
      </c>
      <c r="L22" s="1" t="str">
        <f>IF(OR($A22="",$C22=""),"",INDEX(Apoyo!$B$2:$H$5,MATCH($C22,Apoyo!$A$2:$A$5,0),MOD(L$8-$D$3+$D22,7)+1))</f>
        <v/>
      </c>
      <c r="M22" s="1" t="str">
        <f>IF(OR($A22="",$C22=""),"",INDEX(Apoyo!$B$2:$H$5,MATCH($C22,Apoyo!$A$2:$A$5,0),MOD(M$8-$D$3+$D22,7)+1))</f>
        <v/>
      </c>
      <c r="N22" s="1" t="str">
        <f>IF(OR($A22="",$C22=""),"",INDEX(Apoyo!$B$2:$H$5,MATCH($C22,Apoyo!$A$2:$A$5,0),MOD(N$8-$D$3+$D22,7)+1))</f>
        <v/>
      </c>
      <c r="O22" s="1" t="str">
        <f>IF(OR($A22="",$C22=""),"",INDEX(Apoyo!$B$2:$H$5,MATCH($C22,Apoyo!$A$2:$A$5,0),MOD(O$8-$D$3+$D22,7)+1))</f>
        <v/>
      </c>
      <c r="P22" s="1" t="str">
        <f>IF(OR($A22="",$C22=""),"",INDEX(Apoyo!$B$2:$H$5,MATCH($C22,Apoyo!$A$2:$A$5,0),MOD(P$8-$D$3+$D22,7)+1))</f>
        <v/>
      </c>
      <c r="Q22" s="1" t="str">
        <f>IF(OR($A22="",$C22=""),"",INDEX(Apoyo!$B$2:$H$5,MATCH($C22,Apoyo!$A$2:$A$5,0),MOD(Q$8-$D$3+$D22,7)+1))</f>
        <v/>
      </c>
      <c r="R22" s="1" t="str">
        <f>IF(OR($A22="",$C22=""),"",INDEX(Apoyo!$B$2:$H$5,MATCH($C22,Apoyo!$A$2:$A$5,0),MOD(R$8-$D$3+$D22,7)+1))</f>
        <v/>
      </c>
      <c r="S22" s="1" t="str">
        <f>IF(OR($A22="",$C22=""),"",INDEX(Apoyo!$B$2:$H$5,MATCH($C22,Apoyo!$A$2:$A$5,0),MOD(S$8-$D$3+$D22,7)+1))</f>
        <v/>
      </c>
      <c r="T22" s="1" t="str">
        <f>IF(OR($A22="",$C22=""),"",INDEX(Apoyo!$B$2:$H$5,MATCH($C22,Apoyo!$A$2:$A$5,0),MOD(T$8-$D$3+$D22,7)+1))</f>
        <v/>
      </c>
      <c r="U22" s="1" t="str">
        <f>IF(OR($A22="",$C22=""),"",INDEX(Apoyo!$B$2:$H$5,MATCH($C22,Apoyo!$A$2:$A$5,0),MOD(U$8-$D$3+$D22,7)+1))</f>
        <v/>
      </c>
      <c r="V22" s="1" t="str">
        <f>IF(OR($A22="",$C22=""),"",INDEX(Apoyo!$B$2:$H$5,MATCH($C22,Apoyo!$A$2:$A$5,0),MOD(V$8-$D$3+$D22,7)+1))</f>
        <v/>
      </c>
      <c r="W22" s="1" t="str">
        <f>IF(OR($A22="",$C22=""),"",INDEX(Apoyo!$B$2:$H$5,MATCH($C22,Apoyo!$A$2:$A$5,0),MOD(W$8-$D$3+$D22,7)+1))</f>
        <v/>
      </c>
      <c r="X22" s="1" t="str">
        <f>IF(OR($A22="",$C22=""),"",INDEX(Apoyo!$B$2:$H$5,MATCH($C22,Apoyo!$A$2:$A$5,0),MOD(X$8-$D$3+$D22,7)+1))</f>
        <v/>
      </c>
      <c r="Y22" s="1" t="str">
        <f>IF(OR($A22="",$C22=""),"",INDEX(Apoyo!$B$2:$H$5,MATCH($C22,Apoyo!$A$2:$A$5,0),MOD(Y$8-$D$3+$D22,7)+1))</f>
        <v/>
      </c>
      <c r="Z22" s="1" t="str">
        <f>IF(OR($A22="",$C22=""),"",INDEX(Apoyo!$B$2:$H$5,MATCH($C22,Apoyo!$A$2:$A$5,0),MOD(Z$8-$D$3+$D22,7)+1))</f>
        <v/>
      </c>
      <c r="AA22" s="1" t="str">
        <f>IF(OR($A22="",$C22=""),"",INDEX(Apoyo!$B$2:$H$5,MATCH($C22,Apoyo!$A$2:$A$5,0),MOD(AA$8-$D$3+$D22,7)+1))</f>
        <v/>
      </c>
      <c r="AB22" s="1" t="str">
        <f>IF(OR($A22="",$C22=""),"",INDEX(Apoyo!$B$2:$H$5,MATCH($C22,Apoyo!$A$2:$A$5,0),MOD(AB$8-$D$3+$D22,7)+1))</f>
        <v/>
      </c>
      <c r="AC22" s="1" t="str">
        <f>IF(OR($A22="",$C22=""),"",INDEX(Apoyo!$B$2:$H$5,MATCH($C22,Apoyo!$A$2:$A$5,0),MOD(AC$8-$D$3+$D22,7)+1))</f>
        <v/>
      </c>
      <c r="AD22" s="1" t="str">
        <f>IF(OR($A22="",$C22=""),"",INDEX(Apoyo!$B$2:$H$5,MATCH($C22,Apoyo!$A$2:$A$5,0),MOD(AD$8-$D$3+$D22,7)+1))</f>
        <v/>
      </c>
      <c r="AE22" s="1" t="str">
        <f>IF(OR($A22="",$C22=""),"",INDEX(Apoyo!$B$2:$H$5,MATCH($C22,Apoyo!$A$2:$A$5,0),MOD(AE$8-$D$3+$D22,7)+1))</f>
        <v/>
      </c>
      <c r="AF22" s="1" t="str">
        <f>IF(OR($A22="",$C22=""),"",INDEX(Apoyo!$B$2:$H$5,MATCH($C22,Apoyo!$A$2:$A$5,0),MOD(AF$8-$D$3+$D22,7)+1))</f>
        <v/>
      </c>
      <c r="AG22" s="1" t="str">
        <f>IF(OR($A22="",$C22=""),"",INDEX(Apoyo!$B$2:$H$5,MATCH($C22,Apoyo!$A$2:$A$5,0),MOD(AG$8-$D$3+$D22,7)+1))</f>
        <v/>
      </c>
      <c r="AH22" s="7" t="str">
        <f>IF(A22="","",COUNTIF(F22:AG22,"M"))</f>
        <v/>
      </c>
      <c r="AI22" s="7" t="str">
        <f>IF(A22="","",COUNTIF(F22:AG22,"T"))</f>
        <v/>
      </c>
      <c r="AJ22" s="7" t="str">
        <f>IF(A22="","",COUNTIF(F22:AG22,"N"))</f>
        <v/>
      </c>
      <c r="AK22" s="7" t="str">
        <f>IF(A22="","",COUNTIF(F22:AG22,"L"))</f>
        <v/>
      </c>
    </row>
    <row r="23" spans="1:37" x14ac:dyDescent="0.25">
      <c r="A23" s="8" t="s">
        <v>62</v>
      </c>
      <c r="B23" s="2"/>
      <c r="C23" s="2"/>
      <c r="D23" s="2"/>
      <c r="E23" s="2"/>
      <c r="F23" s="9">
        <f t="shared" ref="F23:AG23" si="5">COUNTIF(F9:F22,"&lt;&gt;L")-COUNTBLANK(F9:F22)</f>
        <v>7</v>
      </c>
      <c r="G23" s="9">
        <f t="shared" si="5"/>
        <v>6</v>
      </c>
      <c r="H23" s="9">
        <f t="shared" si="5"/>
        <v>8</v>
      </c>
      <c r="I23" s="9">
        <f t="shared" si="5"/>
        <v>7</v>
      </c>
      <c r="J23" s="9">
        <f t="shared" si="5"/>
        <v>6</v>
      </c>
      <c r="K23" s="9">
        <f t="shared" si="5"/>
        <v>7</v>
      </c>
      <c r="L23" s="9">
        <f t="shared" si="5"/>
        <v>7</v>
      </c>
      <c r="M23" s="9">
        <f t="shared" si="5"/>
        <v>7</v>
      </c>
      <c r="N23" s="9">
        <f t="shared" si="5"/>
        <v>6</v>
      </c>
      <c r="O23" s="9">
        <f t="shared" si="5"/>
        <v>8</v>
      </c>
      <c r="P23" s="9">
        <f t="shared" si="5"/>
        <v>7</v>
      </c>
      <c r="Q23" s="9">
        <f t="shared" si="5"/>
        <v>6</v>
      </c>
      <c r="R23" s="9">
        <f t="shared" si="5"/>
        <v>7</v>
      </c>
      <c r="S23" s="9">
        <f t="shared" si="5"/>
        <v>7</v>
      </c>
      <c r="T23" s="9">
        <f t="shared" si="5"/>
        <v>7</v>
      </c>
      <c r="U23" s="9">
        <f t="shared" si="5"/>
        <v>6</v>
      </c>
      <c r="V23" s="9">
        <f t="shared" si="5"/>
        <v>8</v>
      </c>
      <c r="W23" s="9">
        <f t="shared" si="5"/>
        <v>7</v>
      </c>
      <c r="X23" s="9">
        <f t="shared" si="5"/>
        <v>6</v>
      </c>
      <c r="Y23" s="9">
        <f t="shared" si="5"/>
        <v>7</v>
      </c>
      <c r="Z23" s="9">
        <f t="shared" si="5"/>
        <v>7</v>
      </c>
      <c r="AA23" s="9">
        <f t="shared" si="5"/>
        <v>7</v>
      </c>
      <c r="AB23" s="9">
        <f t="shared" si="5"/>
        <v>6</v>
      </c>
      <c r="AC23" s="9">
        <f t="shared" si="5"/>
        <v>8</v>
      </c>
      <c r="AD23" s="9">
        <f t="shared" si="5"/>
        <v>7</v>
      </c>
      <c r="AE23" s="9">
        <f t="shared" si="5"/>
        <v>6</v>
      </c>
      <c r="AF23" s="9">
        <f t="shared" si="5"/>
        <v>7</v>
      </c>
      <c r="AG23" s="9">
        <f t="shared" si="5"/>
        <v>7</v>
      </c>
      <c r="AH23" s="2"/>
      <c r="AI23" s="2"/>
      <c r="AJ23" s="2"/>
      <c r="AK23" s="2"/>
    </row>
    <row r="24" spans="1:37" x14ac:dyDescent="0.25">
      <c r="A24" s="8" t="s">
        <v>63</v>
      </c>
      <c r="B24" s="2"/>
      <c r="C24" s="2"/>
      <c r="D24" s="2"/>
      <c r="E24" s="2"/>
      <c r="F24" s="9">
        <f t="shared" ref="F24:AG24" si="6">COUNTIF(F9:F22,"M")</f>
        <v>2</v>
      </c>
      <c r="G24" s="9">
        <f t="shared" si="6"/>
        <v>2</v>
      </c>
      <c r="H24" s="9">
        <f t="shared" si="6"/>
        <v>3</v>
      </c>
      <c r="I24" s="9">
        <f t="shared" si="6"/>
        <v>2</v>
      </c>
      <c r="J24" s="9">
        <f t="shared" si="6"/>
        <v>1</v>
      </c>
      <c r="K24" s="9">
        <f t="shared" si="6"/>
        <v>3</v>
      </c>
      <c r="L24" s="9">
        <f t="shared" si="6"/>
        <v>3</v>
      </c>
      <c r="M24" s="9">
        <f t="shared" si="6"/>
        <v>2</v>
      </c>
      <c r="N24" s="9">
        <f t="shared" si="6"/>
        <v>2</v>
      </c>
      <c r="O24" s="9">
        <f t="shared" si="6"/>
        <v>3</v>
      </c>
      <c r="P24" s="9">
        <f t="shared" si="6"/>
        <v>2</v>
      </c>
      <c r="Q24" s="9">
        <f t="shared" si="6"/>
        <v>1</v>
      </c>
      <c r="R24" s="9">
        <f t="shared" si="6"/>
        <v>3</v>
      </c>
      <c r="S24" s="9">
        <f t="shared" si="6"/>
        <v>3</v>
      </c>
      <c r="T24" s="9">
        <f t="shared" si="6"/>
        <v>2</v>
      </c>
      <c r="U24" s="9">
        <f t="shared" si="6"/>
        <v>2</v>
      </c>
      <c r="V24" s="9">
        <f t="shared" si="6"/>
        <v>3</v>
      </c>
      <c r="W24" s="9">
        <f t="shared" si="6"/>
        <v>2</v>
      </c>
      <c r="X24" s="9">
        <f t="shared" si="6"/>
        <v>1</v>
      </c>
      <c r="Y24" s="9">
        <f t="shared" si="6"/>
        <v>3</v>
      </c>
      <c r="Z24" s="9">
        <f t="shared" si="6"/>
        <v>3</v>
      </c>
      <c r="AA24" s="9">
        <f t="shared" si="6"/>
        <v>2</v>
      </c>
      <c r="AB24" s="9">
        <f t="shared" si="6"/>
        <v>2</v>
      </c>
      <c r="AC24" s="9">
        <f t="shared" si="6"/>
        <v>3</v>
      </c>
      <c r="AD24" s="9">
        <f t="shared" si="6"/>
        <v>2</v>
      </c>
      <c r="AE24" s="9">
        <f t="shared" si="6"/>
        <v>1</v>
      </c>
      <c r="AF24" s="9">
        <f t="shared" si="6"/>
        <v>3</v>
      </c>
      <c r="AG24" s="9">
        <f t="shared" si="6"/>
        <v>3</v>
      </c>
      <c r="AH24" s="2"/>
      <c r="AI24" s="2"/>
      <c r="AJ24" s="2"/>
      <c r="AK24" s="2"/>
    </row>
    <row r="25" spans="1:37" x14ac:dyDescent="0.25">
      <c r="A25" s="8" t="s">
        <v>64</v>
      </c>
      <c r="B25" s="2"/>
      <c r="C25" s="2"/>
      <c r="D25" s="2"/>
      <c r="E25" s="2"/>
      <c r="F25" s="9">
        <f t="shared" ref="F25:AG25" si="7">COUNTIF(F9:F22,"T")</f>
        <v>3</v>
      </c>
      <c r="G25" s="9">
        <f t="shared" si="7"/>
        <v>3</v>
      </c>
      <c r="H25" s="9">
        <f t="shared" si="7"/>
        <v>2</v>
      </c>
      <c r="I25" s="9">
        <f t="shared" si="7"/>
        <v>2</v>
      </c>
      <c r="J25" s="9">
        <f t="shared" si="7"/>
        <v>3</v>
      </c>
      <c r="K25" s="9">
        <f t="shared" si="7"/>
        <v>2</v>
      </c>
      <c r="L25" s="9">
        <f t="shared" si="7"/>
        <v>1</v>
      </c>
      <c r="M25" s="9">
        <f t="shared" si="7"/>
        <v>3</v>
      </c>
      <c r="N25" s="9">
        <f t="shared" si="7"/>
        <v>3</v>
      </c>
      <c r="O25" s="9">
        <f t="shared" si="7"/>
        <v>2</v>
      </c>
      <c r="P25" s="9">
        <f t="shared" si="7"/>
        <v>2</v>
      </c>
      <c r="Q25" s="9">
        <f t="shared" si="7"/>
        <v>3</v>
      </c>
      <c r="R25" s="9">
        <f t="shared" si="7"/>
        <v>2</v>
      </c>
      <c r="S25" s="9">
        <f t="shared" si="7"/>
        <v>1</v>
      </c>
      <c r="T25" s="9">
        <f t="shared" si="7"/>
        <v>3</v>
      </c>
      <c r="U25" s="9">
        <f t="shared" si="7"/>
        <v>3</v>
      </c>
      <c r="V25" s="9">
        <f t="shared" si="7"/>
        <v>2</v>
      </c>
      <c r="W25" s="9">
        <f t="shared" si="7"/>
        <v>2</v>
      </c>
      <c r="X25" s="9">
        <f t="shared" si="7"/>
        <v>3</v>
      </c>
      <c r="Y25" s="9">
        <f t="shared" si="7"/>
        <v>2</v>
      </c>
      <c r="Z25" s="9">
        <f t="shared" si="7"/>
        <v>1</v>
      </c>
      <c r="AA25" s="9">
        <f t="shared" si="7"/>
        <v>3</v>
      </c>
      <c r="AB25" s="9">
        <f t="shared" si="7"/>
        <v>3</v>
      </c>
      <c r="AC25" s="9">
        <f t="shared" si="7"/>
        <v>2</v>
      </c>
      <c r="AD25" s="9">
        <f t="shared" si="7"/>
        <v>2</v>
      </c>
      <c r="AE25" s="9">
        <f t="shared" si="7"/>
        <v>3</v>
      </c>
      <c r="AF25" s="9">
        <f t="shared" si="7"/>
        <v>2</v>
      </c>
      <c r="AG25" s="9">
        <f t="shared" si="7"/>
        <v>1</v>
      </c>
      <c r="AH25" s="2"/>
      <c r="AI25" s="2"/>
      <c r="AJ25" s="2"/>
      <c r="AK25" s="2"/>
    </row>
    <row r="26" spans="1:37" x14ac:dyDescent="0.25">
      <c r="A26" s="8" t="s">
        <v>65</v>
      </c>
      <c r="B26" s="2"/>
      <c r="C26" s="2"/>
      <c r="D26" s="2"/>
      <c r="E26" s="2"/>
      <c r="F26" s="9">
        <f t="shared" ref="F26:AG26" si="8">COUNTIF(F9:F22,"N")</f>
        <v>2</v>
      </c>
      <c r="G26" s="9">
        <f t="shared" si="8"/>
        <v>1</v>
      </c>
      <c r="H26" s="9">
        <f t="shared" si="8"/>
        <v>3</v>
      </c>
      <c r="I26" s="9">
        <f t="shared" si="8"/>
        <v>3</v>
      </c>
      <c r="J26" s="9">
        <f t="shared" si="8"/>
        <v>2</v>
      </c>
      <c r="K26" s="9">
        <f t="shared" si="8"/>
        <v>2</v>
      </c>
      <c r="L26" s="9">
        <f t="shared" si="8"/>
        <v>3</v>
      </c>
      <c r="M26" s="9">
        <f t="shared" si="8"/>
        <v>2</v>
      </c>
      <c r="N26" s="9">
        <f t="shared" si="8"/>
        <v>1</v>
      </c>
      <c r="O26" s="9">
        <f t="shared" si="8"/>
        <v>3</v>
      </c>
      <c r="P26" s="9">
        <f t="shared" si="8"/>
        <v>3</v>
      </c>
      <c r="Q26" s="9">
        <f t="shared" si="8"/>
        <v>2</v>
      </c>
      <c r="R26" s="9">
        <f t="shared" si="8"/>
        <v>2</v>
      </c>
      <c r="S26" s="9">
        <f t="shared" si="8"/>
        <v>3</v>
      </c>
      <c r="T26" s="9">
        <f t="shared" si="8"/>
        <v>2</v>
      </c>
      <c r="U26" s="9">
        <f t="shared" si="8"/>
        <v>1</v>
      </c>
      <c r="V26" s="9">
        <f t="shared" si="8"/>
        <v>3</v>
      </c>
      <c r="W26" s="9">
        <f t="shared" si="8"/>
        <v>3</v>
      </c>
      <c r="X26" s="9">
        <f t="shared" si="8"/>
        <v>2</v>
      </c>
      <c r="Y26" s="9">
        <f t="shared" si="8"/>
        <v>2</v>
      </c>
      <c r="Z26" s="9">
        <f t="shared" si="8"/>
        <v>3</v>
      </c>
      <c r="AA26" s="9">
        <f t="shared" si="8"/>
        <v>2</v>
      </c>
      <c r="AB26" s="9">
        <f t="shared" si="8"/>
        <v>1</v>
      </c>
      <c r="AC26" s="9">
        <f t="shared" si="8"/>
        <v>3</v>
      </c>
      <c r="AD26" s="9">
        <f t="shared" si="8"/>
        <v>3</v>
      </c>
      <c r="AE26" s="9">
        <f t="shared" si="8"/>
        <v>2</v>
      </c>
      <c r="AF26" s="9">
        <f t="shared" si="8"/>
        <v>2</v>
      </c>
      <c r="AG26" s="9">
        <f t="shared" si="8"/>
        <v>3</v>
      </c>
      <c r="AH26" s="2"/>
      <c r="AI26" s="2"/>
      <c r="AJ26" s="2"/>
      <c r="AK26" s="2"/>
    </row>
    <row r="28" spans="1:37" ht="24" customHeight="1" x14ac:dyDescent="0.25">
      <c r="A28" s="11" t="s">
        <v>66</v>
      </c>
      <c r="B28" s="10"/>
      <c r="C28" s="10"/>
      <c r="D28" s="10"/>
      <c r="E28" s="10"/>
    </row>
  </sheetData>
  <mergeCells count="4">
    <mergeCell ref="A1:E1"/>
    <mergeCell ref="A28:E28"/>
    <mergeCell ref="A5:E5"/>
    <mergeCell ref="G3:H3"/>
  </mergeCells>
  <conditionalFormatting sqref="F9:AG22">
    <cfRule type="expression" dxfId="3" priority="1">
      <formula>F9="M"</formula>
    </cfRule>
    <cfRule type="expression" dxfId="2" priority="2">
      <formula>F9="T"</formula>
    </cfRule>
    <cfRule type="expression" dxfId="1" priority="3">
      <formula>F9="N"</formula>
    </cfRule>
    <cfRule type="expression" dxfId="0" priority="4">
      <formula>F9="L"</formula>
    </cfRule>
  </conditionalFormatting>
  <dataValidations count="1">
    <dataValidation type="list" allowBlank="1" sqref="C9:C22" xr:uid="{00000000-0002-0000-0000-000000000000}">
      <formula1>ListaPatrones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"/>
  <sheetViews>
    <sheetView workbookViewId="0"/>
  </sheetViews>
  <sheetFormatPr baseColWidth="10" defaultColWidth="9.140625" defaultRowHeight="15" x14ac:dyDescent="0.25"/>
  <sheetData>
    <row r="1" spans="1:10" x14ac:dyDescent="0.25">
      <c r="A1" t="s">
        <v>41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J1" t="s">
        <v>67</v>
      </c>
    </row>
    <row r="2" spans="1:10" x14ac:dyDescent="0.25">
      <c r="A2" t="s">
        <v>48</v>
      </c>
      <c r="B2" t="s">
        <v>6</v>
      </c>
      <c r="C2" t="s">
        <v>6</v>
      </c>
      <c r="D2" t="s">
        <v>9</v>
      </c>
      <c r="E2" t="s">
        <v>9</v>
      </c>
      <c r="F2" t="s">
        <v>44</v>
      </c>
      <c r="G2" t="s">
        <v>44</v>
      </c>
      <c r="H2" t="s">
        <v>45</v>
      </c>
      <c r="J2" t="s">
        <v>48</v>
      </c>
    </row>
    <row r="3" spans="1:10" x14ac:dyDescent="0.25">
      <c r="A3" t="s">
        <v>50</v>
      </c>
      <c r="B3" t="s">
        <v>9</v>
      </c>
      <c r="C3" t="s">
        <v>9</v>
      </c>
      <c r="D3" t="s">
        <v>44</v>
      </c>
      <c r="E3" t="s">
        <v>44</v>
      </c>
      <c r="F3" t="s">
        <v>45</v>
      </c>
      <c r="G3" t="s">
        <v>6</v>
      </c>
      <c r="H3" t="s">
        <v>6</v>
      </c>
      <c r="J3" t="s">
        <v>50</v>
      </c>
    </row>
    <row r="4" spans="1:10" x14ac:dyDescent="0.25">
      <c r="A4" t="s">
        <v>53</v>
      </c>
      <c r="B4" t="s">
        <v>44</v>
      </c>
      <c r="C4" t="s">
        <v>44</v>
      </c>
      <c r="D4" t="s">
        <v>45</v>
      </c>
      <c r="E4" t="s">
        <v>6</v>
      </c>
      <c r="F4" t="s">
        <v>6</v>
      </c>
      <c r="G4" t="s">
        <v>9</v>
      </c>
      <c r="H4" t="s">
        <v>9</v>
      </c>
      <c r="J4" t="s">
        <v>53</v>
      </c>
    </row>
    <row r="5" spans="1:10" x14ac:dyDescent="0.25">
      <c r="A5" t="s">
        <v>55</v>
      </c>
      <c r="B5" t="s">
        <v>45</v>
      </c>
      <c r="C5" t="s">
        <v>6</v>
      </c>
      <c r="D5" t="s">
        <v>6</v>
      </c>
      <c r="E5" t="s">
        <v>9</v>
      </c>
      <c r="F5" t="s">
        <v>9</v>
      </c>
      <c r="G5" t="s">
        <v>44</v>
      </c>
      <c r="H5" t="s">
        <v>44</v>
      </c>
      <c r="J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Cuadrante</vt:lpstr>
      <vt:lpstr>Apoyo</vt:lpstr>
      <vt:lpstr>ListaPatrones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2026-03-16T10:18:25Z</dcterms:modified>
</cp:coreProperties>
</file>