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urnos rotativos de lunes a domingo ejemplos\"/>
    </mc:Choice>
  </mc:AlternateContent>
  <xr:revisionPtr revIDLastSave="0" documentId="8_{D480F4EB-26D0-46FA-A681-984408A1CF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ante" sheetId="1" r:id="rId1"/>
    <sheet name="Parametros" sheetId="2" r:id="rId2"/>
  </sheets>
  <definedNames>
    <definedName name="ListaEmpleados">Parametros!$B$29:$B$40</definedName>
    <definedName name="ListaGrupos">Parametros!$X$3:$X$6</definedName>
    <definedName name="ListaTurnos">Parametros!$Y$3:$Y$8</definedName>
    <definedName name="_xlnm.Print_Titles" localSheetId="0">Cuadrante!$1:$8</definedName>
    <definedName name="_xlnm.Print_Titles" localSheetId="1">Parametros!$1:$10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5" i="2" l="1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13" i="2"/>
  <c r="E12" i="2"/>
  <c r="E11" i="2"/>
  <c r="AD29" i="1"/>
  <c r="U29" i="1"/>
  <c r="P29" i="1"/>
  <c r="O29" i="1"/>
  <c r="J29" i="1"/>
  <c r="G29" i="1"/>
  <c r="R28" i="1"/>
  <c r="AJ24" i="1"/>
  <c r="AQ20" i="1"/>
  <c r="AO20" i="1"/>
  <c r="AK20" i="1"/>
  <c r="AF20" i="1"/>
  <c r="AD20" i="1"/>
  <c r="U20" i="1"/>
  <c r="Q20" i="1"/>
  <c r="B20" i="1"/>
  <c r="AP20" i="1" s="1"/>
  <c r="AN19" i="1"/>
  <c r="AH19" i="1"/>
  <c r="AG19" i="1"/>
  <c r="AE19" i="1"/>
  <c r="AD19" i="1"/>
  <c r="P19" i="1"/>
  <c r="N19" i="1"/>
  <c r="M19" i="1"/>
  <c r="K19" i="1"/>
  <c r="B19" i="1"/>
  <c r="AP19" i="1" s="1"/>
  <c r="AO18" i="1"/>
  <c r="AG18" i="1"/>
  <c r="AF18" i="1"/>
  <c r="AD18" i="1"/>
  <c r="AA18" i="1"/>
  <c r="U18" i="1"/>
  <c r="P18" i="1"/>
  <c r="O18" i="1"/>
  <c r="M18" i="1"/>
  <c r="B18" i="1"/>
  <c r="AN18" i="1" s="1"/>
  <c r="AO17" i="1"/>
  <c r="AH17" i="1"/>
  <c r="AF17" i="1"/>
  <c r="AD17" i="1"/>
  <c r="U17" i="1"/>
  <c r="Q17" i="1"/>
  <c r="P17" i="1"/>
  <c r="O17" i="1"/>
  <c r="N17" i="1"/>
  <c r="B17" i="1"/>
  <c r="L17" i="1" s="1"/>
  <c r="AJ16" i="1"/>
  <c r="B16" i="1"/>
  <c r="AD16" i="1" s="1"/>
  <c r="B15" i="1"/>
  <c r="AJ15" i="1" s="1"/>
  <c r="O14" i="1"/>
  <c r="B14" i="1"/>
  <c r="B13" i="1"/>
  <c r="B12" i="1"/>
  <c r="B11" i="1"/>
  <c r="B10" i="1"/>
  <c r="AJ9" i="1"/>
  <c r="B9" i="1"/>
  <c r="AJ6" i="1"/>
  <c r="AJ31" i="1" s="1"/>
  <c r="AI6" i="1"/>
  <c r="AI28" i="1" s="1"/>
  <c r="AH6" i="1"/>
  <c r="AG6" i="1"/>
  <c r="AF6" i="1"/>
  <c r="AF28" i="1" s="1"/>
  <c r="AE6" i="1"/>
  <c r="AE28" i="1" s="1"/>
  <c r="AD6" i="1"/>
  <c r="AD28" i="1" s="1"/>
  <c r="AC6" i="1"/>
  <c r="AC5" i="1" s="1"/>
  <c r="AB6" i="1"/>
  <c r="AA6" i="1"/>
  <c r="AA30" i="1" s="1"/>
  <c r="Z6" i="1"/>
  <c r="Y6" i="1"/>
  <c r="Y18" i="1" s="1"/>
  <c r="X6" i="1"/>
  <c r="X5" i="1" s="1"/>
  <c r="W6" i="1"/>
  <c r="V6" i="1"/>
  <c r="U6" i="1"/>
  <c r="U28" i="1" s="1"/>
  <c r="T6" i="1"/>
  <c r="S6" i="1"/>
  <c r="R6" i="1"/>
  <c r="Q6" i="1"/>
  <c r="Q5" i="1" s="1"/>
  <c r="P6" i="1"/>
  <c r="P28" i="1" s="1"/>
  <c r="O6" i="1"/>
  <c r="O28" i="1" s="1"/>
  <c r="N6" i="1"/>
  <c r="M6" i="1"/>
  <c r="L6" i="1"/>
  <c r="L28" i="1" s="1"/>
  <c r="K6" i="1"/>
  <c r="K28" i="1" s="1"/>
  <c r="J6" i="1"/>
  <c r="J5" i="1" s="1"/>
  <c r="I6" i="1"/>
  <c r="I20" i="1" s="1"/>
  <c r="H6" i="1"/>
  <c r="G6" i="1"/>
  <c r="G30" i="1" s="1"/>
  <c r="F6" i="1"/>
  <c r="AJ5" i="1"/>
  <c r="AH5" i="1"/>
  <c r="AG5" i="1"/>
  <c r="AE5" i="1"/>
  <c r="AD5" i="1"/>
  <c r="S5" i="1"/>
  <c r="N5" i="1"/>
  <c r="M5" i="1"/>
  <c r="B4" i="1"/>
  <c r="B3" i="1"/>
  <c r="E2" i="1"/>
  <c r="B2" i="1"/>
  <c r="J9" i="1" l="1"/>
  <c r="AA11" i="1"/>
  <c r="X9" i="1"/>
  <c r="X19" i="1"/>
  <c r="AA17" i="1"/>
  <c r="AI18" i="1"/>
  <c r="AJ25" i="1"/>
  <c r="AI29" i="1"/>
  <c r="AI17" i="1"/>
  <c r="AJ18" i="1"/>
  <c r="AJ19" i="1"/>
  <c r="AJ26" i="1"/>
  <c r="AJ29" i="1"/>
  <c r="C11" i="1"/>
  <c r="C16" i="1"/>
  <c r="AJ17" i="1"/>
  <c r="AL18" i="1"/>
  <c r="AK19" i="1"/>
  <c r="J28" i="1"/>
  <c r="J30" i="1"/>
  <c r="D11" i="1"/>
  <c r="AD11" i="1" s="1"/>
  <c r="E16" i="1"/>
  <c r="AK17" i="1"/>
  <c r="AM18" i="1"/>
  <c r="AL19" i="1"/>
  <c r="O30" i="1"/>
  <c r="K5" i="1"/>
  <c r="AL17" i="1"/>
  <c r="AM19" i="1"/>
  <c r="P30" i="1"/>
  <c r="X29" i="1"/>
  <c r="X30" i="1"/>
  <c r="C9" i="1"/>
  <c r="AA29" i="1"/>
  <c r="Q28" i="1"/>
  <c r="AQ17" i="1"/>
  <c r="AQ19" i="1"/>
  <c r="AD30" i="1"/>
  <c r="P5" i="1"/>
  <c r="C17" i="1"/>
  <c r="X18" i="1"/>
  <c r="C19" i="1"/>
  <c r="AF14" i="1"/>
  <c r="G17" i="1"/>
  <c r="E18" i="1"/>
  <c r="D19" i="1"/>
  <c r="C20" i="1"/>
  <c r="X28" i="1"/>
  <c r="AJ30" i="1"/>
  <c r="D9" i="1"/>
  <c r="D14" i="1"/>
  <c r="I17" i="1"/>
  <c r="G18" i="1"/>
  <c r="E19" i="1"/>
  <c r="E20" i="1"/>
  <c r="AB9" i="1"/>
  <c r="AI30" i="1"/>
  <c r="E9" i="1"/>
  <c r="M14" i="1"/>
  <c r="J17" i="1"/>
  <c r="J18" i="1"/>
  <c r="H19" i="1"/>
  <c r="J20" i="1"/>
  <c r="N14" i="1"/>
  <c r="L18" i="1"/>
  <c r="J19" i="1"/>
  <c r="L20" i="1"/>
  <c r="C13" i="1"/>
  <c r="F18" i="1"/>
  <c r="F30" i="1"/>
  <c r="F28" i="1"/>
  <c r="F5" i="1"/>
  <c r="F19" i="1"/>
  <c r="F9" i="1"/>
  <c r="H17" i="1"/>
  <c r="H30" i="1"/>
  <c r="H5" i="1"/>
  <c r="H28" i="1"/>
  <c r="H29" i="1"/>
  <c r="H11" i="1"/>
  <c r="H18" i="1"/>
  <c r="H20" i="1"/>
  <c r="I5" i="1"/>
  <c r="AC17" i="1"/>
  <c r="T10" i="1"/>
  <c r="AI10" i="1"/>
  <c r="O10" i="1"/>
  <c r="R10" i="1"/>
  <c r="AJ10" i="1"/>
  <c r="P10" i="1"/>
  <c r="AH10" i="1"/>
  <c r="N10" i="1"/>
  <c r="AG10" i="1"/>
  <c r="M10" i="1"/>
  <c r="AE10" i="1"/>
  <c r="K10" i="1"/>
  <c r="AD10" i="1"/>
  <c r="J10" i="1"/>
  <c r="AA10" i="1"/>
  <c r="G10" i="1"/>
  <c r="E10" i="1"/>
  <c r="D10" i="1"/>
  <c r="AB20" i="1"/>
  <c r="W17" i="1"/>
  <c r="W5" i="1"/>
  <c r="W30" i="1"/>
  <c r="W28" i="1"/>
  <c r="W29" i="1"/>
  <c r="Z18" i="1"/>
  <c r="Z30" i="1"/>
  <c r="Z28" i="1"/>
  <c r="Z5" i="1"/>
  <c r="Z19" i="1"/>
  <c r="Z9" i="1"/>
  <c r="AJ12" i="1"/>
  <c r="AH12" i="1"/>
  <c r="N12" i="1"/>
  <c r="AF12" i="1"/>
  <c r="L12" i="1"/>
  <c r="C12" i="1"/>
  <c r="T12" i="1"/>
  <c r="F20" i="1"/>
  <c r="C10" i="1"/>
  <c r="T5" i="1"/>
  <c r="H10" i="1"/>
  <c r="AC20" i="1"/>
  <c r="Y30" i="1"/>
  <c r="Y16" i="1"/>
  <c r="Y5" i="1"/>
  <c r="Y28" i="1"/>
  <c r="Y29" i="1"/>
  <c r="Y20" i="1"/>
  <c r="I30" i="1"/>
  <c r="I28" i="1"/>
  <c r="I29" i="1"/>
  <c r="I18" i="1"/>
  <c r="E12" i="1"/>
  <c r="W19" i="1"/>
  <c r="W20" i="1"/>
  <c r="R29" i="1"/>
  <c r="R17" i="1"/>
  <c r="R19" i="1"/>
  <c r="R9" i="1"/>
  <c r="R18" i="1"/>
  <c r="R30" i="1"/>
  <c r="R16" i="1"/>
  <c r="R5" i="1"/>
  <c r="AA9" i="1"/>
  <c r="G9" i="1"/>
  <c r="I10" i="1"/>
  <c r="Z17" i="1"/>
  <c r="E13" i="1"/>
  <c r="D13" i="1"/>
  <c r="AD13" i="1" s="1"/>
  <c r="W10" i="1"/>
  <c r="Z29" i="1"/>
  <c r="S29" i="1"/>
  <c r="S19" i="1"/>
  <c r="S9" i="1"/>
  <c r="S18" i="1"/>
  <c r="S30" i="1"/>
  <c r="S28" i="1"/>
  <c r="F29" i="1"/>
  <c r="AB17" i="1"/>
  <c r="AB30" i="1"/>
  <c r="AB5" i="1"/>
  <c r="AB28" i="1"/>
  <c r="AB29" i="1"/>
  <c r="AB11" i="1"/>
  <c r="AB18" i="1"/>
  <c r="D12" i="1"/>
  <c r="AD12" i="1" s="1"/>
  <c r="AC30" i="1"/>
  <c r="AC28" i="1"/>
  <c r="AC14" i="1"/>
  <c r="AC29" i="1"/>
  <c r="AC18" i="1"/>
  <c r="AJ13" i="1"/>
  <c r="Y19" i="1"/>
  <c r="AB19" i="1"/>
  <c r="Z20" i="1"/>
  <c r="F10" i="1"/>
  <c r="T29" i="1"/>
  <c r="T16" i="1"/>
  <c r="T19" i="1"/>
  <c r="T9" i="1"/>
  <c r="T18" i="1"/>
  <c r="T30" i="1"/>
  <c r="T28" i="1"/>
  <c r="L10" i="1"/>
  <c r="H9" i="1"/>
  <c r="U10" i="1"/>
  <c r="L5" i="1"/>
  <c r="AF5" i="1"/>
  <c r="P14" i="1"/>
  <c r="AJ14" i="1"/>
  <c r="N15" i="1"/>
  <c r="D20" i="1"/>
  <c r="X20" i="1"/>
  <c r="M28" i="1"/>
  <c r="AG28" i="1"/>
  <c r="V29" i="1"/>
  <c r="K30" i="1"/>
  <c r="AE30" i="1"/>
  <c r="K17" i="1"/>
  <c r="AE17" i="1"/>
  <c r="G19" i="1"/>
  <c r="AA19" i="1"/>
  <c r="N28" i="1"/>
  <c r="AH28" i="1"/>
  <c r="L30" i="1"/>
  <c r="AF30" i="1"/>
  <c r="M30" i="1"/>
  <c r="AG30" i="1"/>
  <c r="O5" i="1"/>
  <c r="AI5" i="1"/>
  <c r="I9" i="1"/>
  <c r="AC9" i="1"/>
  <c r="E11" i="1"/>
  <c r="Y11" i="1"/>
  <c r="S14" i="1"/>
  <c r="M17" i="1"/>
  <c r="AG17" i="1"/>
  <c r="K18" i="1"/>
  <c r="AE18" i="1"/>
  <c r="I19" i="1"/>
  <c r="AC19" i="1"/>
  <c r="G20" i="1"/>
  <c r="AA20" i="1"/>
  <c r="AJ28" i="1"/>
  <c r="N30" i="1"/>
  <c r="AH30" i="1"/>
  <c r="L9" i="1"/>
  <c r="AF9" i="1"/>
  <c r="V14" i="1"/>
  <c r="T15" i="1"/>
  <c r="N18" i="1"/>
  <c r="AH18" i="1"/>
  <c r="L19" i="1"/>
  <c r="AF19" i="1"/>
  <c r="Q30" i="1"/>
  <c r="C14" i="1"/>
  <c r="K20" i="1"/>
  <c r="AE20" i="1"/>
  <c r="U5" i="1"/>
  <c r="O9" i="1"/>
  <c r="AI9" i="1"/>
  <c r="E14" i="1"/>
  <c r="Y14" i="1"/>
  <c r="C15" i="1"/>
  <c r="S17" i="1"/>
  <c r="AM17" i="1"/>
  <c r="Q18" i="1"/>
  <c r="AK18" i="1"/>
  <c r="O19" i="1"/>
  <c r="AI19" i="1"/>
  <c r="M20" i="1"/>
  <c r="AG20" i="1"/>
  <c r="V28" i="1"/>
  <c r="K29" i="1"/>
  <c r="AE29" i="1"/>
  <c r="F14" i="1"/>
  <c r="Z14" i="1"/>
  <c r="D15" i="1"/>
  <c r="AC15" i="1" s="1"/>
  <c r="X15" i="1"/>
  <c r="T17" i="1"/>
  <c r="AN17" i="1"/>
  <c r="N20" i="1"/>
  <c r="AH20" i="1"/>
  <c r="L29" i="1"/>
  <c r="AF29" i="1"/>
  <c r="U30" i="1"/>
  <c r="M29" i="1"/>
  <c r="AG29" i="1"/>
  <c r="V30" i="1"/>
  <c r="AA14" i="1"/>
  <c r="E15" i="1"/>
  <c r="Q19" i="1"/>
  <c r="O20" i="1"/>
  <c r="AI20" i="1"/>
  <c r="H14" i="1"/>
  <c r="AB14" i="1"/>
  <c r="D16" i="1"/>
  <c r="X16" i="1" s="1"/>
  <c r="V17" i="1"/>
  <c r="AP17" i="1"/>
  <c r="P20" i="1"/>
  <c r="AJ20" i="1"/>
  <c r="N29" i="1"/>
  <c r="AH29" i="1"/>
  <c r="AJ11" i="1"/>
  <c r="AD14" i="1"/>
  <c r="D17" i="1"/>
  <c r="X17" i="1"/>
  <c r="V18" i="1"/>
  <c r="AP18" i="1"/>
  <c r="R20" i="1"/>
  <c r="AL20" i="1"/>
  <c r="G28" i="1"/>
  <c r="AA28" i="1"/>
  <c r="V5" i="1"/>
  <c r="G15" i="1"/>
  <c r="G5" i="1"/>
  <c r="AA5" i="1"/>
  <c r="K14" i="1"/>
  <c r="AE14" i="1"/>
  <c r="E17" i="1"/>
  <c r="Y17" i="1"/>
  <c r="C18" i="1"/>
  <c r="W18" i="1"/>
  <c r="AQ18" i="1"/>
  <c r="U19" i="1"/>
  <c r="AO19" i="1"/>
  <c r="S20" i="1"/>
  <c r="AM20" i="1"/>
  <c r="Q29" i="1"/>
  <c r="V9" i="1"/>
  <c r="F17" i="1"/>
  <c r="D18" i="1"/>
  <c r="V19" i="1"/>
  <c r="T20" i="1"/>
  <c r="AN20" i="1"/>
  <c r="V20" i="1"/>
  <c r="L13" i="1" l="1"/>
  <c r="AF13" i="1"/>
  <c r="U16" i="1"/>
  <c r="Z13" i="1"/>
  <c r="K13" i="1"/>
  <c r="AM14" i="1"/>
  <c r="V16" i="1"/>
  <c r="AE13" i="1"/>
  <c r="AH11" i="1"/>
  <c r="X11" i="1"/>
  <c r="M13" i="1"/>
  <c r="J11" i="1"/>
  <c r="T11" i="1"/>
  <c r="T25" i="1" s="1"/>
  <c r="N11" i="1"/>
  <c r="AE11" i="1"/>
  <c r="AG13" i="1"/>
  <c r="AG11" i="1"/>
  <c r="K11" i="1"/>
  <c r="AC16" i="1"/>
  <c r="S16" i="1"/>
  <c r="N13" i="1"/>
  <c r="G11" i="1"/>
  <c r="G26" i="1" s="1"/>
  <c r="M11" i="1"/>
  <c r="P13" i="1"/>
  <c r="Z16" i="1"/>
  <c r="V11" i="1"/>
  <c r="V24" i="1" s="1"/>
  <c r="AH13" i="1"/>
  <c r="O11" i="1"/>
  <c r="AA16" i="1"/>
  <c r="F16" i="1"/>
  <c r="AF11" i="1"/>
  <c r="AI11" i="1"/>
  <c r="W11" i="1"/>
  <c r="G16" i="1"/>
  <c r="AB15" i="1"/>
  <c r="Y15" i="1"/>
  <c r="L11" i="1"/>
  <c r="AC11" i="1"/>
  <c r="U11" i="1"/>
  <c r="V13" i="1"/>
  <c r="H15" i="1"/>
  <c r="H25" i="1" s="1"/>
  <c r="Z11" i="1"/>
  <c r="I11" i="1"/>
  <c r="AO11" i="1" s="1"/>
  <c r="T13" i="1"/>
  <c r="T26" i="1" s="1"/>
  <c r="W16" i="1"/>
  <c r="X14" i="1"/>
  <c r="AI14" i="1"/>
  <c r="AH14" i="1"/>
  <c r="U14" i="1"/>
  <c r="T14" i="1"/>
  <c r="R14" i="1"/>
  <c r="AG14" i="1"/>
  <c r="Q11" i="1"/>
  <c r="J14" i="1"/>
  <c r="G14" i="1"/>
  <c r="W14" i="1"/>
  <c r="I14" i="1"/>
  <c r="AP14" i="1" s="1"/>
  <c r="Q13" i="1"/>
  <c r="M9" i="1"/>
  <c r="AD9" i="1"/>
  <c r="AD26" i="1" s="1"/>
  <c r="N9" i="1"/>
  <c r="AH9" i="1"/>
  <c r="AH24" i="1" s="1"/>
  <c r="AE9" i="1"/>
  <c r="AE25" i="1" s="1"/>
  <c r="K9" i="1"/>
  <c r="AO9" i="1" s="1"/>
  <c r="H16" i="1"/>
  <c r="U9" i="1"/>
  <c r="AG9" i="1"/>
  <c r="S11" i="1"/>
  <c r="W9" i="1"/>
  <c r="J15" i="1"/>
  <c r="P11" i="1"/>
  <c r="AI16" i="1"/>
  <c r="AI15" i="1"/>
  <c r="R13" i="1"/>
  <c r="P9" i="1"/>
  <c r="F11" i="1"/>
  <c r="L14" i="1"/>
  <c r="O16" i="1"/>
  <c r="O15" i="1"/>
  <c r="Y9" i="1"/>
  <c r="S13" i="1"/>
  <c r="Q9" i="1"/>
  <c r="K12" i="1"/>
  <c r="R11" i="1"/>
  <c r="AA15" i="1"/>
  <c r="Q15" i="1"/>
  <c r="Q14" i="1"/>
  <c r="U13" i="1"/>
  <c r="AE12" i="1"/>
  <c r="AD15" i="1"/>
  <c r="AG12" i="1"/>
  <c r="AG24" i="1" s="1"/>
  <c r="V12" i="1"/>
  <c r="O12" i="1"/>
  <c r="AI12" i="1"/>
  <c r="P12" i="1"/>
  <c r="AA13" i="1"/>
  <c r="O13" i="1"/>
  <c r="AB13" i="1"/>
  <c r="AA12" i="1"/>
  <c r="S15" i="1"/>
  <c r="AB12" i="1"/>
  <c r="U15" i="1"/>
  <c r="Y13" i="1"/>
  <c r="F12" i="1"/>
  <c r="AI13" i="1"/>
  <c r="F13" i="1"/>
  <c r="W13" i="1"/>
  <c r="AD24" i="1"/>
  <c r="I13" i="1"/>
  <c r="R12" i="1"/>
  <c r="I12" i="1"/>
  <c r="AF10" i="1"/>
  <c r="AB10" i="1"/>
  <c r="V10" i="1"/>
  <c r="AC10" i="1"/>
  <c r="Z10" i="1"/>
  <c r="Q10" i="1"/>
  <c r="U12" i="1"/>
  <c r="S12" i="1"/>
  <c r="G12" i="1"/>
  <c r="G25" i="1" s="1"/>
  <c r="AG16" i="1"/>
  <c r="M16" i="1"/>
  <c r="AH16" i="1"/>
  <c r="AE16" i="1"/>
  <c r="AE26" i="1" s="1"/>
  <c r="Q16" i="1"/>
  <c r="I16" i="1"/>
  <c r="P16" i="1"/>
  <c r="J16" i="1"/>
  <c r="N16" i="1"/>
  <c r="K16" i="1"/>
  <c r="AF16" i="1"/>
  <c r="AB16" i="1"/>
  <c r="AC13" i="1"/>
  <c r="AC12" i="1"/>
  <c r="X10" i="1"/>
  <c r="M12" i="1"/>
  <c r="X13" i="1"/>
  <c r="P15" i="1"/>
  <c r="L15" i="1"/>
  <c r="L24" i="1" s="1"/>
  <c r="AG15" i="1"/>
  <c r="R15" i="1"/>
  <c r="R24" i="1" s="1"/>
  <c r="AF15" i="1"/>
  <c r="M15" i="1"/>
  <c r="AE15" i="1"/>
  <c r="K15" i="1"/>
  <c r="G13" i="1"/>
  <c r="W15" i="1"/>
  <c r="Z12" i="1"/>
  <c r="H13" i="1"/>
  <c r="I15" i="1"/>
  <c r="Z15" i="1"/>
  <c r="L16" i="1"/>
  <c r="J13" i="1"/>
  <c r="J12" i="1"/>
  <c r="J25" i="1" s="1"/>
  <c r="S10" i="1"/>
  <c r="X12" i="1"/>
  <c r="W12" i="1"/>
  <c r="V15" i="1"/>
  <c r="AN14" i="1"/>
  <c r="AL14" i="1"/>
  <c r="AO14" i="1"/>
  <c r="U24" i="1"/>
  <c r="Y12" i="1"/>
  <c r="Q12" i="1"/>
  <c r="F15" i="1"/>
  <c r="AH15" i="1"/>
  <c r="H12" i="1"/>
  <c r="Y10" i="1"/>
  <c r="AD31" i="1" l="1"/>
  <c r="AL11" i="1"/>
  <c r="AK11" i="1" s="1"/>
  <c r="AK14" i="1"/>
  <c r="AN11" i="1"/>
  <c r="AM11" i="1"/>
  <c r="W26" i="1"/>
  <c r="AQ11" i="1"/>
  <c r="AH25" i="1"/>
  <c r="AP9" i="1"/>
  <c r="R26" i="1"/>
  <c r="T24" i="1"/>
  <c r="T31" i="1" s="1"/>
  <c r="AQ9" i="1"/>
  <c r="Y24" i="1"/>
  <c r="S26" i="1"/>
  <c r="M25" i="1"/>
  <c r="AL9" i="1"/>
  <c r="U26" i="1"/>
  <c r="AN9" i="1"/>
  <c r="AM9" i="1"/>
  <c r="AD25" i="1"/>
  <c r="AQ14" i="1"/>
  <c r="Q24" i="1"/>
  <c r="Z26" i="1"/>
  <c r="AP11" i="1"/>
  <c r="AC25" i="1"/>
  <c r="Y25" i="1"/>
  <c r="K26" i="1"/>
  <c r="V25" i="1"/>
  <c r="H24" i="1"/>
  <c r="N25" i="1"/>
  <c r="AF26" i="1"/>
  <c r="AA25" i="1"/>
  <c r="I26" i="1"/>
  <c r="P26" i="1"/>
  <c r="AM16" i="1"/>
  <c r="AI24" i="1"/>
  <c r="AE24" i="1"/>
  <c r="AE31" i="1" s="1"/>
  <c r="O26" i="1"/>
  <c r="P25" i="1"/>
  <c r="P24" i="1"/>
  <c r="P31" i="1" s="1"/>
  <c r="AB26" i="1"/>
  <c r="AB24" i="1"/>
  <c r="AB25" i="1"/>
  <c r="S24" i="1"/>
  <c r="AF25" i="1"/>
  <c r="K25" i="1"/>
  <c r="AP16" i="1"/>
  <c r="K24" i="1"/>
  <c r="AI25" i="1"/>
  <c r="G24" i="1"/>
  <c r="G31" i="1" s="1"/>
  <c r="AI26" i="1"/>
  <c r="AG25" i="1"/>
  <c r="AF24" i="1"/>
  <c r="AN10" i="1"/>
  <c r="M24" i="1"/>
  <c r="AM12" i="1"/>
  <c r="AO12" i="1"/>
  <c r="AQ12" i="1"/>
  <c r="AP12" i="1"/>
  <c r="AL12" i="1"/>
  <c r="AN12" i="1"/>
  <c r="V26" i="1"/>
  <c r="V31" i="1" s="1"/>
  <c r="AC26" i="1"/>
  <c r="I25" i="1"/>
  <c r="AO16" i="1"/>
  <c r="I24" i="1"/>
  <c r="I31" i="1" s="1"/>
  <c r="Y26" i="1"/>
  <c r="Y31" i="1" s="1"/>
  <c r="Q25" i="1"/>
  <c r="U25" i="1"/>
  <c r="S25" i="1"/>
  <c r="H26" i="1"/>
  <c r="H31" i="1" s="1"/>
  <c r="AQ16" i="1"/>
  <c r="W24" i="1"/>
  <c r="M26" i="1"/>
  <c r="AN16" i="1"/>
  <c r="L25" i="1"/>
  <c r="L31" i="1" s="1"/>
  <c r="O24" i="1"/>
  <c r="Z24" i="1"/>
  <c r="Z25" i="1"/>
  <c r="AG26" i="1"/>
  <c r="F25" i="1"/>
  <c r="AQ10" i="1"/>
  <c r="X24" i="1"/>
  <c r="X25" i="1"/>
  <c r="X26" i="1"/>
  <c r="AH26" i="1"/>
  <c r="AH31" i="1" s="1"/>
  <c r="AL16" i="1"/>
  <c r="AK16" i="1" s="1"/>
  <c r="AM15" i="1"/>
  <c r="AL15" i="1"/>
  <c r="AP15" i="1"/>
  <c r="AN15" i="1"/>
  <c r="AO15" i="1"/>
  <c r="AQ15" i="1"/>
  <c r="O25" i="1"/>
  <c r="L26" i="1"/>
  <c r="AN13" i="1"/>
  <c r="AP13" i="1"/>
  <c r="AO13" i="1"/>
  <c r="AQ13" i="1"/>
  <c r="AM13" i="1"/>
  <c r="AL13" i="1"/>
  <c r="AK13" i="1" s="1"/>
  <c r="AA24" i="1"/>
  <c r="AA31" i="1" s="1"/>
  <c r="W25" i="1"/>
  <c r="J26" i="1"/>
  <c r="AC24" i="1"/>
  <c r="AC31" i="1" s="1"/>
  <c r="N24" i="1"/>
  <c r="F26" i="1"/>
  <c r="Q26" i="1"/>
  <c r="N26" i="1"/>
  <c r="J24" i="1"/>
  <c r="F24" i="1"/>
  <c r="AA26" i="1"/>
  <c r="AO10" i="1"/>
  <c r="AM10" i="1"/>
  <c r="AP10" i="1"/>
  <c r="R25" i="1"/>
  <c r="R31" i="1" s="1"/>
  <c r="AL10" i="1"/>
  <c r="AK10" i="1" s="1"/>
  <c r="AK9" i="1"/>
  <c r="O31" i="1" l="1"/>
  <c r="AG31" i="1"/>
  <c r="AK15" i="1"/>
  <c r="U31" i="1"/>
  <c r="AI31" i="1"/>
  <c r="Q31" i="1"/>
  <c r="K31" i="1"/>
  <c r="S31" i="1"/>
  <c r="Z31" i="1"/>
  <c r="N31" i="1"/>
  <c r="AK12" i="1"/>
  <c r="X31" i="1"/>
  <c r="W31" i="1"/>
  <c r="M31" i="1"/>
  <c r="E3" i="1"/>
  <c r="AB31" i="1"/>
  <c r="F31" i="1"/>
  <c r="J31" i="1"/>
  <c r="AF31" i="1"/>
  <c r="E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Escribe cualquier fecha dentro del mes que quieras planificar.</t>
        </r>
      </text>
    </comment>
    <comment ref="B6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Esta fecha representa el Día 1 del patrón rotativo.</t>
        </r>
      </text>
    </comment>
  </commentList>
</comments>
</file>

<file path=xl/sharedStrings.xml><?xml version="1.0" encoding="utf-8"?>
<sst xmlns="http://schemas.openxmlformats.org/spreadsheetml/2006/main" count="279" uniqueCount="97">
  <si>
    <t>Empresa</t>
  </si>
  <si>
    <t>Inicio ciclo</t>
  </si>
  <si>
    <t>Vista operativa automática.
Para cambiar equipo, patrón o incidencias usa la pestaña Parámetros.</t>
  </si>
  <si>
    <t>Área</t>
  </si>
  <si>
    <t>Horas planificadas</t>
  </si>
  <si>
    <t>Mes</t>
  </si>
  <si>
    <t>Alertas cobertura</t>
  </si>
  <si>
    <t>#</t>
  </si>
  <si>
    <t>Empleado</t>
  </si>
  <si>
    <t>Rol</t>
  </si>
  <si>
    <t>Grupo</t>
  </si>
  <si>
    <t>Jornada</t>
  </si>
  <si>
    <t>Horas</t>
  </si>
  <si>
    <t>M</t>
  </si>
  <si>
    <t>T</t>
  </si>
  <si>
    <t>N</t>
  </si>
  <si>
    <t>L</t>
  </si>
  <si>
    <t>Aus.</t>
  </si>
  <si>
    <t>Días trab.</t>
  </si>
  <si>
    <t>Leyenda</t>
  </si>
  <si>
    <t>Cod.</t>
  </si>
  <si>
    <t>Descripción</t>
  </si>
  <si>
    <t>Mañana</t>
  </si>
  <si>
    <t>Tarde</t>
  </si>
  <si>
    <t>Noche</t>
  </si>
  <si>
    <t>Cobertura diaria</t>
  </si>
  <si>
    <t>Libre</t>
  </si>
  <si>
    <t>Asignados M</t>
  </si>
  <si>
    <t>V</t>
  </si>
  <si>
    <t>Vacaciones</t>
  </si>
  <si>
    <t>Asignados T</t>
  </si>
  <si>
    <t>F</t>
  </si>
  <si>
    <t>Formación</t>
  </si>
  <si>
    <t>Asignados N</t>
  </si>
  <si>
    <t>Requeridos M</t>
  </si>
  <si>
    <t>Requeridos T</t>
  </si>
  <si>
    <t>Requeridos N</t>
  </si>
  <si>
    <t>Estado</t>
  </si>
  <si>
    <t>Tip: si aparece “Revisar”, ajusta el patrón o añade una excepción manual en la pestaña Parámetros.</t>
  </si>
  <si>
    <t>Parámetros del plan rotativo</t>
  </si>
  <si>
    <t>Aurora Producción Escénica</t>
  </si>
  <si>
    <t>Edita las celdas azules.
El cuadrante se genera solo a partir del mes, el patrón, el equipo y las excepciones.</t>
  </si>
  <si>
    <t>A</t>
  </si>
  <si>
    <t>Operación continua</t>
  </si>
  <si>
    <t>B</t>
  </si>
  <si>
    <t>Mes a planificar</t>
  </si>
  <si>
    <t>C</t>
  </si>
  <si>
    <t>Fecha inicio del ciclo</t>
  </si>
  <si>
    <t>D</t>
  </si>
  <si>
    <t>Definición de turnos</t>
  </si>
  <si>
    <t>Cobertura mínima</t>
  </si>
  <si>
    <t>Código</t>
  </si>
  <si>
    <t>Turno</t>
  </si>
  <si>
    <t>Inicio</t>
  </si>
  <si>
    <t>Fin</t>
  </si>
  <si>
    <t>Uso</t>
  </si>
  <si>
    <t>Lun-Vie</t>
  </si>
  <si>
    <t>Sáb-Dom</t>
  </si>
  <si>
    <t>Operativo</t>
  </si>
  <si>
    <t>Descanso</t>
  </si>
  <si>
    <t>Ausencia</t>
  </si>
  <si>
    <t>Patrón de rotación (8 días)</t>
  </si>
  <si>
    <t>Consejo:</t>
  </si>
  <si>
    <t>Puedes cambiar el patrón o la longitud del ciclo; la vista principal seguirá la tabla.</t>
  </si>
  <si>
    <t>Equipo</t>
  </si>
  <si>
    <t>Activo</t>
  </si>
  <si>
    <t>Nombre</t>
  </si>
  <si>
    <t>% jornada</t>
  </si>
  <si>
    <t>Horas/semana</t>
  </si>
  <si>
    <t>Sí</t>
  </si>
  <si>
    <t>Sara Montero</t>
  </si>
  <si>
    <t>Coordinación de sala</t>
  </si>
  <si>
    <t>Pablo León</t>
  </si>
  <si>
    <t>Operación de escena</t>
  </si>
  <si>
    <t>Inés Vidal</t>
  </si>
  <si>
    <t>Atención técnica</t>
  </si>
  <si>
    <t>Hugo Serra</t>
  </si>
  <si>
    <t>Soporte de montaje</t>
  </si>
  <si>
    <t>Nuria Campos</t>
  </si>
  <si>
    <t>Control de accesos</t>
  </si>
  <si>
    <t>Diego Paredes</t>
  </si>
  <si>
    <t>Logística interna</t>
  </si>
  <si>
    <t>Lucía Pastor</t>
  </si>
  <si>
    <t>Mantenimiento</t>
  </si>
  <si>
    <t>Mateo Rivas</t>
  </si>
  <si>
    <t>Seguridad nocturna</t>
  </si>
  <si>
    <t>No</t>
  </si>
  <si>
    <t/>
  </si>
  <si>
    <t>Las filas marcadas como “No” no se muestran en el cuadrante.</t>
  </si>
  <si>
    <t>Excepciones manuales</t>
  </si>
  <si>
    <t>Motivo</t>
  </si>
  <si>
    <t>Fecha</t>
  </si>
  <si>
    <t>Turno manual</t>
  </si>
  <si>
    <t>Clave</t>
  </si>
  <si>
    <t>Cobertura</t>
  </si>
  <si>
    <t>Las excepciones sustituyen el patrón automático solo en la fecha indicada.</t>
  </si>
  <si>
    <t xml:space="preserve">     Cuadrante rotativo de lunes a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</si>
</sst>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m\ yyyy"/>
    <numFmt numFmtId="165" formatCode="0.0"/>
    <numFmt numFmtId="166" formatCode="ddd"/>
    <numFmt numFmtId="167" formatCode="dd"/>
    <numFmt numFmtId="168" formatCode="hh:mm"/>
  </numFmts>
  <fonts count="1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666666"/>
      <name val="Calibri"/>
    </font>
    <font>
      <b/>
      <sz val="11"/>
      <color rgb="FF1F4E78"/>
      <name val="Calibri"/>
    </font>
    <font>
      <i/>
      <sz val="11"/>
      <color rgb="FF1F4E78"/>
      <name val="Calibri"/>
    </font>
    <font>
      <b/>
      <sz val="11"/>
      <color rgb="FFFFFFFF"/>
      <name val="Calibri"/>
    </font>
    <font>
      <sz val="11"/>
      <color rgb="FF1F4E78"/>
      <name val="Calibri"/>
    </font>
    <font>
      <sz val="11"/>
      <color rgb="FF808080"/>
      <name val="Calibri"/>
    </font>
    <font>
      <sz val="11"/>
      <color rgb="FF666666"/>
      <name val="Calibri"/>
    </font>
    <font>
      <b/>
      <sz val="11"/>
      <name val="Calibri"/>
    </font>
    <font>
      <sz val="11"/>
      <name val="Calibri"/>
    </font>
    <font>
      <sz val="9"/>
      <color theme="1"/>
      <name val="Calibri"/>
      <family val="2"/>
      <scheme val="minor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3F4F6"/>
      </patternFill>
    </fill>
    <fill>
      <patternFill patternType="solid">
        <fgColor rgb="FFEAF3FF"/>
      </patternFill>
    </fill>
    <fill>
      <patternFill patternType="solid">
        <fgColor rgb="FFD9E1F2"/>
      </patternFill>
    </fill>
    <fill>
      <patternFill patternType="solid">
        <fgColor rgb="FF5B9BD5"/>
      </patternFill>
    </fill>
    <fill>
      <patternFill patternType="solid">
        <fgColor rgb="FFD9EAD3"/>
      </patternFill>
    </fill>
    <fill>
      <patternFill patternType="solid">
        <fgColor rgb="FFFFFFFF"/>
      </patternFill>
    </fill>
    <fill>
      <patternFill patternType="solid">
        <fgColor rgb="FFFCE5CD"/>
      </patternFill>
    </fill>
    <fill>
      <patternFill patternType="solid">
        <fgColor rgb="FFD9D2E9"/>
      </patternFill>
    </fill>
    <fill>
      <patternFill patternType="solid">
        <fgColor rgb="FFEDEDED"/>
      </patternFill>
    </fill>
    <fill>
      <patternFill patternType="solid">
        <fgColor rgb="FFCFE2F3"/>
      </patternFill>
    </fill>
    <fill>
      <patternFill patternType="solid">
        <fgColor rgb="FFFFF2CC"/>
      </patternFill>
    </fill>
  </fills>
  <borders count="12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/>
      <top style="thin">
        <color rgb="FFB7B7B7"/>
      </top>
      <bottom/>
      <diagonal/>
    </border>
    <border>
      <left/>
      <right style="thin">
        <color rgb="FFB7B7B7"/>
      </right>
      <top style="thin">
        <color rgb="FFB7B7B7"/>
      </top>
      <bottom/>
      <diagonal/>
    </border>
    <border>
      <left/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/>
      <bottom/>
      <diagonal/>
    </border>
    <border>
      <left/>
      <right style="thin">
        <color rgb="FFB7B7B7"/>
      </right>
      <top/>
      <bottom/>
      <diagonal/>
    </border>
    <border>
      <left style="thin">
        <color rgb="FFB7B7B7"/>
      </left>
      <right/>
      <top/>
      <bottom style="thin">
        <color rgb="FFB7B7B7"/>
      </bottom>
      <diagonal/>
    </border>
    <border>
      <left/>
      <right/>
      <top/>
      <bottom style="thin">
        <color rgb="FFB7B7B7"/>
      </bottom>
      <diagonal/>
    </border>
    <border>
      <left/>
      <right style="thin">
        <color rgb="FFB7B7B7"/>
      </right>
      <top/>
      <bottom style="thin">
        <color rgb="FFB7B7B7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3" borderId="1" xfId="0" applyFont="1" applyFill="1" applyBorder="1"/>
    <xf numFmtId="0" fontId="3" fillId="4" borderId="1" xfId="0" applyFont="1" applyFill="1" applyBorder="1"/>
    <xf numFmtId="14" fontId="3" fillId="4" borderId="1" xfId="0" applyNumberFormat="1" applyFont="1" applyFill="1" applyBorder="1"/>
    <xf numFmtId="0" fontId="0" fillId="0" borderId="1" xfId="0" applyBorder="1"/>
    <xf numFmtId="0" fontId="5" fillId="6" borderId="1" xfId="0" applyFont="1" applyFill="1" applyBorder="1" applyAlignment="1">
      <alignment horizontal="center"/>
    </xf>
    <xf numFmtId="164" fontId="3" fillId="4" borderId="1" xfId="0" applyNumberFormat="1" applyFont="1" applyFill="1" applyBorder="1"/>
    <xf numFmtId="0" fontId="3" fillId="7" borderId="1" xfId="0" applyFont="1" applyFill="1" applyBorder="1" applyAlignment="1">
      <alignment horizontal="center"/>
    </xf>
    <xf numFmtId="166" fontId="5" fillId="6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7" fontId="5" fillId="6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9" fontId="0" fillId="3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165" fontId="9" fillId="5" borderId="1" xfId="0" applyNumberFormat="1" applyFont="1" applyFill="1" applyBorder="1" applyAlignment="1">
      <alignment horizontal="center"/>
    </xf>
    <xf numFmtId="0" fontId="6" fillId="4" borderId="1" xfId="0" applyFont="1" applyFill="1" applyBorder="1"/>
    <xf numFmtId="168" fontId="6" fillId="4" borderId="1" xfId="0" applyNumberFormat="1" applyFont="1" applyFill="1" applyBorder="1"/>
    <xf numFmtId="0" fontId="0" fillId="8" borderId="1" xfId="0" applyFill="1" applyBorder="1"/>
    <xf numFmtId="0" fontId="3" fillId="4" borderId="1" xfId="0" applyFont="1" applyFill="1" applyBorder="1" applyAlignment="1">
      <alignment horizontal="center"/>
    </xf>
    <xf numFmtId="168" fontId="7" fillId="3" borderId="1" xfId="0" applyNumberFormat="1" applyFont="1" applyFill="1" applyBorder="1"/>
    <xf numFmtId="0" fontId="0" fillId="3" borderId="1" xfId="0" applyFill="1" applyBorder="1"/>
    <xf numFmtId="0" fontId="3" fillId="12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6" fillId="4" borderId="1" xfId="0" applyFont="1" applyFill="1" applyBorder="1" applyAlignment="1">
      <alignment horizontal="center"/>
    </xf>
    <xf numFmtId="9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/>
    <xf numFmtId="0" fontId="7" fillId="3" borderId="1" xfId="0" applyFont="1" applyFill="1" applyBorder="1"/>
    <xf numFmtId="0" fontId="10" fillId="0" borderId="11" xfId="0" applyFont="1" applyBorder="1"/>
    <xf numFmtId="165" fontId="10" fillId="0" borderId="11" xfId="0" applyNumberFormat="1" applyFont="1" applyBorder="1"/>
    <xf numFmtId="0" fontId="10" fillId="0" borderId="1" xfId="0" applyFont="1" applyBorder="1" applyAlignment="1">
      <alignment horizontal="center"/>
    </xf>
    <xf numFmtId="165" fontId="10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5" fillId="2" borderId="0" xfId="0" applyFont="1" applyFill="1" applyAlignment="1">
      <alignment horizontal="center"/>
    </xf>
    <xf numFmtId="0" fontId="0" fillId="0" borderId="0" xfId="0"/>
    <xf numFmtId="0" fontId="4" fillId="5" borderId="1" xfId="0" applyFont="1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5" fillId="2" borderId="1" xfId="0" applyFont="1" applyFill="1" applyBorder="1" applyAlignment="1">
      <alignment horizontal="center"/>
    </xf>
    <xf numFmtId="0" fontId="4" fillId="13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2" borderId="0" xfId="0" applyFont="1" applyFill="1" applyAlignment="1">
      <alignment horizontal="left"/>
    </xf>
    <xf numFmtId="0" fontId="13" fillId="0" borderId="0" xfId="0" applyFont="1" applyAlignment="1">
      <alignment horizontal="left"/>
    </xf>
  </cellXfs>
  <cellStyles count="1">
    <cellStyle name="Normal" xfId="0" builtinId="0"/>
  </cellStyles>
  <dxfs count="10"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F5F9FF"/>
        </patternFill>
      </fill>
    </dxf>
    <dxf>
      <fill>
        <patternFill>
          <bgColor rgb="FFFFF2CC"/>
        </patternFill>
      </fill>
    </dxf>
    <dxf>
      <fill>
        <patternFill>
          <bgColor rgb="FFCFE2F3"/>
        </patternFill>
      </fill>
    </dxf>
    <dxf>
      <fill>
        <patternFill>
          <bgColor rgb="FFEDEDED"/>
        </patternFill>
      </fill>
    </dxf>
    <dxf>
      <fill>
        <patternFill>
          <bgColor rgb="FFD9D2E9"/>
        </patternFill>
      </fill>
    </dxf>
    <dxf>
      <fill>
        <patternFill>
          <bgColor rgb="FFFCE5CD"/>
        </patternFill>
      </fill>
    </dxf>
    <dxf>
      <fill>
        <patternFill>
          <bgColor rgb="FFD9EAD3"/>
        </patternFill>
      </fill>
    </dxf>
    <dxf>
      <fill>
        <patternFill>
          <bgColor rgb="FF2F75B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</xdr:colOff>
      <xdr:row>49</xdr:row>
      <xdr:rowOff>76200</xdr:rowOff>
    </xdr:to>
    <xdr:sp macro="" textlink="">
      <xdr:nvSpPr>
        <xdr:cNvPr id="2051" name="Text Box 3" hidden="1">
          <a:extLst>
            <a:ext uri="{FF2B5EF4-FFF2-40B4-BE49-F238E27FC236}">
              <a16:creationId xmlns:a16="http://schemas.microsoft.com/office/drawing/2014/main" id="{1FF8B9BE-7238-6895-8993-4AC9D450984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3"/>
  <sheetViews>
    <sheetView showGridLines="0" tabSelected="1" workbookViewId="0">
      <selection activeCell="W24" sqref="W24"/>
    </sheetView>
  </sheetViews>
  <sheetFormatPr baseColWidth="10" defaultColWidth="9.140625" defaultRowHeight="15" x14ac:dyDescent="0.25"/>
  <cols>
    <col min="1" max="1" width="8.5703125" bestFit="1" customWidth="1"/>
    <col min="2" max="2" width="25.42578125" bestFit="1" customWidth="1"/>
    <col min="3" max="3" width="19.5703125" bestFit="1" customWidth="1"/>
    <col min="4" max="4" width="17.140625" bestFit="1" customWidth="1"/>
    <col min="5" max="5" width="10.7109375" bestFit="1" customWidth="1"/>
    <col min="6" max="36" width="4.140625" customWidth="1"/>
    <col min="37" max="37" width="6" bestFit="1" customWidth="1"/>
    <col min="38" max="38" width="2.85546875" bestFit="1" customWidth="1"/>
    <col min="39" max="39" width="3.5703125" bestFit="1" customWidth="1"/>
    <col min="40" max="40" width="2.42578125" bestFit="1" customWidth="1"/>
    <col min="41" max="41" width="2" bestFit="1" customWidth="1"/>
    <col min="42" max="42" width="4.85546875" bestFit="1" customWidth="1"/>
    <col min="43" max="43" width="11.28515625" bestFit="1" customWidth="1"/>
    <col min="44" max="44" width="6" bestFit="1" customWidth="1"/>
    <col min="45" max="45" width="5" bestFit="1" customWidth="1"/>
    <col min="46" max="46" width="11.28515625" bestFit="1" customWidth="1"/>
    <col min="47" max="47" width="6" bestFit="1" customWidth="1"/>
    <col min="48" max="56" width="2" customWidth="1"/>
  </cols>
  <sheetData>
    <row r="1" spans="1:43" ht="26.25" x14ac:dyDescent="0.4">
      <c r="A1" s="55" t="s">
        <v>96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</row>
    <row r="2" spans="1:43" x14ac:dyDescent="0.25">
      <c r="A2" s="1" t="s">
        <v>0</v>
      </c>
      <c r="B2" s="2" t="str">
        <f>Parametros!B3</f>
        <v>Aurora Producción Escénica</v>
      </c>
      <c r="D2" s="1" t="s">
        <v>1</v>
      </c>
      <c r="E2" s="3">
        <f>Parametros!B6</f>
        <v>46111</v>
      </c>
      <c r="G2" s="43" t="s">
        <v>2</v>
      </c>
      <c r="H2" s="44"/>
      <c r="I2" s="44"/>
      <c r="J2" s="45"/>
      <c r="AK2" s="34"/>
      <c r="AL2" s="34"/>
      <c r="AM2" s="34"/>
    </row>
    <row r="3" spans="1:43" x14ac:dyDescent="0.25">
      <c r="A3" s="1" t="s">
        <v>3</v>
      </c>
      <c r="B3" s="2" t="str">
        <f>Parametros!B4</f>
        <v>Operación continua</v>
      </c>
      <c r="D3" s="1" t="s">
        <v>4</v>
      </c>
      <c r="E3" s="2">
        <f>SUM(AK9:AK20)</f>
        <v>1424</v>
      </c>
      <c r="G3" s="46"/>
      <c r="H3" s="42"/>
      <c r="I3" s="42"/>
      <c r="J3" s="47"/>
      <c r="AK3" s="34"/>
      <c r="AL3" s="34"/>
      <c r="AM3" s="34"/>
    </row>
    <row r="4" spans="1:43" x14ac:dyDescent="0.25">
      <c r="A4" s="1" t="s">
        <v>5</v>
      </c>
      <c r="B4" s="6">
        <f>Parametros!B5</f>
        <v>46113</v>
      </c>
      <c r="D4" s="1" t="s">
        <v>6</v>
      </c>
      <c r="E4" s="2">
        <f>COUNTIF(F31:AJ31,"Revisar")</f>
        <v>2</v>
      </c>
      <c r="G4" s="48"/>
      <c r="H4" s="49"/>
      <c r="I4" s="49"/>
      <c r="J4" s="50"/>
      <c r="AK4" s="34"/>
      <c r="AL4" s="34"/>
      <c r="AM4" s="35"/>
    </row>
    <row r="5" spans="1:43" x14ac:dyDescent="0.25">
      <c r="F5" s="8">
        <f t="shared" ref="F5:AJ5" si="0">IF(F6="","",F6)</f>
        <v>46113</v>
      </c>
      <c r="G5" s="8">
        <f t="shared" si="0"/>
        <v>46114</v>
      </c>
      <c r="H5" s="8">
        <f t="shared" si="0"/>
        <v>46115</v>
      </c>
      <c r="I5" s="8">
        <f t="shared" si="0"/>
        <v>46116</v>
      </c>
      <c r="J5" s="8">
        <f t="shared" si="0"/>
        <v>46117</v>
      </c>
      <c r="K5" s="8">
        <f t="shared" si="0"/>
        <v>46118</v>
      </c>
      <c r="L5" s="8">
        <f t="shared" si="0"/>
        <v>46119</v>
      </c>
      <c r="M5" s="8">
        <f t="shared" si="0"/>
        <v>46120</v>
      </c>
      <c r="N5" s="8">
        <f t="shared" si="0"/>
        <v>46121</v>
      </c>
      <c r="O5" s="8">
        <f t="shared" si="0"/>
        <v>46122</v>
      </c>
      <c r="P5" s="8">
        <f t="shared" si="0"/>
        <v>46123</v>
      </c>
      <c r="Q5" s="8">
        <f t="shared" si="0"/>
        <v>46124</v>
      </c>
      <c r="R5" s="8">
        <f t="shared" si="0"/>
        <v>46125</v>
      </c>
      <c r="S5" s="8">
        <f t="shared" si="0"/>
        <v>46126</v>
      </c>
      <c r="T5" s="8">
        <f t="shared" si="0"/>
        <v>46127</v>
      </c>
      <c r="U5" s="8">
        <f t="shared" si="0"/>
        <v>46128</v>
      </c>
      <c r="V5" s="8">
        <f t="shared" si="0"/>
        <v>46129</v>
      </c>
      <c r="W5" s="8">
        <f t="shared" si="0"/>
        <v>46130</v>
      </c>
      <c r="X5" s="8">
        <f t="shared" si="0"/>
        <v>46131</v>
      </c>
      <c r="Y5" s="8">
        <f t="shared" si="0"/>
        <v>46132</v>
      </c>
      <c r="Z5" s="8">
        <f t="shared" si="0"/>
        <v>46133</v>
      </c>
      <c r="AA5" s="8">
        <f t="shared" si="0"/>
        <v>46134</v>
      </c>
      <c r="AB5" s="8">
        <f t="shared" si="0"/>
        <v>46135</v>
      </c>
      <c r="AC5" s="8">
        <f t="shared" si="0"/>
        <v>46136</v>
      </c>
      <c r="AD5" s="8">
        <f t="shared" si="0"/>
        <v>46137</v>
      </c>
      <c r="AE5" s="8">
        <f t="shared" si="0"/>
        <v>46138</v>
      </c>
      <c r="AF5" s="8">
        <f t="shared" si="0"/>
        <v>46139</v>
      </c>
      <c r="AG5" s="8">
        <f t="shared" si="0"/>
        <v>46140</v>
      </c>
      <c r="AH5" s="8">
        <f t="shared" si="0"/>
        <v>46141</v>
      </c>
      <c r="AI5" s="8">
        <f t="shared" si="0"/>
        <v>46142</v>
      </c>
      <c r="AJ5" s="8" t="str">
        <f t="shared" si="0"/>
        <v/>
      </c>
      <c r="AK5" s="34"/>
      <c r="AL5" s="34"/>
      <c r="AM5" s="35"/>
    </row>
    <row r="6" spans="1:43" x14ac:dyDescent="0.25">
      <c r="F6" s="10">
        <f>IF(DAY(DATE(YEAR(Parametros!$B$5),MONTH(Parametros!$B$5)+1,0))&gt;=1,DATE(YEAR(Parametros!$B$5),MONTH(Parametros!$B$5),1),"")</f>
        <v>46113</v>
      </c>
      <c r="G6" s="10">
        <f>IF(DAY(DATE(YEAR(Parametros!$B$5),MONTH(Parametros!$B$5)+1,0))&gt;=2,DATE(YEAR(Parametros!$B$5),MONTH(Parametros!$B$5),2),"")</f>
        <v>46114</v>
      </c>
      <c r="H6" s="10">
        <f>IF(DAY(DATE(YEAR(Parametros!$B$5),MONTH(Parametros!$B$5)+1,0))&gt;=3,DATE(YEAR(Parametros!$B$5),MONTH(Parametros!$B$5),3),"")</f>
        <v>46115</v>
      </c>
      <c r="I6" s="10">
        <f>IF(DAY(DATE(YEAR(Parametros!$B$5),MONTH(Parametros!$B$5)+1,0))&gt;=4,DATE(YEAR(Parametros!$B$5),MONTH(Parametros!$B$5),4),"")</f>
        <v>46116</v>
      </c>
      <c r="J6" s="10">
        <f>IF(DAY(DATE(YEAR(Parametros!$B$5),MONTH(Parametros!$B$5)+1,0))&gt;=5,DATE(YEAR(Parametros!$B$5),MONTH(Parametros!$B$5),5),"")</f>
        <v>46117</v>
      </c>
      <c r="K6" s="10">
        <f>IF(DAY(DATE(YEAR(Parametros!$B$5),MONTH(Parametros!$B$5)+1,0))&gt;=6,DATE(YEAR(Parametros!$B$5),MONTH(Parametros!$B$5),6),"")</f>
        <v>46118</v>
      </c>
      <c r="L6" s="10">
        <f>IF(DAY(DATE(YEAR(Parametros!$B$5),MONTH(Parametros!$B$5)+1,0))&gt;=7,DATE(YEAR(Parametros!$B$5),MONTH(Parametros!$B$5),7),"")</f>
        <v>46119</v>
      </c>
      <c r="M6" s="10">
        <f>IF(DAY(DATE(YEAR(Parametros!$B$5),MONTH(Parametros!$B$5)+1,0))&gt;=8,DATE(YEAR(Parametros!$B$5),MONTH(Parametros!$B$5),8),"")</f>
        <v>46120</v>
      </c>
      <c r="N6" s="10">
        <f>IF(DAY(DATE(YEAR(Parametros!$B$5),MONTH(Parametros!$B$5)+1,0))&gt;=9,DATE(YEAR(Parametros!$B$5),MONTH(Parametros!$B$5),9),"")</f>
        <v>46121</v>
      </c>
      <c r="O6" s="10">
        <f>IF(DAY(DATE(YEAR(Parametros!$B$5),MONTH(Parametros!$B$5)+1,0))&gt;=10,DATE(YEAR(Parametros!$B$5),MONTH(Parametros!$B$5),10),"")</f>
        <v>46122</v>
      </c>
      <c r="P6" s="10">
        <f>IF(DAY(DATE(YEAR(Parametros!$B$5),MONTH(Parametros!$B$5)+1,0))&gt;=11,DATE(YEAR(Parametros!$B$5),MONTH(Parametros!$B$5),11),"")</f>
        <v>46123</v>
      </c>
      <c r="Q6" s="10">
        <f>IF(DAY(DATE(YEAR(Parametros!$B$5),MONTH(Parametros!$B$5)+1,0))&gt;=12,DATE(YEAR(Parametros!$B$5),MONTH(Parametros!$B$5),12),"")</f>
        <v>46124</v>
      </c>
      <c r="R6" s="10">
        <f>IF(DAY(DATE(YEAR(Parametros!$B$5),MONTH(Parametros!$B$5)+1,0))&gt;=13,DATE(YEAR(Parametros!$B$5),MONTH(Parametros!$B$5),13),"")</f>
        <v>46125</v>
      </c>
      <c r="S6" s="10">
        <f>IF(DAY(DATE(YEAR(Parametros!$B$5),MONTH(Parametros!$B$5)+1,0))&gt;=14,DATE(YEAR(Parametros!$B$5),MONTH(Parametros!$B$5),14),"")</f>
        <v>46126</v>
      </c>
      <c r="T6" s="10">
        <f>IF(DAY(DATE(YEAR(Parametros!$B$5),MONTH(Parametros!$B$5)+1,0))&gt;=15,DATE(YEAR(Parametros!$B$5),MONTH(Parametros!$B$5),15),"")</f>
        <v>46127</v>
      </c>
      <c r="U6" s="10">
        <f>IF(DAY(DATE(YEAR(Parametros!$B$5),MONTH(Parametros!$B$5)+1,0))&gt;=16,DATE(YEAR(Parametros!$B$5),MONTH(Parametros!$B$5),16),"")</f>
        <v>46128</v>
      </c>
      <c r="V6" s="10">
        <f>IF(DAY(DATE(YEAR(Parametros!$B$5),MONTH(Parametros!$B$5)+1,0))&gt;=17,DATE(YEAR(Parametros!$B$5),MONTH(Parametros!$B$5),17),"")</f>
        <v>46129</v>
      </c>
      <c r="W6" s="10">
        <f>IF(DAY(DATE(YEAR(Parametros!$B$5),MONTH(Parametros!$B$5)+1,0))&gt;=18,DATE(YEAR(Parametros!$B$5),MONTH(Parametros!$B$5),18),"")</f>
        <v>46130</v>
      </c>
      <c r="X6" s="10">
        <f>IF(DAY(DATE(YEAR(Parametros!$B$5),MONTH(Parametros!$B$5)+1,0))&gt;=19,DATE(YEAR(Parametros!$B$5),MONTH(Parametros!$B$5),19),"")</f>
        <v>46131</v>
      </c>
      <c r="Y6" s="10">
        <f>IF(DAY(DATE(YEAR(Parametros!$B$5),MONTH(Parametros!$B$5)+1,0))&gt;=20,DATE(YEAR(Parametros!$B$5),MONTH(Parametros!$B$5),20),"")</f>
        <v>46132</v>
      </c>
      <c r="Z6" s="10">
        <f>IF(DAY(DATE(YEAR(Parametros!$B$5),MONTH(Parametros!$B$5)+1,0))&gt;=21,DATE(YEAR(Parametros!$B$5),MONTH(Parametros!$B$5),21),"")</f>
        <v>46133</v>
      </c>
      <c r="AA6" s="10">
        <f>IF(DAY(DATE(YEAR(Parametros!$B$5),MONTH(Parametros!$B$5)+1,0))&gt;=22,DATE(YEAR(Parametros!$B$5),MONTH(Parametros!$B$5),22),"")</f>
        <v>46134</v>
      </c>
      <c r="AB6" s="10">
        <f>IF(DAY(DATE(YEAR(Parametros!$B$5),MONTH(Parametros!$B$5)+1,0))&gt;=23,DATE(YEAR(Parametros!$B$5),MONTH(Parametros!$B$5),23),"")</f>
        <v>46135</v>
      </c>
      <c r="AC6" s="10">
        <f>IF(DAY(DATE(YEAR(Parametros!$B$5),MONTH(Parametros!$B$5)+1,0))&gt;=24,DATE(YEAR(Parametros!$B$5),MONTH(Parametros!$B$5),24),"")</f>
        <v>46136</v>
      </c>
      <c r="AD6" s="10">
        <f>IF(DAY(DATE(YEAR(Parametros!$B$5),MONTH(Parametros!$B$5)+1,0))&gt;=25,DATE(YEAR(Parametros!$B$5),MONTH(Parametros!$B$5),25),"")</f>
        <v>46137</v>
      </c>
      <c r="AE6" s="10">
        <f>IF(DAY(DATE(YEAR(Parametros!$B$5),MONTH(Parametros!$B$5)+1,0))&gt;=26,DATE(YEAR(Parametros!$B$5),MONTH(Parametros!$B$5),26),"")</f>
        <v>46138</v>
      </c>
      <c r="AF6" s="10">
        <f>IF(DAY(DATE(YEAR(Parametros!$B$5),MONTH(Parametros!$B$5)+1,0))&gt;=27,DATE(YEAR(Parametros!$B$5),MONTH(Parametros!$B$5),27),"")</f>
        <v>46139</v>
      </c>
      <c r="AG6" s="10">
        <f>IF(DAY(DATE(YEAR(Parametros!$B$5),MONTH(Parametros!$B$5)+1,0))&gt;=28,DATE(YEAR(Parametros!$B$5),MONTH(Parametros!$B$5),28),"")</f>
        <v>46140</v>
      </c>
      <c r="AH6" s="10">
        <f>IF(DAY(DATE(YEAR(Parametros!$B$5),MONTH(Parametros!$B$5)+1,0))&gt;=29,DATE(YEAR(Parametros!$B$5),MONTH(Parametros!$B$5),29),"")</f>
        <v>46141</v>
      </c>
      <c r="AI6" s="10">
        <f>IF(DAY(DATE(YEAR(Parametros!$B$5),MONTH(Parametros!$B$5)+1,0))&gt;=30,DATE(YEAR(Parametros!$B$5),MONTH(Parametros!$B$5),30),"")</f>
        <v>46142</v>
      </c>
      <c r="AJ6" s="10" t="str">
        <f>IF(DAY(DATE(YEAR(Parametros!$B$5),MONTH(Parametros!$B$5)+1,0))&gt;=31,DATE(YEAR(Parametros!$B$5),MONTH(Parametros!$B$5),31),"")</f>
        <v/>
      </c>
      <c r="AK6" s="34"/>
      <c r="AL6" s="34"/>
      <c r="AM6" s="35"/>
    </row>
    <row r="7" spans="1:43" x14ac:dyDescent="0.25">
      <c r="AK7" s="34"/>
      <c r="AL7" s="34"/>
      <c r="AM7" s="35"/>
    </row>
    <row r="8" spans="1:43" x14ac:dyDescent="0.25">
      <c r="A8" s="13" t="s">
        <v>7</v>
      </c>
      <c r="B8" s="13" t="s">
        <v>8</v>
      </c>
      <c r="C8" s="13" t="s">
        <v>9</v>
      </c>
      <c r="D8" s="13" t="s">
        <v>10</v>
      </c>
      <c r="E8" s="13" t="s">
        <v>11</v>
      </c>
      <c r="AK8" s="13" t="s">
        <v>12</v>
      </c>
      <c r="AL8" s="13" t="s">
        <v>13</v>
      </c>
      <c r="AM8" s="14" t="s">
        <v>14</v>
      </c>
      <c r="AN8" s="13" t="s">
        <v>15</v>
      </c>
      <c r="AO8" s="13" t="s">
        <v>16</v>
      </c>
      <c r="AP8" s="13" t="s">
        <v>17</v>
      </c>
      <c r="AQ8" s="13" t="s">
        <v>18</v>
      </c>
    </row>
    <row r="9" spans="1:43" ht="18.75" customHeight="1" x14ac:dyDescent="0.25">
      <c r="A9" s="15">
        <v>1</v>
      </c>
      <c r="B9" s="4" t="str">
        <f>IF(Parametros!A29="Sí",Parametros!B29,"")</f>
        <v>Sara Montero</v>
      </c>
      <c r="C9" s="4" t="str">
        <f>IF($B9="","",Parametros!C29)</f>
        <v>Coordinación de sala</v>
      </c>
      <c r="D9" s="16" t="str">
        <f>IF($B9="","",Parametros!D29)</f>
        <v>A</v>
      </c>
      <c r="E9" s="17">
        <f>IF($B9="","",Parametros!E29)</f>
        <v>1</v>
      </c>
      <c r="F9" s="18" t="str">
        <f>IF(OR($B9="",F$6=""),"",IFERROR(VLOOKUP($B9&amp;"|"&amp;F$6,Parametros!$E$46:$H$65,4,FALSE),INDEX(Parametros!$J$19:$Q$22,MATCH($D9,Parametros!$I$19:$I$22,0),1+MOD(F$6-Parametros!$B$6,8))))</f>
        <v>T</v>
      </c>
      <c r="G9" s="18" t="str">
        <f>IF(OR($B9="",G$6=""),"",IFERROR(VLOOKUP($B9&amp;"|"&amp;G$6,Parametros!$E$46:$H$65,4,FALSE),INDEX(Parametros!$J$19:$Q$22,MATCH($D9,Parametros!$I$19:$I$22,0),1+MOD(G$6-Parametros!$B$6,8))))</f>
        <v>T</v>
      </c>
      <c r="H9" s="18" t="str">
        <f>IF(OR($B9="",H$6=""),"",IFERROR(VLOOKUP($B9&amp;"|"&amp;H$6,Parametros!$E$46:$H$65,4,FALSE),INDEX(Parametros!$J$19:$Q$22,MATCH($D9,Parametros!$I$19:$I$22,0),1+MOD(H$6-Parametros!$B$6,8))))</f>
        <v>N</v>
      </c>
      <c r="I9" s="18" t="str">
        <f>IF(OR($B9="",I$6=""),"",IFERROR(VLOOKUP($B9&amp;"|"&amp;I$6,Parametros!$E$46:$H$65,4,FALSE),INDEX(Parametros!$J$19:$Q$22,MATCH($D9,Parametros!$I$19:$I$22,0),1+MOD(I$6-Parametros!$B$6,8))))</f>
        <v>N</v>
      </c>
      <c r="J9" s="18" t="str">
        <f>IF(OR($B9="",J$6=""),"",IFERROR(VLOOKUP($B9&amp;"|"&amp;J$6,Parametros!$E$46:$H$65,4,FALSE),INDEX(Parametros!$J$19:$Q$22,MATCH($D9,Parametros!$I$19:$I$22,0),1+MOD(J$6-Parametros!$B$6,8))))</f>
        <v>L</v>
      </c>
      <c r="K9" s="18" t="str">
        <f>IF(OR($B9="",K$6=""),"",IFERROR(VLOOKUP($B9&amp;"|"&amp;K$6,Parametros!$E$46:$H$65,4,FALSE),INDEX(Parametros!$J$19:$Q$22,MATCH($D9,Parametros!$I$19:$I$22,0),1+MOD(K$6-Parametros!$B$6,8))))</f>
        <v>L</v>
      </c>
      <c r="L9" s="18" t="str">
        <f>IF(OR($B9="",L$6=""),"",IFERROR(VLOOKUP($B9&amp;"|"&amp;L$6,Parametros!$E$46:$H$65,4,FALSE),INDEX(Parametros!$J$19:$Q$22,MATCH($D9,Parametros!$I$19:$I$22,0),1+MOD(L$6-Parametros!$B$6,8))))</f>
        <v>M</v>
      </c>
      <c r="M9" s="18" t="str">
        <f>IF(OR($B9="",M$6=""),"",IFERROR(VLOOKUP($B9&amp;"|"&amp;M$6,Parametros!$E$46:$H$65,4,FALSE),INDEX(Parametros!$J$19:$Q$22,MATCH($D9,Parametros!$I$19:$I$22,0),1+MOD(M$6-Parametros!$B$6,8))))</f>
        <v>M</v>
      </c>
      <c r="N9" s="18" t="str">
        <f>IF(OR($B9="",N$6=""),"",IFERROR(VLOOKUP($B9&amp;"|"&amp;N$6,Parametros!$E$46:$H$65,4,FALSE),INDEX(Parametros!$J$19:$Q$22,MATCH($D9,Parametros!$I$19:$I$22,0),1+MOD(N$6-Parametros!$B$6,8))))</f>
        <v>T</v>
      </c>
      <c r="O9" s="18">
        <f>IF(OR($B9="",O$6=""),"",IFERROR(VLOOKUP($B9&amp;"|"&amp;O$6,Parametros!$E$46:$H$65,4,FALSE),INDEX(Parametros!$J$19:$Q$22,MATCH($D9,Parametros!$I$19:$I$22,0),1+MOD(O$6-Parametros!$B$6,8))))</f>
        <v>0</v>
      </c>
      <c r="P9" s="18" t="str">
        <f>IF(OR($B9="",P$6=""),"",IFERROR(VLOOKUP($B9&amp;"|"&amp;P$6,Parametros!$E$46:$H$65,4,FALSE),INDEX(Parametros!$J$19:$Q$22,MATCH($D9,Parametros!$I$19:$I$22,0),1+MOD(P$6-Parametros!$B$6,8))))</f>
        <v>N</v>
      </c>
      <c r="Q9" s="18" t="str">
        <f>IF(OR($B9="",Q$6=""),"",IFERROR(VLOOKUP($B9&amp;"|"&amp;Q$6,Parametros!$E$46:$H$65,4,FALSE),INDEX(Parametros!$J$19:$Q$22,MATCH($D9,Parametros!$I$19:$I$22,0),1+MOD(Q$6-Parametros!$B$6,8))))</f>
        <v>N</v>
      </c>
      <c r="R9" s="18" t="str">
        <f>IF(OR($B9="",R$6=""),"",IFERROR(VLOOKUP($B9&amp;"|"&amp;R$6,Parametros!$E$46:$H$65,4,FALSE),INDEX(Parametros!$J$19:$Q$22,MATCH($D9,Parametros!$I$19:$I$22,0),1+MOD(R$6-Parametros!$B$6,8))))</f>
        <v>L</v>
      </c>
      <c r="S9" s="18" t="str">
        <f>IF(OR($B9="",S$6=""),"",IFERROR(VLOOKUP($B9&amp;"|"&amp;S$6,Parametros!$E$46:$H$65,4,FALSE),INDEX(Parametros!$J$19:$Q$22,MATCH($D9,Parametros!$I$19:$I$22,0),1+MOD(S$6-Parametros!$B$6,8))))</f>
        <v>L</v>
      </c>
      <c r="T9" s="18" t="str">
        <f>IF(OR($B9="",T$6=""),"",IFERROR(VLOOKUP($B9&amp;"|"&amp;T$6,Parametros!$E$46:$H$65,4,FALSE),INDEX(Parametros!$J$19:$Q$22,MATCH($D9,Parametros!$I$19:$I$22,0),1+MOD(T$6-Parametros!$B$6,8))))</f>
        <v>M</v>
      </c>
      <c r="U9" s="18" t="str">
        <f>IF(OR($B9="",U$6=""),"",IFERROR(VLOOKUP($B9&amp;"|"&amp;U$6,Parametros!$E$46:$H$65,4,FALSE),INDEX(Parametros!$J$19:$Q$22,MATCH($D9,Parametros!$I$19:$I$22,0),1+MOD(U$6-Parametros!$B$6,8))))</f>
        <v>M</v>
      </c>
      <c r="V9" s="18" t="str">
        <f>IF(OR($B9="",V$6=""),"",IFERROR(VLOOKUP($B9&amp;"|"&amp;V$6,Parametros!$E$46:$H$65,4,FALSE),INDEX(Parametros!$J$19:$Q$22,MATCH($D9,Parametros!$I$19:$I$22,0),1+MOD(V$6-Parametros!$B$6,8))))</f>
        <v>T</v>
      </c>
      <c r="W9" s="18" t="str">
        <f>IF(OR($B9="",W$6=""),"",IFERROR(VLOOKUP($B9&amp;"|"&amp;W$6,Parametros!$E$46:$H$65,4,FALSE),INDEX(Parametros!$J$19:$Q$22,MATCH($D9,Parametros!$I$19:$I$22,0),1+MOD(W$6-Parametros!$B$6,8))))</f>
        <v>T</v>
      </c>
      <c r="X9" s="18" t="str">
        <f>IF(OR($B9="",X$6=""),"",IFERROR(VLOOKUP($B9&amp;"|"&amp;X$6,Parametros!$E$46:$H$65,4,FALSE),INDEX(Parametros!$J$19:$Q$22,MATCH($D9,Parametros!$I$19:$I$22,0),1+MOD(X$6-Parametros!$B$6,8))))</f>
        <v>N</v>
      </c>
      <c r="Y9" s="18" t="str">
        <f>IF(OR($B9="",Y$6=""),"",IFERROR(VLOOKUP($B9&amp;"|"&amp;Y$6,Parametros!$E$46:$H$65,4,FALSE),INDEX(Parametros!$J$19:$Q$22,MATCH($D9,Parametros!$I$19:$I$22,0),1+MOD(Y$6-Parametros!$B$6,8))))</f>
        <v>N</v>
      </c>
      <c r="Z9" s="18" t="str">
        <f>IF(OR($B9="",Z$6=""),"",IFERROR(VLOOKUP($B9&amp;"|"&amp;Z$6,Parametros!$E$46:$H$65,4,FALSE),INDEX(Parametros!$J$19:$Q$22,MATCH($D9,Parametros!$I$19:$I$22,0),1+MOD(Z$6-Parametros!$B$6,8))))</f>
        <v>L</v>
      </c>
      <c r="AA9" s="18" t="str">
        <f>IF(OR($B9="",AA$6=""),"",IFERROR(VLOOKUP($B9&amp;"|"&amp;AA$6,Parametros!$E$46:$H$65,4,FALSE),INDEX(Parametros!$J$19:$Q$22,MATCH($D9,Parametros!$I$19:$I$22,0),1+MOD(AA$6-Parametros!$B$6,8))))</f>
        <v>L</v>
      </c>
      <c r="AB9" s="18" t="str">
        <f>IF(OR($B9="",AB$6=""),"",IFERROR(VLOOKUP($B9&amp;"|"&amp;AB$6,Parametros!$E$46:$H$65,4,FALSE),INDEX(Parametros!$J$19:$Q$22,MATCH($D9,Parametros!$I$19:$I$22,0),1+MOD(AB$6-Parametros!$B$6,8))))</f>
        <v>M</v>
      </c>
      <c r="AC9" s="18" t="str">
        <f>IF(OR($B9="",AC$6=""),"",IFERROR(VLOOKUP($B9&amp;"|"&amp;AC$6,Parametros!$E$46:$H$65,4,FALSE),INDEX(Parametros!$J$19:$Q$22,MATCH($D9,Parametros!$I$19:$I$22,0),1+MOD(AC$6-Parametros!$B$6,8))))</f>
        <v>M</v>
      </c>
      <c r="AD9" s="18" t="str">
        <f>IF(OR($B9="",AD$6=""),"",IFERROR(VLOOKUP($B9&amp;"|"&amp;AD$6,Parametros!$E$46:$H$65,4,FALSE),INDEX(Parametros!$J$19:$Q$22,MATCH($D9,Parametros!$I$19:$I$22,0),1+MOD(AD$6-Parametros!$B$6,8))))</f>
        <v>T</v>
      </c>
      <c r="AE9" s="18" t="str">
        <f>IF(OR($B9="",AE$6=""),"",IFERROR(VLOOKUP($B9&amp;"|"&amp;AE$6,Parametros!$E$46:$H$65,4,FALSE),INDEX(Parametros!$J$19:$Q$22,MATCH($D9,Parametros!$I$19:$I$22,0),1+MOD(AE$6-Parametros!$B$6,8))))</f>
        <v>T</v>
      </c>
      <c r="AF9" s="18" t="str">
        <f>IF(OR($B9="",AF$6=""),"",IFERROR(VLOOKUP($B9&amp;"|"&amp;AF$6,Parametros!$E$46:$H$65,4,FALSE),INDEX(Parametros!$J$19:$Q$22,MATCH($D9,Parametros!$I$19:$I$22,0),1+MOD(AF$6-Parametros!$B$6,8))))</f>
        <v>N</v>
      </c>
      <c r="AG9" s="18" t="str">
        <f>IF(OR($B9="",AG$6=""),"",IFERROR(VLOOKUP($B9&amp;"|"&amp;AG$6,Parametros!$E$46:$H$65,4,FALSE),INDEX(Parametros!$J$19:$Q$22,MATCH($D9,Parametros!$I$19:$I$22,0),1+MOD(AG$6-Parametros!$B$6,8))))</f>
        <v>N</v>
      </c>
      <c r="AH9" s="18" t="str">
        <f>IF(OR($B9="",AH$6=""),"",IFERROR(VLOOKUP($B9&amp;"|"&amp;AH$6,Parametros!$E$46:$H$65,4,FALSE),INDEX(Parametros!$J$19:$Q$22,MATCH($D9,Parametros!$I$19:$I$22,0),1+MOD(AH$6-Parametros!$B$6,8))))</f>
        <v>L</v>
      </c>
      <c r="AI9" s="18" t="str">
        <f>IF(OR($B9="",AI$6=""),"",IFERROR(VLOOKUP($B9&amp;"|"&amp;AI$6,Parametros!$E$46:$H$65,4,FALSE),INDEX(Parametros!$J$19:$Q$22,MATCH($D9,Parametros!$I$19:$I$22,0),1+MOD(AI$6-Parametros!$B$6,8))))</f>
        <v>L</v>
      </c>
      <c r="AJ9" s="18" t="str">
        <f>IF(OR($B9="",AJ$6=""),"",IFERROR(VLOOKUP($B9&amp;"|"&amp;AJ$6,Parametros!$E$46:$H$65,4,FALSE),INDEX(Parametros!$J$19:$Q$22,MATCH($D9,Parametros!$I$19:$I$22,0),1+MOD(AJ$6-Parametros!$B$6,8))))</f>
        <v/>
      </c>
      <c r="AK9" s="19">
        <f t="shared" ref="AK9:AK20" si="1">IF($B9="","",AL9*8+AM9*8+AN9*8)</f>
        <v>168</v>
      </c>
      <c r="AL9" s="36">
        <f t="shared" ref="AL9:AL20" si="2">IF($B9="","",COUNTIF(F9:AJ9,"M"))</f>
        <v>6</v>
      </c>
      <c r="AM9" s="37">
        <f t="shared" ref="AM9:AM20" si="3">IF($B9="","",COUNTIF(F9:AJ9,"T"))</f>
        <v>7</v>
      </c>
      <c r="AN9" s="18">
        <f t="shared" ref="AN9:AN20" si="4">IF($B9="","",COUNTIF(F9:AJ9,"N"))</f>
        <v>8</v>
      </c>
      <c r="AO9" s="18">
        <f t="shared" ref="AO9:AO20" si="5">IF($B9="","",COUNTIF(F9:AJ9,"L"))</f>
        <v>8</v>
      </c>
      <c r="AP9" s="18">
        <f t="shared" ref="AP9:AP20" si="6">IF($B9="","",COUNTIF(F9:AJ9,"V")+COUNTIF(F9:AJ9,"F"))</f>
        <v>0</v>
      </c>
      <c r="AQ9" s="18">
        <f t="shared" ref="AQ9:AQ20" si="7">IF($B9="","",COUNTIF(F9:AJ9,"M")+COUNTIF(F9:AJ9,"T")+COUNTIF(F9:AJ9,"N"))</f>
        <v>21</v>
      </c>
    </row>
    <row r="10" spans="1:43" ht="18.75" customHeight="1" x14ac:dyDescent="0.25">
      <c r="A10" s="15">
        <v>2</v>
      </c>
      <c r="B10" s="4" t="str">
        <f>IF(Parametros!A30="Sí",Parametros!B30,"")</f>
        <v>Pablo León</v>
      </c>
      <c r="C10" s="4" t="str">
        <f>IF($B10="","",Parametros!C30)</f>
        <v>Operación de escena</v>
      </c>
      <c r="D10" s="16" t="str">
        <f>IF($B10="","",Parametros!D30)</f>
        <v>A</v>
      </c>
      <c r="E10" s="17">
        <f>IF($B10="","",Parametros!E30)</f>
        <v>1</v>
      </c>
      <c r="F10" s="18" t="str">
        <f>IF(OR($B10="",F$6=""),"",IFERROR(VLOOKUP($B10&amp;"|"&amp;F$6,Parametros!$E$46:$H$65,4,FALSE),INDEX(Parametros!$J$19:$Q$22,MATCH($D10,Parametros!$I$19:$I$22,0),1+MOD(F$6-Parametros!$B$6,8))))</f>
        <v>T</v>
      </c>
      <c r="G10" s="18" t="str">
        <f>IF(OR($B10="",G$6=""),"",IFERROR(VLOOKUP($B10&amp;"|"&amp;G$6,Parametros!$E$46:$H$65,4,FALSE),INDEX(Parametros!$J$19:$Q$22,MATCH($D10,Parametros!$I$19:$I$22,0),1+MOD(G$6-Parametros!$B$6,8))))</f>
        <v>T</v>
      </c>
      <c r="H10" s="18" t="str">
        <f>IF(OR($B10="",H$6=""),"",IFERROR(VLOOKUP($B10&amp;"|"&amp;H$6,Parametros!$E$46:$H$65,4,FALSE),INDEX(Parametros!$J$19:$Q$22,MATCH($D10,Parametros!$I$19:$I$22,0),1+MOD(H$6-Parametros!$B$6,8))))</f>
        <v>N</v>
      </c>
      <c r="I10" s="18" t="str">
        <f>IF(OR($B10="",I$6=""),"",IFERROR(VLOOKUP($B10&amp;"|"&amp;I$6,Parametros!$E$46:$H$65,4,FALSE),INDEX(Parametros!$J$19:$Q$22,MATCH($D10,Parametros!$I$19:$I$22,0),1+MOD(I$6-Parametros!$B$6,8))))</f>
        <v>N</v>
      </c>
      <c r="J10" s="18" t="str">
        <f>IF(OR($B10="",J$6=""),"",IFERROR(VLOOKUP($B10&amp;"|"&amp;J$6,Parametros!$E$46:$H$65,4,FALSE),INDEX(Parametros!$J$19:$Q$22,MATCH($D10,Parametros!$I$19:$I$22,0),1+MOD(J$6-Parametros!$B$6,8))))</f>
        <v>L</v>
      </c>
      <c r="K10" s="18" t="str">
        <f>IF(OR($B10="",K$6=""),"",IFERROR(VLOOKUP($B10&amp;"|"&amp;K$6,Parametros!$E$46:$H$65,4,FALSE),INDEX(Parametros!$J$19:$Q$22,MATCH($D10,Parametros!$I$19:$I$22,0),1+MOD(K$6-Parametros!$B$6,8))))</f>
        <v>L</v>
      </c>
      <c r="L10" s="18" t="str">
        <f>IF(OR($B10="",L$6=""),"",IFERROR(VLOOKUP($B10&amp;"|"&amp;L$6,Parametros!$E$46:$H$65,4,FALSE),INDEX(Parametros!$J$19:$Q$22,MATCH($D10,Parametros!$I$19:$I$22,0),1+MOD(L$6-Parametros!$B$6,8))))</f>
        <v>M</v>
      </c>
      <c r="M10" s="18" t="str">
        <f>IF(OR($B10="",M$6=""),"",IFERROR(VLOOKUP($B10&amp;"|"&amp;M$6,Parametros!$E$46:$H$65,4,FALSE),INDEX(Parametros!$J$19:$Q$22,MATCH($D10,Parametros!$I$19:$I$22,0),1+MOD(M$6-Parametros!$B$6,8))))</f>
        <v>M</v>
      </c>
      <c r="N10" s="18" t="str">
        <f>IF(OR($B10="",N$6=""),"",IFERROR(VLOOKUP($B10&amp;"|"&amp;N$6,Parametros!$E$46:$H$65,4,FALSE),INDEX(Parametros!$J$19:$Q$22,MATCH($D10,Parametros!$I$19:$I$22,0),1+MOD(N$6-Parametros!$B$6,8))))</f>
        <v>T</v>
      </c>
      <c r="O10" s="18" t="str">
        <f>IF(OR($B10="",O$6=""),"",IFERROR(VLOOKUP($B10&amp;"|"&amp;O$6,Parametros!$E$46:$H$65,4,FALSE),INDEX(Parametros!$J$19:$Q$22,MATCH($D10,Parametros!$I$19:$I$22,0),1+MOD(O$6-Parametros!$B$6,8))))</f>
        <v>T</v>
      </c>
      <c r="P10" s="18" t="str">
        <f>IF(OR($B10="",P$6=""),"",IFERROR(VLOOKUP($B10&amp;"|"&amp;P$6,Parametros!$E$46:$H$65,4,FALSE),INDEX(Parametros!$J$19:$Q$22,MATCH($D10,Parametros!$I$19:$I$22,0),1+MOD(P$6-Parametros!$B$6,8))))</f>
        <v>N</v>
      </c>
      <c r="Q10" s="18" t="str">
        <f>IF(OR($B10="",Q$6=""),"",IFERROR(VLOOKUP($B10&amp;"|"&amp;Q$6,Parametros!$E$46:$H$65,4,FALSE),INDEX(Parametros!$J$19:$Q$22,MATCH($D10,Parametros!$I$19:$I$22,0),1+MOD(Q$6-Parametros!$B$6,8))))</f>
        <v>N</v>
      </c>
      <c r="R10" s="18" t="str">
        <f>IF(OR($B10="",R$6=""),"",IFERROR(VLOOKUP($B10&amp;"|"&amp;R$6,Parametros!$E$46:$H$65,4,FALSE),INDEX(Parametros!$J$19:$Q$22,MATCH($D10,Parametros!$I$19:$I$22,0),1+MOD(R$6-Parametros!$B$6,8))))</f>
        <v>L</v>
      </c>
      <c r="S10" s="18" t="str">
        <f>IF(OR($B10="",S$6=""),"",IFERROR(VLOOKUP($B10&amp;"|"&amp;S$6,Parametros!$E$46:$H$65,4,FALSE),INDEX(Parametros!$J$19:$Q$22,MATCH($D10,Parametros!$I$19:$I$22,0),1+MOD(S$6-Parametros!$B$6,8))))</f>
        <v>L</v>
      </c>
      <c r="T10" s="18" t="str">
        <f>IF(OR($B10="",T$6=""),"",IFERROR(VLOOKUP($B10&amp;"|"&amp;T$6,Parametros!$E$46:$H$65,4,FALSE),INDEX(Parametros!$J$19:$Q$22,MATCH($D10,Parametros!$I$19:$I$22,0),1+MOD(T$6-Parametros!$B$6,8))))</f>
        <v>M</v>
      </c>
      <c r="U10" s="18" t="str">
        <f>IF(OR($B10="",U$6=""),"",IFERROR(VLOOKUP($B10&amp;"|"&amp;U$6,Parametros!$E$46:$H$65,4,FALSE),INDEX(Parametros!$J$19:$Q$22,MATCH($D10,Parametros!$I$19:$I$22,0),1+MOD(U$6-Parametros!$B$6,8))))</f>
        <v>M</v>
      </c>
      <c r="V10" s="18" t="str">
        <f>IF(OR($B10="",V$6=""),"",IFERROR(VLOOKUP($B10&amp;"|"&amp;V$6,Parametros!$E$46:$H$65,4,FALSE),INDEX(Parametros!$J$19:$Q$22,MATCH($D10,Parametros!$I$19:$I$22,0),1+MOD(V$6-Parametros!$B$6,8))))</f>
        <v>T</v>
      </c>
      <c r="W10" s="18" t="str">
        <f>IF(OR($B10="",W$6=""),"",IFERROR(VLOOKUP($B10&amp;"|"&amp;W$6,Parametros!$E$46:$H$65,4,FALSE),INDEX(Parametros!$J$19:$Q$22,MATCH($D10,Parametros!$I$19:$I$22,0),1+MOD(W$6-Parametros!$B$6,8))))</f>
        <v>T</v>
      </c>
      <c r="X10" s="18" t="str">
        <f>IF(OR($B10="",X$6=""),"",IFERROR(VLOOKUP($B10&amp;"|"&amp;X$6,Parametros!$E$46:$H$65,4,FALSE),INDEX(Parametros!$J$19:$Q$22,MATCH($D10,Parametros!$I$19:$I$22,0),1+MOD(X$6-Parametros!$B$6,8))))</f>
        <v>N</v>
      </c>
      <c r="Y10" s="18" t="str">
        <f>IF(OR($B10="",Y$6=""),"",IFERROR(VLOOKUP($B10&amp;"|"&amp;Y$6,Parametros!$E$46:$H$65,4,FALSE),INDEX(Parametros!$J$19:$Q$22,MATCH($D10,Parametros!$I$19:$I$22,0),1+MOD(Y$6-Parametros!$B$6,8))))</f>
        <v>N</v>
      </c>
      <c r="Z10" s="18" t="str">
        <f>IF(OR($B10="",Z$6=""),"",IFERROR(VLOOKUP($B10&amp;"|"&amp;Z$6,Parametros!$E$46:$H$65,4,FALSE),INDEX(Parametros!$J$19:$Q$22,MATCH($D10,Parametros!$I$19:$I$22,0),1+MOD(Z$6-Parametros!$B$6,8))))</f>
        <v>L</v>
      </c>
      <c r="AA10" s="18" t="str">
        <f>IF(OR($B10="",AA$6=""),"",IFERROR(VLOOKUP($B10&amp;"|"&amp;AA$6,Parametros!$E$46:$H$65,4,FALSE),INDEX(Parametros!$J$19:$Q$22,MATCH($D10,Parametros!$I$19:$I$22,0),1+MOD(AA$6-Parametros!$B$6,8))))</f>
        <v>L</v>
      </c>
      <c r="AB10" s="18" t="str">
        <f>IF(OR($B10="",AB$6=""),"",IFERROR(VLOOKUP($B10&amp;"|"&amp;AB$6,Parametros!$E$46:$H$65,4,FALSE),INDEX(Parametros!$J$19:$Q$22,MATCH($D10,Parametros!$I$19:$I$22,0),1+MOD(AB$6-Parametros!$B$6,8))))</f>
        <v>M</v>
      </c>
      <c r="AC10" s="18" t="str">
        <f>IF(OR($B10="",AC$6=""),"",IFERROR(VLOOKUP($B10&amp;"|"&amp;AC$6,Parametros!$E$46:$H$65,4,FALSE),INDEX(Parametros!$J$19:$Q$22,MATCH($D10,Parametros!$I$19:$I$22,0),1+MOD(AC$6-Parametros!$B$6,8))))</f>
        <v>M</v>
      </c>
      <c r="AD10" s="18" t="str">
        <f>IF(OR($B10="",AD$6=""),"",IFERROR(VLOOKUP($B10&amp;"|"&amp;AD$6,Parametros!$E$46:$H$65,4,FALSE),INDEX(Parametros!$J$19:$Q$22,MATCH($D10,Parametros!$I$19:$I$22,0),1+MOD(AD$6-Parametros!$B$6,8))))</f>
        <v>T</v>
      </c>
      <c r="AE10" s="18" t="str">
        <f>IF(OR($B10="",AE$6=""),"",IFERROR(VLOOKUP($B10&amp;"|"&amp;AE$6,Parametros!$E$46:$H$65,4,FALSE),INDEX(Parametros!$J$19:$Q$22,MATCH($D10,Parametros!$I$19:$I$22,0),1+MOD(AE$6-Parametros!$B$6,8))))</f>
        <v>T</v>
      </c>
      <c r="AF10" s="18" t="str">
        <f>IF(OR($B10="",AF$6=""),"",IFERROR(VLOOKUP($B10&amp;"|"&amp;AF$6,Parametros!$E$46:$H$65,4,FALSE),INDEX(Parametros!$J$19:$Q$22,MATCH($D10,Parametros!$I$19:$I$22,0),1+MOD(AF$6-Parametros!$B$6,8))))</f>
        <v>N</v>
      </c>
      <c r="AG10" s="18" t="str">
        <f>IF(OR($B10="",AG$6=""),"",IFERROR(VLOOKUP($B10&amp;"|"&amp;AG$6,Parametros!$E$46:$H$65,4,FALSE),INDEX(Parametros!$J$19:$Q$22,MATCH($D10,Parametros!$I$19:$I$22,0),1+MOD(AG$6-Parametros!$B$6,8))))</f>
        <v>N</v>
      </c>
      <c r="AH10" s="18" t="str">
        <f>IF(OR($B10="",AH$6=""),"",IFERROR(VLOOKUP($B10&amp;"|"&amp;AH$6,Parametros!$E$46:$H$65,4,FALSE),INDEX(Parametros!$J$19:$Q$22,MATCH($D10,Parametros!$I$19:$I$22,0),1+MOD(AH$6-Parametros!$B$6,8))))</f>
        <v>L</v>
      </c>
      <c r="AI10" s="18" t="str">
        <f>IF(OR($B10="",AI$6=""),"",IFERROR(VLOOKUP($B10&amp;"|"&amp;AI$6,Parametros!$E$46:$H$65,4,FALSE),INDEX(Parametros!$J$19:$Q$22,MATCH($D10,Parametros!$I$19:$I$22,0),1+MOD(AI$6-Parametros!$B$6,8))))</f>
        <v>L</v>
      </c>
      <c r="AJ10" s="18" t="str">
        <f>IF(OR($B10="",AJ$6=""),"",IFERROR(VLOOKUP($B10&amp;"|"&amp;AJ$6,Parametros!$E$46:$H$65,4,FALSE),INDEX(Parametros!$J$19:$Q$22,MATCH($D10,Parametros!$I$19:$I$22,0),1+MOD(AJ$6-Parametros!$B$6,8))))</f>
        <v/>
      </c>
      <c r="AK10" s="19">
        <f t="shared" si="1"/>
        <v>176</v>
      </c>
      <c r="AL10" s="18">
        <f t="shared" si="2"/>
        <v>6</v>
      </c>
      <c r="AM10" s="18">
        <f t="shared" si="3"/>
        <v>8</v>
      </c>
      <c r="AN10" s="18">
        <f t="shared" si="4"/>
        <v>8</v>
      </c>
      <c r="AO10" s="18">
        <f t="shared" si="5"/>
        <v>8</v>
      </c>
      <c r="AP10" s="18">
        <f t="shared" si="6"/>
        <v>0</v>
      </c>
      <c r="AQ10" s="18">
        <f t="shared" si="7"/>
        <v>22</v>
      </c>
    </row>
    <row r="11" spans="1:43" ht="18.75" customHeight="1" x14ac:dyDescent="0.25">
      <c r="A11" s="15">
        <v>3</v>
      </c>
      <c r="B11" s="4" t="str">
        <f>IF(Parametros!A31="Sí",Parametros!B31,"")</f>
        <v>Inés Vidal</v>
      </c>
      <c r="C11" s="4" t="str">
        <f>IF($B11="","",Parametros!C31)</f>
        <v>Atención técnica</v>
      </c>
      <c r="D11" s="16" t="str">
        <f>IF($B11="","",Parametros!D31)</f>
        <v>B</v>
      </c>
      <c r="E11" s="17">
        <f>IF($B11="","",Parametros!E31)</f>
        <v>1</v>
      </c>
      <c r="F11" s="18" t="str">
        <f>IF(OR($B11="",F$6=""),"",IFERROR(VLOOKUP($B11&amp;"|"&amp;F$6,Parametros!$E$46:$H$65,4,FALSE),INDEX(Parametros!$J$19:$Q$22,MATCH($D11,Parametros!$I$19:$I$22,0),1+MOD(F$6-Parametros!$B$6,8))))</f>
        <v>N</v>
      </c>
      <c r="G11" s="18" t="str">
        <f>IF(OR($B11="",G$6=""),"",IFERROR(VLOOKUP($B11&amp;"|"&amp;G$6,Parametros!$E$46:$H$65,4,FALSE),INDEX(Parametros!$J$19:$Q$22,MATCH($D11,Parametros!$I$19:$I$22,0),1+MOD(G$6-Parametros!$B$6,8))))</f>
        <v>N</v>
      </c>
      <c r="H11" s="18" t="str">
        <f>IF(OR($B11="",H$6=""),"",IFERROR(VLOOKUP($B11&amp;"|"&amp;H$6,Parametros!$E$46:$H$65,4,FALSE),INDEX(Parametros!$J$19:$Q$22,MATCH($D11,Parametros!$I$19:$I$22,0),1+MOD(H$6-Parametros!$B$6,8))))</f>
        <v>L</v>
      </c>
      <c r="I11" s="18" t="str">
        <f>IF(OR($B11="",I$6=""),"",IFERROR(VLOOKUP($B11&amp;"|"&amp;I$6,Parametros!$E$46:$H$65,4,FALSE),INDEX(Parametros!$J$19:$Q$22,MATCH($D11,Parametros!$I$19:$I$22,0),1+MOD(I$6-Parametros!$B$6,8))))</f>
        <v>L</v>
      </c>
      <c r="J11" s="18" t="str">
        <f>IF(OR($B11="",J$6=""),"",IFERROR(VLOOKUP($B11&amp;"|"&amp;J$6,Parametros!$E$46:$H$65,4,FALSE),INDEX(Parametros!$J$19:$Q$22,MATCH($D11,Parametros!$I$19:$I$22,0),1+MOD(J$6-Parametros!$B$6,8))))</f>
        <v>M</v>
      </c>
      <c r="K11" s="18" t="str">
        <f>IF(OR($B11="",K$6=""),"",IFERROR(VLOOKUP($B11&amp;"|"&amp;K$6,Parametros!$E$46:$H$65,4,FALSE),INDEX(Parametros!$J$19:$Q$22,MATCH($D11,Parametros!$I$19:$I$22,0),1+MOD(K$6-Parametros!$B$6,8))))</f>
        <v>M</v>
      </c>
      <c r="L11" s="18" t="str">
        <f>IF(OR($B11="",L$6=""),"",IFERROR(VLOOKUP($B11&amp;"|"&amp;L$6,Parametros!$E$46:$H$65,4,FALSE),INDEX(Parametros!$J$19:$Q$22,MATCH($D11,Parametros!$I$19:$I$22,0),1+MOD(L$6-Parametros!$B$6,8))))</f>
        <v>T</v>
      </c>
      <c r="M11" s="18" t="str">
        <f>IF(OR($B11="",M$6=""),"",IFERROR(VLOOKUP($B11&amp;"|"&amp;M$6,Parametros!$E$46:$H$65,4,FALSE),INDEX(Parametros!$J$19:$Q$22,MATCH($D11,Parametros!$I$19:$I$22,0),1+MOD(M$6-Parametros!$B$6,8))))</f>
        <v>T</v>
      </c>
      <c r="N11" s="18" t="str">
        <f>IF(OR($B11="",N$6=""),"",IFERROR(VLOOKUP($B11&amp;"|"&amp;N$6,Parametros!$E$46:$H$65,4,FALSE),INDEX(Parametros!$J$19:$Q$22,MATCH($D11,Parametros!$I$19:$I$22,0),1+MOD(N$6-Parametros!$B$6,8))))</f>
        <v>N</v>
      </c>
      <c r="O11" s="18" t="str">
        <f>IF(OR($B11="",O$6=""),"",IFERROR(VLOOKUP($B11&amp;"|"&amp;O$6,Parametros!$E$46:$H$65,4,FALSE),INDEX(Parametros!$J$19:$Q$22,MATCH($D11,Parametros!$I$19:$I$22,0),1+MOD(O$6-Parametros!$B$6,8))))</f>
        <v>N</v>
      </c>
      <c r="P11" s="18" t="str">
        <f>IF(OR($B11="",P$6=""),"",IFERROR(VLOOKUP($B11&amp;"|"&amp;P$6,Parametros!$E$46:$H$65,4,FALSE),INDEX(Parametros!$J$19:$Q$22,MATCH($D11,Parametros!$I$19:$I$22,0),1+MOD(P$6-Parametros!$B$6,8))))</f>
        <v>L</v>
      </c>
      <c r="Q11" s="18" t="str">
        <f>IF(OR($B11="",Q$6=""),"",IFERROR(VLOOKUP($B11&amp;"|"&amp;Q$6,Parametros!$E$46:$H$65,4,FALSE),INDEX(Parametros!$J$19:$Q$22,MATCH($D11,Parametros!$I$19:$I$22,0),1+MOD(Q$6-Parametros!$B$6,8))))</f>
        <v>L</v>
      </c>
      <c r="R11" s="18" t="str">
        <f>IF(OR($B11="",R$6=""),"",IFERROR(VLOOKUP($B11&amp;"|"&amp;R$6,Parametros!$E$46:$H$65,4,FALSE),INDEX(Parametros!$J$19:$Q$22,MATCH($D11,Parametros!$I$19:$I$22,0),1+MOD(R$6-Parametros!$B$6,8))))</f>
        <v>M</v>
      </c>
      <c r="S11" s="18" t="str">
        <f>IF(OR($B11="",S$6=""),"",IFERROR(VLOOKUP($B11&amp;"|"&amp;S$6,Parametros!$E$46:$H$65,4,FALSE),INDEX(Parametros!$J$19:$Q$22,MATCH($D11,Parametros!$I$19:$I$22,0),1+MOD(S$6-Parametros!$B$6,8))))</f>
        <v>M</v>
      </c>
      <c r="T11" s="18" t="str">
        <f>IF(OR($B11="",T$6=""),"",IFERROR(VLOOKUP($B11&amp;"|"&amp;T$6,Parametros!$E$46:$H$65,4,FALSE),INDEX(Parametros!$J$19:$Q$22,MATCH($D11,Parametros!$I$19:$I$22,0),1+MOD(T$6-Parametros!$B$6,8))))</f>
        <v>T</v>
      </c>
      <c r="U11" s="18" t="str">
        <f>IF(OR($B11="",U$6=""),"",IFERROR(VLOOKUP($B11&amp;"|"&amp;U$6,Parametros!$E$46:$H$65,4,FALSE),INDEX(Parametros!$J$19:$Q$22,MATCH($D11,Parametros!$I$19:$I$22,0),1+MOD(U$6-Parametros!$B$6,8))))</f>
        <v>T</v>
      </c>
      <c r="V11" s="18" t="str">
        <f>IF(OR($B11="",V$6=""),"",IFERROR(VLOOKUP($B11&amp;"|"&amp;V$6,Parametros!$E$46:$H$65,4,FALSE),INDEX(Parametros!$J$19:$Q$22,MATCH($D11,Parametros!$I$19:$I$22,0),1+MOD(V$6-Parametros!$B$6,8))))</f>
        <v>N</v>
      </c>
      <c r="W11" s="18" t="str">
        <f>IF(OR($B11="",W$6=""),"",IFERROR(VLOOKUP($B11&amp;"|"&amp;W$6,Parametros!$E$46:$H$65,4,FALSE),INDEX(Parametros!$J$19:$Q$22,MATCH($D11,Parametros!$I$19:$I$22,0),1+MOD(W$6-Parametros!$B$6,8))))</f>
        <v>N</v>
      </c>
      <c r="X11" s="18" t="str">
        <f>IF(OR($B11="",X$6=""),"",IFERROR(VLOOKUP($B11&amp;"|"&amp;X$6,Parametros!$E$46:$H$65,4,FALSE),INDEX(Parametros!$J$19:$Q$22,MATCH($D11,Parametros!$I$19:$I$22,0),1+MOD(X$6-Parametros!$B$6,8))))</f>
        <v>L</v>
      </c>
      <c r="Y11" s="18" t="str">
        <f>IF(OR($B11="",Y$6=""),"",IFERROR(VLOOKUP($B11&amp;"|"&amp;Y$6,Parametros!$E$46:$H$65,4,FALSE),INDEX(Parametros!$J$19:$Q$22,MATCH($D11,Parametros!$I$19:$I$22,0),1+MOD(Y$6-Parametros!$B$6,8))))</f>
        <v>L</v>
      </c>
      <c r="Z11" s="18" t="str">
        <f>IF(OR($B11="",Z$6=""),"",IFERROR(VLOOKUP($B11&amp;"|"&amp;Z$6,Parametros!$E$46:$H$65,4,FALSE),INDEX(Parametros!$J$19:$Q$22,MATCH($D11,Parametros!$I$19:$I$22,0),1+MOD(Z$6-Parametros!$B$6,8))))</f>
        <v>M</v>
      </c>
      <c r="AA11" s="18" t="str">
        <f>IF(OR($B11="",AA$6=""),"",IFERROR(VLOOKUP($B11&amp;"|"&amp;AA$6,Parametros!$E$46:$H$65,4,FALSE),INDEX(Parametros!$J$19:$Q$22,MATCH($D11,Parametros!$I$19:$I$22,0),1+MOD(AA$6-Parametros!$B$6,8))))</f>
        <v>M</v>
      </c>
      <c r="AB11" s="18" t="str">
        <f>IF(OR($B11="",AB$6=""),"",IFERROR(VLOOKUP($B11&amp;"|"&amp;AB$6,Parametros!$E$46:$H$65,4,FALSE),INDEX(Parametros!$J$19:$Q$22,MATCH($D11,Parametros!$I$19:$I$22,0),1+MOD(AB$6-Parametros!$B$6,8))))</f>
        <v>T</v>
      </c>
      <c r="AC11" s="18" t="str">
        <f>IF(OR($B11="",AC$6=""),"",IFERROR(VLOOKUP($B11&amp;"|"&amp;AC$6,Parametros!$E$46:$H$65,4,FALSE),INDEX(Parametros!$J$19:$Q$22,MATCH($D11,Parametros!$I$19:$I$22,0),1+MOD(AC$6-Parametros!$B$6,8))))</f>
        <v>T</v>
      </c>
      <c r="AD11" s="18" t="str">
        <f>IF(OR($B11="",AD$6=""),"",IFERROR(VLOOKUP($B11&amp;"|"&amp;AD$6,Parametros!$E$46:$H$65,4,FALSE),INDEX(Parametros!$J$19:$Q$22,MATCH($D11,Parametros!$I$19:$I$22,0),1+MOD(AD$6-Parametros!$B$6,8))))</f>
        <v>N</v>
      </c>
      <c r="AE11" s="18" t="str">
        <f>IF(OR($B11="",AE$6=""),"",IFERROR(VLOOKUP($B11&amp;"|"&amp;AE$6,Parametros!$E$46:$H$65,4,FALSE),INDEX(Parametros!$J$19:$Q$22,MATCH($D11,Parametros!$I$19:$I$22,0),1+MOD(AE$6-Parametros!$B$6,8))))</f>
        <v>N</v>
      </c>
      <c r="AF11" s="18" t="str">
        <f>IF(OR($B11="",AF$6=""),"",IFERROR(VLOOKUP($B11&amp;"|"&amp;AF$6,Parametros!$E$46:$H$65,4,FALSE),INDEX(Parametros!$J$19:$Q$22,MATCH($D11,Parametros!$I$19:$I$22,0),1+MOD(AF$6-Parametros!$B$6,8))))</f>
        <v>L</v>
      </c>
      <c r="AG11" s="18" t="str">
        <f>IF(OR($B11="",AG$6=""),"",IFERROR(VLOOKUP($B11&amp;"|"&amp;AG$6,Parametros!$E$46:$H$65,4,FALSE),INDEX(Parametros!$J$19:$Q$22,MATCH($D11,Parametros!$I$19:$I$22,0),1+MOD(AG$6-Parametros!$B$6,8))))</f>
        <v>L</v>
      </c>
      <c r="AH11" s="18" t="str">
        <f>IF(OR($B11="",AH$6=""),"",IFERROR(VLOOKUP($B11&amp;"|"&amp;AH$6,Parametros!$E$46:$H$65,4,FALSE),INDEX(Parametros!$J$19:$Q$22,MATCH($D11,Parametros!$I$19:$I$22,0),1+MOD(AH$6-Parametros!$B$6,8))))</f>
        <v>M</v>
      </c>
      <c r="AI11" s="18" t="str">
        <f>IF(OR($B11="",AI$6=""),"",IFERROR(VLOOKUP($B11&amp;"|"&amp;AI$6,Parametros!$E$46:$H$65,4,FALSE),INDEX(Parametros!$J$19:$Q$22,MATCH($D11,Parametros!$I$19:$I$22,0),1+MOD(AI$6-Parametros!$B$6,8))))</f>
        <v>M</v>
      </c>
      <c r="AJ11" s="18" t="str">
        <f>IF(OR($B11="",AJ$6=""),"",IFERROR(VLOOKUP($B11&amp;"|"&amp;AJ$6,Parametros!$E$46:$H$65,4,FALSE),INDEX(Parametros!$J$19:$Q$22,MATCH($D11,Parametros!$I$19:$I$22,0),1+MOD(AJ$6-Parametros!$B$6,8))))</f>
        <v/>
      </c>
      <c r="AK11" s="19">
        <f t="shared" si="1"/>
        <v>176</v>
      </c>
      <c r="AL11" s="18">
        <f t="shared" si="2"/>
        <v>8</v>
      </c>
      <c r="AM11" s="18">
        <f t="shared" si="3"/>
        <v>6</v>
      </c>
      <c r="AN11" s="18">
        <f t="shared" si="4"/>
        <v>8</v>
      </c>
      <c r="AO11" s="18">
        <f t="shared" si="5"/>
        <v>8</v>
      </c>
      <c r="AP11" s="18">
        <f t="shared" si="6"/>
        <v>0</v>
      </c>
      <c r="AQ11" s="18">
        <f t="shared" si="7"/>
        <v>22</v>
      </c>
    </row>
    <row r="12" spans="1:43" ht="18.75" customHeight="1" x14ac:dyDescent="0.25">
      <c r="A12" s="15">
        <v>4</v>
      </c>
      <c r="B12" s="4" t="str">
        <f>IF(Parametros!A32="Sí",Parametros!B32,"")</f>
        <v>Hugo Serra</v>
      </c>
      <c r="C12" s="4" t="str">
        <f>IF($B12="","",Parametros!C32)</f>
        <v>Soporte de montaje</v>
      </c>
      <c r="D12" s="16" t="str">
        <f>IF($B12="","",Parametros!D32)</f>
        <v>B</v>
      </c>
      <c r="E12" s="17">
        <f>IF($B12="","",Parametros!E32)</f>
        <v>1</v>
      </c>
      <c r="F12" s="18" t="str">
        <f>IF(OR($B12="",F$6=""),"",IFERROR(VLOOKUP($B12&amp;"|"&amp;F$6,Parametros!$E$46:$H$65,4,FALSE),INDEX(Parametros!$J$19:$Q$22,MATCH($D12,Parametros!$I$19:$I$22,0),1+MOD(F$6-Parametros!$B$6,8))))</f>
        <v>N</v>
      </c>
      <c r="G12" s="18" t="str">
        <f>IF(OR($B12="",G$6=""),"",IFERROR(VLOOKUP($B12&amp;"|"&amp;G$6,Parametros!$E$46:$H$65,4,FALSE),INDEX(Parametros!$J$19:$Q$22,MATCH($D12,Parametros!$I$19:$I$22,0),1+MOD(G$6-Parametros!$B$6,8))))</f>
        <v>N</v>
      </c>
      <c r="H12" s="18" t="str">
        <f>IF(OR($B12="",H$6=""),"",IFERROR(VLOOKUP($B12&amp;"|"&amp;H$6,Parametros!$E$46:$H$65,4,FALSE),INDEX(Parametros!$J$19:$Q$22,MATCH($D12,Parametros!$I$19:$I$22,0),1+MOD(H$6-Parametros!$B$6,8))))</f>
        <v>L</v>
      </c>
      <c r="I12" s="18" t="str">
        <f>IF(OR($B12="",I$6=""),"",IFERROR(VLOOKUP($B12&amp;"|"&amp;I$6,Parametros!$E$46:$H$65,4,FALSE),INDEX(Parametros!$J$19:$Q$22,MATCH($D12,Parametros!$I$19:$I$22,0),1+MOD(I$6-Parametros!$B$6,8))))</f>
        <v>L</v>
      </c>
      <c r="J12" s="18" t="str">
        <f>IF(OR($B12="",J$6=""),"",IFERROR(VLOOKUP($B12&amp;"|"&amp;J$6,Parametros!$E$46:$H$65,4,FALSE),INDEX(Parametros!$J$19:$Q$22,MATCH($D12,Parametros!$I$19:$I$22,0),1+MOD(J$6-Parametros!$B$6,8))))</f>
        <v>M</v>
      </c>
      <c r="K12" s="18" t="str">
        <f>IF(OR($B12="",K$6=""),"",IFERROR(VLOOKUP($B12&amp;"|"&amp;K$6,Parametros!$E$46:$H$65,4,FALSE),INDEX(Parametros!$J$19:$Q$22,MATCH($D12,Parametros!$I$19:$I$22,0),1+MOD(K$6-Parametros!$B$6,8))))</f>
        <v>M</v>
      </c>
      <c r="L12" s="18" t="str">
        <f>IF(OR($B12="",L$6=""),"",IFERROR(VLOOKUP($B12&amp;"|"&amp;L$6,Parametros!$E$46:$H$65,4,FALSE),INDEX(Parametros!$J$19:$Q$22,MATCH($D12,Parametros!$I$19:$I$22,0),1+MOD(L$6-Parametros!$B$6,8))))</f>
        <v>T</v>
      </c>
      <c r="M12" s="18" t="str">
        <f>IF(OR($B12="",M$6=""),"",IFERROR(VLOOKUP($B12&amp;"|"&amp;M$6,Parametros!$E$46:$H$65,4,FALSE),INDEX(Parametros!$J$19:$Q$22,MATCH($D12,Parametros!$I$19:$I$22,0),1+MOD(M$6-Parametros!$B$6,8))))</f>
        <v>T</v>
      </c>
      <c r="N12" s="18" t="str">
        <f>IF(OR($B12="",N$6=""),"",IFERROR(VLOOKUP($B12&amp;"|"&amp;N$6,Parametros!$E$46:$H$65,4,FALSE),INDEX(Parametros!$J$19:$Q$22,MATCH($D12,Parametros!$I$19:$I$22,0),1+MOD(N$6-Parametros!$B$6,8))))</f>
        <v>N</v>
      </c>
      <c r="O12" s="18" t="str">
        <f>IF(OR($B12="",O$6=""),"",IFERROR(VLOOKUP($B12&amp;"|"&amp;O$6,Parametros!$E$46:$H$65,4,FALSE),INDEX(Parametros!$J$19:$Q$22,MATCH($D12,Parametros!$I$19:$I$22,0),1+MOD(O$6-Parametros!$B$6,8))))</f>
        <v>N</v>
      </c>
      <c r="P12" s="18" t="str">
        <f>IF(OR($B12="",P$6=""),"",IFERROR(VLOOKUP($B12&amp;"|"&amp;P$6,Parametros!$E$46:$H$65,4,FALSE),INDEX(Parametros!$J$19:$Q$22,MATCH($D12,Parametros!$I$19:$I$22,0),1+MOD(P$6-Parametros!$B$6,8))))</f>
        <v>L</v>
      </c>
      <c r="Q12" s="18" t="str">
        <f>IF(OR($B12="",Q$6=""),"",IFERROR(VLOOKUP($B12&amp;"|"&amp;Q$6,Parametros!$E$46:$H$65,4,FALSE),INDEX(Parametros!$J$19:$Q$22,MATCH($D12,Parametros!$I$19:$I$22,0),1+MOD(Q$6-Parametros!$B$6,8))))</f>
        <v>L</v>
      </c>
      <c r="R12" s="18" t="str">
        <f>IF(OR($B12="",R$6=""),"",IFERROR(VLOOKUP($B12&amp;"|"&amp;R$6,Parametros!$E$46:$H$65,4,FALSE),INDEX(Parametros!$J$19:$Q$22,MATCH($D12,Parametros!$I$19:$I$22,0),1+MOD(R$6-Parametros!$B$6,8))))</f>
        <v>M</v>
      </c>
      <c r="S12" s="18" t="str">
        <f>IF(OR($B12="",S$6=""),"",IFERROR(VLOOKUP($B12&amp;"|"&amp;S$6,Parametros!$E$46:$H$65,4,FALSE),INDEX(Parametros!$J$19:$Q$22,MATCH($D12,Parametros!$I$19:$I$22,0),1+MOD(S$6-Parametros!$B$6,8))))</f>
        <v>M</v>
      </c>
      <c r="T12" s="18" t="str">
        <f>IF(OR($B12="",T$6=""),"",IFERROR(VLOOKUP($B12&amp;"|"&amp;T$6,Parametros!$E$46:$H$65,4,FALSE),INDEX(Parametros!$J$19:$Q$22,MATCH($D12,Parametros!$I$19:$I$22,0),1+MOD(T$6-Parametros!$B$6,8))))</f>
        <v>T</v>
      </c>
      <c r="U12" s="18" t="str">
        <f>IF(OR($B12="",U$6=""),"",IFERROR(VLOOKUP($B12&amp;"|"&amp;U$6,Parametros!$E$46:$H$65,4,FALSE),INDEX(Parametros!$J$19:$Q$22,MATCH($D12,Parametros!$I$19:$I$22,0),1+MOD(U$6-Parametros!$B$6,8))))</f>
        <v>T</v>
      </c>
      <c r="V12" s="18" t="str">
        <f>IF(OR($B12="",V$6=""),"",IFERROR(VLOOKUP($B12&amp;"|"&amp;V$6,Parametros!$E$46:$H$65,4,FALSE),INDEX(Parametros!$J$19:$Q$22,MATCH($D12,Parametros!$I$19:$I$22,0),1+MOD(V$6-Parametros!$B$6,8))))</f>
        <v>N</v>
      </c>
      <c r="W12" s="18" t="str">
        <f>IF(OR($B12="",W$6=""),"",IFERROR(VLOOKUP($B12&amp;"|"&amp;W$6,Parametros!$E$46:$H$65,4,FALSE),INDEX(Parametros!$J$19:$Q$22,MATCH($D12,Parametros!$I$19:$I$22,0),1+MOD(W$6-Parametros!$B$6,8))))</f>
        <v>N</v>
      </c>
      <c r="X12" s="18" t="str">
        <f>IF(OR($B12="",X$6=""),"",IFERROR(VLOOKUP($B12&amp;"|"&amp;X$6,Parametros!$E$46:$H$65,4,FALSE),INDEX(Parametros!$J$19:$Q$22,MATCH($D12,Parametros!$I$19:$I$22,0),1+MOD(X$6-Parametros!$B$6,8))))</f>
        <v>L</v>
      </c>
      <c r="Y12" s="18" t="str">
        <f>IF(OR($B12="",Y$6=""),"",IFERROR(VLOOKUP($B12&amp;"|"&amp;Y$6,Parametros!$E$46:$H$65,4,FALSE),INDEX(Parametros!$J$19:$Q$22,MATCH($D12,Parametros!$I$19:$I$22,0),1+MOD(Y$6-Parametros!$B$6,8))))</f>
        <v>L</v>
      </c>
      <c r="Z12" s="18" t="str">
        <f>IF(OR($B12="",Z$6=""),"",IFERROR(VLOOKUP($B12&amp;"|"&amp;Z$6,Parametros!$E$46:$H$65,4,FALSE),INDEX(Parametros!$J$19:$Q$22,MATCH($D12,Parametros!$I$19:$I$22,0),1+MOD(Z$6-Parametros!$B$6,8))))</f>
        <v>M</v>
      </c>
      <c r="AA12" s="18" t="str">
        <f>IF(OR($B12="",AA$6=""),"",IFERROR(VLOOKUP($B12&amp;"|"&amp;AA$6,Parametros!$E$46:$H$65,4,FALSE),INDEX(Parametros!$J$19:$Q$22,MATCH($D12,Parametros!$I$19:$I$22,0),1+MOD(AA$6-Parametros!$B$6,8))))</f>
        <v>M</v>
      </c>
      <c r="AB12" s="18" t="str">
        <f>IF(OR($B12="",AB$6=""),"",IFERROR(VLOOKUP($B12&amp;"|"&amp;AB$6,Parametros!$E$46:$H$65,4,FALSE),INDEX(Parametros!$J$19:$Q$22,MATCH($D12,Parametros!$I$19:$I$22,0),1+MOD(AB$6-Parametros!$B$6,8))))</f>
        <v>T</v>
      </c>
      <c r="AC12" s="18" t="str">
        <f>IF(OR($B12="",AC$6=""),"",IFERROR(VLOOKUP($B12&amp;"|"&amp;AC$6,Parametros!$E$46:$H$65,4,FALSE),INDEX(Parametros!$J$19:$Q$22,MATCH($D12,Parametros!$I$19:$I$22,0),1+MOD(AC$6-Parametros!$B$6,8))))</f>
        <v>T</v>
      </c>
      <c r="AD12" s="18" t="str">
        <f>IF(OR($B12="",AD$6=""),"",IFERROR(VLOOKUP($B12&amp;"|"&amp;AD$6,Parametros!$E$46:$H$65,4,FALSE),INDEX(Parametros!$J$19:$Q$22,MATCH($D12,Parametros!$I$19:$I$22,0),1+MOD(AD$6-Parametros!$B$6,8))))</f>
        <v>N</v>
      </c>
      <c r="AE12" s="18" t="str">
        <f>IF(OR($B12="",AE$6=""),"",IFERROR(VLOOKUP($B12&amp;"|"&amp;AE$6,Parametros!$E$46:$H$65,4,FALSE),INDEX(Parametros!$J$19:$Q$22,MATCH($D12,Parametros!$I$19:$I$22,0),1+MOD(AE$6-Parametros!$B$6,8))))</f>
        <v>N</v>
      </c>
      <c r="AF12" s="18" t="str">
        <f>IF(OR($B12="",AF$6=""),"",IFERROR(VLOOKUP($B12&amp;"|"&amp;AF$6,Parametros!$E$46:$H$65,4,FALSE),INDEX(Parametros!$J$19:$Q$22,MATCH($D12,Parametros!$I$19:$I$22,0),1+MOD(AF$6-Parametros!$B$6,8))))</f>
        <v>L</v>
      </c>
      <c r="AG12" s="18" t="str">
        <f>IF(OR($B12="",AG$6=""),"",IFERROR(VLOOKUP($B12&amp;"|"&amp;AG$6,Parametros!$E$46:$H$65,4,FALSE),INDEX(Parametros!$J$19:$Q$22,MATCH($D12,Parametros!$I$19:$I$22,0),1+MOD(AG$6-Parametros!$B$6,8))))</f>
        <v>L</v>
      </c>
      <c r="AH12" s="18" t="str">
        <f>IF(OR($B12="",AH$6=""),"",IFERROR(VLOOKUP($B12&amp;"|"&amp;AH$6,Parametros!$E$46:$H$65,4,FALSE),INDEX(Parametros!$J$19:$Q$22,MATCH($D12,Parametros!$I$19:$I$22,0),1+MOD(AH$6-Parametros!$B$6,8))))</f>
        <v>M</v>
      </c>
      <c r="AI12" s="18" t="str">
        <f>IF(OR($B12="",AI$6=""),"",IFERROR(VLOOKUP($B12&amp;"|"&amp;AI$6,Parametros!$E$46:$H$65,4,FALSE),INDEX(Parametros!$J$19:$Q$22,MATCH($D12,Parametros!$I$19:$I$22,0),1+MOD(AI$6-Parametros!$B$6,8))))</f>
        <v>M</v>
      </c>
      <c r="AJ12" s="18" t="str">
        <f>IF(OR($B12="",AJ$6=""),"",IFERROR(VLOOKUP($B12&amp;"|"&amp;AJ$6,Parametros!$E$46:$H$65,4,FALSE),INDEX(Parametros!$J$19:$Q$22,MATCH($D12,Parametros!$I$19:$I$22,0),1+MOD(AJ$6-Parametros!$B$6,8))))</f>
        <v/>
      </c>
      <c r="AK12" s="19">
        <f t="shared" si="1"/>
        <v>176</v>
      </c>
      <c r="AL12" s="18">
        <f t="shared" si="2"/>
        <v>8</v>
      </c>
      <c r="AM12" s="18">
        <f t="shared" si="3"/>
        <v>6</v>
      </c>
      <c r="AN12" s="18">
        <f t="shared" si="4"/>
        <v>8</v>
      </c>
      <c r="AO12" s="18">
        <f t="shared" si="5"/>
        <v>8</v>
      </c>
      <c r="AP12" s="18">
        <f t="shared" si="6"/>
        <v>0</v>
      </c>
      <c r="AQ12" s="18">
        <f t="shared" si="7"/>
        <v>22</v>
      </c>
    </row>
    <row r="13" spans="1:43" ht="18.75" customHeight="1" x14ac:dyDescent="0.25">
      <c r="A13" s="15">
        <v>5</v>
      </c>
      <c r="B13" s="4" t="str">
        <f>IF(Parametros!A33="Sí",Parametros!B33,"")</f>
        <v>Nuria Campos</v>
      </c>
      <c r="C13" s="4" t="str">
        <f>IF($B13="","",Parametros!C33)</f>
        <v>Control de accesos</v>
      </c>
      <c r="D13" s="16" t="str">
        <f>IF($B13="","",Parametros!D33)</f>
        <v>C</v>
      </c>
      <c r="E13" s="17">
        <f>IF($B13="","",Parametros!E33)</f>
        <v>1</v>
      </c>
      <c r="F13" s="18" t="str">
        <f>IF(OR($B13="",F$6=""),"",IFERROR(VLOOKUP($B13&amp;"|"&amp;F$6,Parametros!$E$46:$H$65,4,FALSE),INDEX(Parametros!$J$19:$Q$22,MATCH($D13,Parametros!$I$19:$I$22,0),1+MOD(F$6-Parametros!$B$6,8))))</f>
        <v>L</v>
      </c>
      <c r="G13" s="18" t="str">
        <f>IF(OR($B13="",G$6=""),"",IFERROR(VLOOKUP($B13&amp;"|"&amp;G$6,Parametros!$E$46:$H$65,4,FALSE),INDEX(Parametros!$J$19:$Q$22,MATCH($D13,Parametros!$I$19:$I$22,0),1+MOD(G$6-Parametros!$B$6,8))))</f>
        <v>L</v>
      </c>
      <c r="H13" s="18" t="str">
        <f>IF(OR($B13="",H$6=""),"",IFERROR(VLOOKUP($B13&amp;"|"&amp;H$6,Parametros!$E$46:$H$65,4,FALSE),INDEX(Parametros!$J$19:$Q$22,MATCH($D13,Parametros!$I$19:$I$22,0),1+MOD(H$6-Parametros!$B$6,8))))</f>
        <v>M</v>
      </c>
      <c r="I13" s="18" t="str">
        <f>IF(OR($B13="",I$6=""),"",IFERROR(VLOOKUP($B13&amp;"|"&amp;I$6,Parametros!$E$46:$H$65,4,FALSE),INDEX(Parametros!$J$19:$Q$22,MATCH($D13,Parametros!$I$19:$I$22,0),1+MOD(I$6-Parametros!$B$6,8))))</f>
        <v>M</v>
      </c>
      <c r="J13" s="18" t="str">
        <f>IF(OR($B13="",J$6=""),"",IFERROR(VLOOKUP($B13&amp;"|"&amp;J$6,Parametros!$E$46:$H$65,4,FALSE),INDEX(Parametros!$J$19:$Q$22,MATCH($D13,Parametros!$I$19:$I$22,0),1+MOD(J$6-Parametros!$B$6,8))))</f>
        <v>T</v>
      </c>
      <c r="K13" s="18" t="str">
        <f>IF(OR($B13="",K$6=""),"",IFERROR(VLOOKUP($B13&amp;"|"&amp;K$6,Parametros!$E$46:$H$65,4,FALSE),INDEX(Parametros!$J$19:$Q$22,MATCH($D13,Parametros!$I$19:$I$22,0),1+MOD(K$6-Parametros!$B$6,8))))</f>
        <v>T</v>
      </c>
      <c r="L13" s="18" t="str">
        <f>IF(OR($B13="",L$6=""),"",IFERROR(VLOOKUP($B13&amp;"|"&amp;L$6,Parametros!$E$46:$H$65,4,FALSE),INDEX(Parametros!$J$19:$Q$22,MATCH($D13,Parametros!$I$19:$I$22,0),1+MOD(L$6-Parametros!$B$6,8))))</f>
        <v>N</v>
      </c>
      <c r="M13" s="18" t="str">
        <f>IF(OR($B13="",M$6=""),"",IFERROR(VLOOKUP($B13&amp;"|"&amp;M$6,Parametros!$E$46:$H$65,4,FALSE),INDEX(Parametros!$J$19:$Q$22,MATCH($D13,Parametros!$I$19:$I$22,0),1+MOD(M$6-Parametros!$B$6,8))))</f>
        <v>N</v>
      </c>
      <c r="N13" s="18" t="str">
        <f>IF(OR($B13="",N$6=""),"",IFERROR(VLOOKUP($B13&amp;"|"&amp;N$6,Parametros!$E$46:$H$65,4,FALSE),INDEX(Parametros!$J$19:$Q$22,MATCH($D13,Parametros!$I$19:$I$22,0),1+MOD(N$6-Parametros!$B$6,8))))</f>
        <v>L</v>
      </c>
      <c r="O13" s="18" t="str">
        <f>IF(OR($B13="",O$6=""),"",IFERROR(VLOOKUP($B13&amp;"|"&amp;O$6,Parametros!$E$46:$H$65,4,FALSE),INDEX(Parametros!$J$19:$Q$22,MATCH($D13,Parametros!$I$19:$I$22,0),1+MOD(O$6-Parametros!$B$6,8))))</f>
        <v>L</v>
      </c>
      <c r="P13" s="18" t="str">
        <f>IF(OR($B13="",P$6=""),"",IFERROR(VLOOKUP($B13&amp;"|"&amp;P$6,Parametros!$E$46:$H$65,4,FALSE),INDEX(Parametros!$J$19:$Q$22,MATCH($D13,Parametros!$I$19:$I$22,0),1+MOD(P$6-Parametros!$B$6,8))))</f>
        <v>M</v>
      </c>
      <c r="Q13" s="18" t="str">
        <f>IF(OR($B13="",Q$6=""),"",IFERROR(VLOOKUP($B13&amp;"|"&amp;Q$6,Parametros!$E$46:$H$65,4,FALSE),INDEX(Parametros!$J$19:$Q$22,MATCH($D13,Parametros!$I$19:$I$22,0),1+MOD(Q$6-Parametros!$B$6,8))))</f>
        <v>M</v>
      </c>
      <c r="R13" s="18" t="str">
        <f>IF(OR($B13="",R$6=""),"",IFERROR(VLOOKUP($B13&amp;"|"&amp;R$6,Parametros!$E$46:$H$65,4,FALSE),INDEX(Parametros!$J$19:$Q$22,MATCH($D13,Parametros!$I$19:$I$22,0),1+MOD(R$6-Parametros!$B$6,8))))</f>
        <v>T</v>
      </c>
      <c r="S13" s="18" t="str">
        <f>IF(OR($B13="",S$6=""),"",IFERROR(VLOOKUP($B13&amp;"|"&amp;S$6,Parametros!$E$46:$H$65,4,FALSE),INDEX(Parametros!$J$19:$Q$22,MATCH($D13,Parametros!$I$19:$I$22,0),1+MOD(S$6-Parametros!$B$6,8))))</f>
        <v>T</v>
      </c>
      <c r="T13" s="18" t="str">
        <f>IF(OR($B13="",T$6=""),"",IFERROR(VLOOKUP($B13&amp;"|"&amp;T$6,Parametros!$E$46:$H$65,4,FALSE),INDEX(Parametros!$J$19:$Q$22,MATCH($D13,Parametros!$I$19:$I$22,0),1+MOD(T$6-Parametros!$B$6,8))))</f>
        <v>N</v>
      </c>
      <c r="U13" s="18" t="str">
        <f>IF(OR($B13="",U$6=""),"",IFERROR(VLOOKUP($B13&amp;"|"&amp;U$6,Parametros!$E$46:$H$65,4,FALSE),INDEX(Parametros!$J$19:$Q$22,MATCH($D13,Parametros!$I$19:$I$22,0),1+MOD(U$6-Parametros!$B$6,8))))</f>
        <v>N</v>
      </c>
      <c r="V13" s="18" t="str">
        <f>IF(OR($B13="",V$6=""),"",IFERROR(VLOOKUP($B13&amp;"|"&amp;V$6,Parametros!$E$46:$H$65,4,FALSE),INDEX(Parametros!$J$19:$Q$22,MATCH($D13,Parametros!$I$19:$I$22,0),1+MOD(V$6-Parametros!$B$6,8))))</f>
        <v>L</v>
      </c>
      <c r="W13" s="18" t="str">
        <f>IF(OR($B13="",W$6=""),"",IFERROR(VLOOKUP($B13&amp;"|"&amp;W$6,Parametros!$E$46:$H$65,4,FALSE),INDEX(Parametros!$J$19:$Q$22,MATCH($D13,Parametros!$I$19:$I$22,0),1+MOD(W$6-Parametros!$B$6,8))))</f>
        <v>L</v>
      </c>
      <c r="X13" s="18" t="str">
        <f>IF(OR($B13="",X$6=""),"",IFERROR(VLOOKUP($B13&amp;"|"&amp;X$6,Parametros!$E$46:$H$65,4,FALSE),INDEX(Parametros!$J$19:$Q$22,MATCH($D13,Parametros!$I$19:$I$22,0),1+MOD(X$6-Parametros!$B$6,8))))</f>
        <v>M</v>
      </c>
      <c r="Y13" s="18" t="str">
        <f>IF(OR($B13="",Y$6=""),"",IFERROR(VLOOKUP($B13&amp;"|"&amp;Y$6,Parametros!$E$46:$H$65,4,FALSE),INDEX(Parametros!$J$19:$Q$22,MATCH($D13,Parametros!$I$19:$I$22,0),1+MOD(Y$6-Parametros!$B$6,8))))</f>
        <v>M</v>
      </c>
      <c r="Z13" s="18" t="str">
        <f>IF(OR($B13="",Z$6=""),"",IFERROR(VLOOKUP($B13&amp;"|"&amp;Z$6,Parametros!$E$46:$H$65,4,FALSE),INDEX(Parametros!$J$19:$Q$22,MATCH($D13,Parametros!$I$19:$I$22,0),1+MOD(Z$6-Parametros!$B$6,8))))</f>
        <v>T</v>
      </c>
      <c r="AA13" s="18" t="str">
        <f>IF(OR($B13="",AA$6=""),"",IFERROR(VLOOKUP($B13&amp;"|"&amp;AA$6,Parametros!$E$46:$H$65,4,FALSE),INDEX(Parametros!$J$19:$Q$22,MATCH($D13,Parametros!$I$19:$I$22,0),1+MOD(AA$6-Parametros!$B$6,8))))</f>
        <v>T</v>
      </c>
      <c r="AB13" s="18" t="str">
        <f>IF(OR($B13="",AB$6=""),"",IFERROR(VLOOKUP($B13&amp;"|"&amp;AB$6,Parametros!$E$46:$H$65,4,FALSE),INDEX(Parametros!$J$19:$Q$22,MATCH($D13,Parametros!$I$19:$I$22,0),1+MOD(AB$6-Parametros!$B$6,8))))</f>
        <v>N</v>
      </c>
      <c r="AC13" s="18" t="str">
        <f>IF(OR($B13="",AC$6=""),"",IFERROR(VLOOKUP($B13&amp;"|"&amp;AC$6,Parametros!$E$46:$H$65,4,FALSE),INDEX(Parametros!$J$19:$Q$22,MATCH($D13,Parametros!$I$19:$I$22,0),1+MOD(AC$6-Parametros!$B$6,8))))</f>
        <v>N</v>
      </c>
      <c r="AD13" s="18" t="str">
        <f>IF(OR($B13="",AD$6=""),"",IFERROR(VLOOKUP($B13&amp;"|"&amp;AD$6,Parametros!$E$46:$H$65,4,FALSE),INDEX(Parametros!$J$19:$Q$22,MATCH($D13,Parametros!$I$19:$I$22,0),1+MOD(AD$6-Parametros!$B$6,8))))</f>
        <v>L</v>
      </c>
      <c r="AE13" s="18" t="str">
        <f>IF(OR($B13="",AE$6=""),"",IFERROR(VLOOKUP($B13&amp;"|"&amp;AE$6,Parametros!$E$46:$H$65,4,FALSE),INDEX(Parametros!$J$19:$Q$22,MATCH($D13,Parametros!$I$19:$I$22,0),1+MOD(AE$6-Parametros!$B$6,8))))</f>
        <v>L</v>
      </c>
      <c r="AF13" s="18" t="str">
        <f>IF(OR($B13="",AF$6=""),"",IFERROR(VLOOKUP($B13&amp;"|"&amp;AF$6,Parametros!$E$46:$H$65,4,FALSE),INDEX(Parametros!$J$19:$Q$22,MATCH($D13,Parametros!$I$19:$I$22,0),1+MOD(AF$6-Parametros!$B$6,8))))</f>
        <v>M</v>
      </c>
      <c r="AG13" s="18" t="str">
        <f>IF(OR($B13="",AG$6=""),"",IFERROR(VLOOKUP($B13&amp;"|"&amp;AG$6,Parametros!$E$46:$H$65,4,FALSE),INDEX(Parametros!$J$19:$Q$22,MATCH($D13,Parametros!$I$19:$I$22,0),1+MOD(AG$6-Parametros!$B$6,8))))</f>
        <v>M</v>
      </c>
      <c r="AH13" s="18" t="str">
        <f>IF(OR($B13="",AH$6=""),"",IFERROR(VLOOKUP($B13&amp;"|"&amp;AH$6,Parametros!$E$46:$H$65,4,FALSE),INDEX(Parametros!$J$19:$Q$22,MATCH($D13,Parametros!$I$19:$I$22,0),1+MOD(AH$6-Parametros!$B$6,8))))</f>
        <v>T</v>
      </c>
      <c r="AI13" s="18" t="str">
        <f>IF(OR($B13="",AI$6=""),"",IFERROR(VLOOKUP($B13&amp;"|"&amp;AI$6,Parametros!$E$46:$H$65,4,FALSE),INDEX(Parametros!$J$19:$Q$22,MATCH($D13,Parametros!$I$19:$I$22,0),1+MOD(AI$6-Parametros!$B$6,8))))</f>
        <v>T</v>
      </c>
      <c r="AJ13" s="18" t="str">
        <f>IF(OR($B13="",AJ$6=""),"",IFERROR(VLOOKUP($B13&amp;"|"&amp;AJ$6,Parametros!$E$46:$H$65,4,FALSE),INDEX(Parametros!$J$19:$Q$22,MATCH($D13,Parametros!$I$19:$I$22,0),1+MOD(AJ$6-Parametros!$B$6,8))))</f>
        <v/>
      </c>
      <c r="AK13" s="19">
        <f t="shared" si="1"/>
        <v>176</v>
      </c>
      <c r="AL13" s="18">
        <f t="shared" si="2"/>
        <v>8</v>
      </c>
      <c r="AM13" s="18">
        <f t="shared" si="3"/>
        <v>8</v>
      </c>
      <c r="AN13" s="18">
        <f t="shared" si="4"/>
        <v>6</v>
      </c>
      <c r="AO13" s="18">
        <f t="shared" si="5"/>
        <v>8</v>
      </c>
      <c r="AP13" s="18">
        <f t="shared" si="6"/>
        <v>0</v>
      </c>
      <c r="AQ13" s="18">
        <f t="shared" si="7"/>
        <v>22</v>
      </c>
    </row>
    <row r="14" spans="1:43" ht="18.75" customHeight="1" x14ac:dyDescent="0.25">
      <c r="A14" s="15">
        <v>6</v>
      </c>
      <c r="B14" s="4" t="str">
        <f>IF(Parametros!A34="Sí",Parametros!B34,"")</f>
        <v>Diego Paredes</v>
      </c>
      <c r="C14" s="4" t="str">
        <f>IF($B14="","",Parametros!C34)</f>
        <v>Logística interna</v>
      </c>
      <c r="D14" s="16" t="str">
        <f>IF($B14="","",Parametros!D34)</f>
        <v>C</v>
      </c>
      <c r="E14" s="17">
        <f>IF($B14="","",Parametros!E34)</f>
        <v>1</v>
      </c>
      <c r="F14" s="18" t="str">
        <f>IF(OR($B14="",F$6=""),"",IFERROR(VLOOKUP($B14&amp;"|"&amp;F$6,Parametros!$E$46:$H$65,4,FALSE),INDEX(Parametros!$J$19:$Q$22,MATCH($D14,Parametros!$I$19:$I$22,0),1+MOD(F$6-Parametros!$B$6,8))))</f>
        <v>L</v>
      </c>
      <c r="G14" s="18" t="str">
        <f>IF(OR($B14="",G$6=""),"",IFERROR(VLOOKUP($B14&amp;"|"&amp;G$6,Parametros!$E$46:$H$65,4,FALSE),INDEX(Parametros!$J$19:$Q$22,MATCH($D14,Parametros!$I$19:$I$22,0),1+MOD(G$6-Parametros!$B$6,8))))</f>
        <v>L</v>
      </c>
      <c r="H14" s="18" t="str">
        <f>IF(OR($B14="",H$6=""),"",IFERROR(VLOOKUP($B14&amp;"|"&amp;H$6,Parametros!$E$46:$H$65,4,FALSE),INDEX(Parametros!$J$19:$Q$22,MATCH($D14,Parametros!$I$19:$I$22,0),1+MOD(H$6-Parametros!$B$6,8))))</f>
        <v>M</v>
      </c>
      <c r="I14" s="18" t="str">
        <f>IF(OR($B14="",I$6=""),"",IFERROR(VLOOKUP($B14&amp;"|"&amp;I$6,Parametros!$E$46:$H$65,4,FALSE),INDEX(Parametros!$J$19:$Q$22,MATCH($D14,Parametros!$I$19:$I$22,0),1+MOD(I$6-Parametros!$B$6,8))))</f>
        <v>M</v>
      </c>
      <c r="J14" s="18" t="str">
        <f>IF(OR($B14="",J$6=""),"",IFERROR(VLOOKUP($B14&amp;"|"&amp;J$6,Parametros!$E$46:$H$65,4,FALSE),INDEX(Parametros!$J$19:$Q$22,MATCH($D14,Parametros!$I$19:$I$22,0),1+MOD(J$6-Parametros!$B$6,8))))</f>
        <v>T</v>
      </c>
      <c r="K14" s="18" t="str">
        <f>IF(OR($B14="",K$6=""),"",IFERROR(VLOOKUP($B14&amp;"|"&amp;K$6,Parametros!$E$46:$H$65,4,FALSE),INDEX(Parametros!$J$19:$Q$22,MATCH($D14,Parametros!$I$19:$I$22,0),1+MOD(K$6-Parametros!$B$6,8))))</f>
        <v>T</v>
      </c>
      <c r="L14" s="18" t="str">
        <f>IF(OR($B14="",L$6=""),"",IFERROR(VLOOKUP($B14&amp;"|"&amp;L$6,Parametros!$E$46:$H$65,4,FALSE),INDEX(Parametros!$J$19:$Q$22,MATCH($D14,Parametros!$I$19:$I$22,0),1+MOD(L$6-Parametros!$B$6,8))))</f>
        <v>N</v>
      </c>
      <c r="M14" s="18" t="str">
        <f>IF(OR($B14="",M$6=""),"",IFERROR(VLOOKUP($B14&amp;"|"&amp;M$6,Parametros!$E$46:$H$65,4,FALSE),INDEX(Parametros!$J$19:$Q$22,MATCH($D14,Parametros!$I$19:$I$22,0),1+MOD(M$6-Parametros!$B$6,8))))</f>
        <v>N</v>
      </c>
      <c r="N14" s="18" t="str">
        <f>IF(OR($B14="",N$6=""),"",IFERROR(VLOOKUP($B14&amp;"|"&amp;N$6,Parametros!$E$46:$H$65,4,FALSE),INDEX(Parametros!$J$19:$Q$22,MATCH($D14,Parametros!$I$19:$I$22,0),1+MOD(N$6-Parametros!$B$6,8))))</f>
        <v>L</v>
      </c>
      <c r="O14" s="18">
        <f>IF(OR($B14="",O$6=""),"",IFERROR(VLOOKUP($B14&amp;"|"&amp;O$6,Parametros!$E$46:$H$65,4,FALSE),INDEX(Parametros!$J$19:$Q$22,MATCH($D14,Parametros!$I$19:$I$22,0),1+MOD(O$6-Parametros!$B$6,8))))</f>
        <v>0</v>
      </c>
      <c r="P14" s="18" t="str">
        <f>IF(OR($B14="",P$6=""),"",IFERROR(VLOOKUP($B14&amp;"|"&amp;P$6,Parametros!$E$46:$H$65,4,FALSE),INDEX(Parametros!$J$19:$Q$22,MATCH($D14,Parametros!$I$19:$I$22,0),1+MOD(P$6-Parametros!$B$6,8))))</f>
        <v>M</v>
      </c>
      <c r="Q14" s="18" t="str">
        <f>IF(OR($B14="",Q$6=""),"",IFERROR(VLOOKUP($B14&amp;"|"&amp;Q$6,Parametros!$E$46:$H$65,4,FALSE),INDEX(Parametros!$J$19:$Q$22,MATCH($D14,Parametros!$I$19:$I$22,0),1+MOD(Q$6-Parametros!$B$6,8))))</f>
        <v>M</v>
      </c>
      <c r="R14" s="18" t="str">
        <f>IF(OR($B14="",R$6=""),"",IFERROR(VLOOKUP($B14&amp;"|"&amp;R$6,Parametros!$E$46:$H$65,4,FALSE),INDEX(Parametros!$J$19:$Q$22,MATCH($D14,Parametros!$I$19:$I$22,0),1+MOD(R$6-Parametros!$B$6,8))))</f>
        <v>T</v>
      </c>
      <c r="S14" s="18" t="str">
        <f>IF(OR($B14="",S$6=""),"",IFERROR(VLOOKUP($B14&amp;"|"&amp;S$6,Parametros!$E$46:$H$65,4,FALSE),INDEX(Parametros!$J$19:$Q$22,MATCH($D14,Parametros!$I$19:$I$22,0),1+MOD(S$6-Parametros!$B$6,8))))</f>
        <v>T</v>
      </c>
      <c r="T14" s="18" t="str">
        <f>IF(OR($B14="",T$6=""),"",IFERROR(VLOOKUP($B14&amp;"|"&amp;T$6,Parametros!$E$46:$H$65,4,FALSE),INDEX(Parametros!$J$19:$Q$22,MATCH($D14,Parametros!$I$19:$I$22,0),1+MOD(T$6-Parametros!$B$6,8))))</f>
        <v>N</v>
      </c>
      <c r="U14" s="18" t="str">
        <f>IF(OR($B14="",U$6=""),"",IFERROR(VLOOKUP($B14&amp;"|"&amp;U$6,Parametros!$E$46:$H$65,4,FALSE),INDEX(Parametros!$J$19:$Q$22,MATCH($D14,Parametros!$I$19:$I$22,0),1+MOD(U$6-Parametros!$B$6,8))))</f>
        <v>N</v>
      </c>
      <c r="V14" s="18" t="str">
        <f>IF(OR($B14="",V$6=""),"",IFERROR(VLOOKUP($B14&amp;"|"&amp;V$6,Parametros!$E$46:$H$65,4,FALSE),INDEX(Parametros!$J$19:$Q$22,MATCH($D14,Parametros!$I$19:$I$22,0),1+MOD(V$6-Parametros!$B$6,8))))</f>
        <v>L</v>
      </c>
      <c r="W14" s="18" t="str">
        <f>IF(OR($B14="",W$6=""),"",IFERROR(VLOOKUP($B14&amp;"|"&amp;W$6,Parametros!$E$46:$H$65,4,FALSE),INDEX(Parametros!$J$19:$Q$22,MATCH($D14,Parametros!$I$19:$I$22,0),1+MOD(W$6-Parametros!$B$6,8))))</f>
        <v>L</v>
      </c>
      <c r="X14" s="18" t="str">
        <f>IF(OR($B14="",X$6=""),"",IFERROR(VLOOKUP($B14&amp;"|"&amp;X$6,Parametros!$E$46:$H$65,4,FALSE),INDEX(Parametros!$J$19:$Q$22,MATCH($D14,Parametros!$I$19:$I$22,0),1+MOD(X$6-Parametros!$B$6,8))))</f>
        <v>M</v>
      </c>
      <c r="Y14" s="18" t="str">
        <f>IF(OR($B14="",Y$6=""),"",IFERROR(VLOOKUP($B14&amp;"|"&amp;Y$6,Parametros!$E$46:$H$65,4,FALSE),INDEX(Parametros!$J$19:$Q$22,MATCH($D14,Parametros!$I$19:$I$22,0),1+MOD(Y$6-Parametros!$B$6,8))))</f>
        <v>M</v>
      </c>
      <c r="Z14" s="18" t="str">
        <f>IF(OR($B14="",Z$6=""),"",IFERROR(VLOOKUP($B14&amp;"|"&amp;Z$6,Parametros!$E$46:$H$65,4,FALSE),INDEX(Parametros!$J$19:$Q$22,MATCH($D14,Parametros!$I$19:$I$22,0),1+MOD(Z$6-Parametros!$B$6,8))))</f>
        <v>T</v>
      </c>
      <c r="AA14" s="18" t="str">
        <f>IF(OR($B14="",AA$6=""),"",IFERROR(VLOOKUP($B14&amp;"|"&amp;AA$6,Parametros!$E$46:$H$65,4,FALSE),INDEX(Parametros!$J$19:$Q$22,MATCH($D14,Parametros!$I$19:$I$22,0),1+MOD(AA$6-Parametros!$B$6,8))))</f>
        <v>T</v>
      </c>
      <c r="AB14" s="18" t="str">
        <f>IF(OR($B14="",AB$6=""),"",IFERROR(VLOOKUP($B14&amp;"|"&amp;AB$6,Parametros!$E$46:$H$65,4,FALSE),INDEX(Parametros!$J$19:$Q$22,MATCH($D14,Parametros!$I$19:$I$22,0),1+MOD(AB$6-Parametros!$B$6,8))))</f>
        <v>N</v>
      </c>
      <c r="AC14" s="18" t="str">
        <f>IF(OR($B14="",AC$6=""),"",IFERROR(VLOOKUP($B14&amp;"|"&amp;AC$6,Parametros!$E$46:$H$65,4,FALSE),INDEX(Parametros!$J$19:$Q$22,MATCH($D14,Parametros!$I$19:$I$22,0),1+MOD(AC$6-Parametros!$B$6,8))))</f>
        <v>N</v>
      </c>
      <c r="AD14" s="18" t="str">
        <f>IF(OR($B14="",AD$6=""),"",IFERROR(VLOOKUP($B14&amp;"|"&amp;AD$6,Parametros!$E$46:$H$65,4,FALSE),INDEX(Parametros!$J$19:$Q$22,MATCH($D14,Parametros!$I$19:$I$22,0),1+MOD(AD$6-Parametros!$B$6,8))))</f>
        <v>L</v>
      </c>
      <c r="AE14" s="18" t="str">
        <f>IF(OR($B14="",AE$6=""),"",IFERROR(VLOOKUP($B14&amp;"|"&amp;AE$6,Parametros!$E$46:$H$65,4,FALSE),INDEX(Parametros!$J$19:$Q$22,MATCH($D14,Parametros!$I$19:$I$22,0),1+MOD(AE$6-Parametros!$B$6,8))))</f>
        <v>L</v>
      </c>
      <c r="AF14" s="18" t="str">
        <f>IF(OR($B14="",AF$6=""),"",IFERROR(VLOOKUP($B14&amp;"|"&amp;AF$6,Parametros!$E$46:$H$65,4,FALSE),INDEX(Parametros!$J$19:$Q$22,MATCH($D14,Parametros!$I$19:$I$22,0),1+MOD(AF$6-Parametros!$B$6,8))))</f>
        <v>M</v>
      </c>
      <c r="AG14" s="18" t="str">
        <f>IF(OR($B14="",AG$6=""),"",IFERROR(VLOOKUP($B14&amp;"|"&amp;AG$6,Parametros!$E$46:$H$65,4,FALSE),INDEX(Parametros!$J$19:$Q$22,MATCH($D14,Parametros!$I$19:$I$22,0),1+MOD(AG$6-Parametros!$B$6,8))))</f>
        <v>M</v>
      </c>
      <c r="AH14" s="18" t="str">
        <f>IF(OR($B14="",AH$6=""),"",IFERROR(VLOOKUP($B14&amp;"|"&amp;AH$6,Parametros!$E$46:$H$65,4,FALSE),INDEX(Parametros!$J$19:$Q$22,MATCH($D14,Parametros!$I$19:$I$22,0),1+MOD(AH$6-Parametros!$B$6,8))))</f>
        <v>T</v>
      </c>
      <c r="AI14" s="18" t="str">
        <f>IF(OR($B14="",AI$6=""),"",IFERROR(VLOOKUP($B14&amp;"|"&amp;AI$6,Parametros!$E$46:$H$65,4,FALSE),INDEX(Parametros!$J$19:$Q$22,MATCH($D14,Parametros!$I$19:$I$22,0),1+MOD(AI$6-Parametros!$B$6,8))))</f>
        <v>T</v>
      </c>
      <c r="AJ14" s="18" t="str">
        <f>IF(OR($B14="",AJ$6=""),"",IFERROR(VLOOKUP($B14&amp;"|"&amp;AJ$6,Parametros!$E$46:$H$65,4,FALSE),INDEX(Parametros!$J$19:$Q$22,MATCH($D14,Parametros!$I$19:$I$22,0),1+MOD(AJ$6-Parametros!$B$6,8))))</f>
        <v/>
      </c>
      <c r="AK14" s="19">
        <f t="shared" si="1"/>
        <v>176</v>
      </c>
      <c r="AL14" s="18">
        <f t="shared" si="2"/>
        <v>8</v>
      </c>
      <c r="AM14" s="18">
        <f t="shared" si="3"/>
        <v>8</v>
      </c>
      <c r="AN14" s="18">
        <f t="shared" si="4"/>
        <v>6</v>
      </c>
      <c r="AO14" s="18">
        <f t="shared" si="5"/>
        <v>7</v>
      </c>
      <c r="AP14" s="18">
        <f t="shared" si="6"/>
        <v>0</v>
      </c>
      <c r="AQ14" s="18">
        <f t="shared" si="7"/>
        <v>22</v>
      </c>
    </row>
    <row r="15" spans="1:43" ht="18.75" customHeight="1" x14ac:dyDescent="0.25">
      <c r="A15" s="15">
        <v>7</v>
      </c>
      <c r="B15" s="4" t="str">
        <f>IF(Parametros!A35="Sí",Parametros!B35,"")</f>
        <v>Lucía Pastor</v>
      </c>
      <c r="C15" s="4" t="str">
        <f>IF($B15="","",Parametros!C35)</f>
        <v>Mantenimiento</v>
      </c>
      <c r="D15" s="16" t="str">
        <f>IF($B15="","",Parametros!D35)</f>
        <v>D</v>
      </c>
      <c r="E15" s="17">
        <f>IF($B15="","",Parametros!E35)</f>
        <v>1</v>
      </c>
      <c r="F15" s="18" t="str">
        <f>IF(OR($B15="",F$6=""),"",IFERROR(VLOOKUP($B15&amp;"|"&amp;F$6,Parametros!$E$46:$H$65,4,FALSE),INDEX(Parametros!$J$19:$Q$22,MATCH($D15,Parametros!$I$19:$I$22,0),1+MOD(F$6-Parametros!$B$6,8))))</f>
        <v>M</v>
      </c>
      <c r="G15" s="18" t="str">
        <f>IF(OR($B15="",G$6=""),"",IFERROR(VLOOKUP($B15&amp;"|"&amp;G$6,Parametros!$E$46:$H$65,4,FALSE),INDEX(Parametros!$J$19:$Q$22,MATCH($D15,Parametros!$I$19:$I$22,0),1+MOD(G$6-Parametros!$B$6,8))))</f>
        <v>M</v>
      </c>
      <c r="H15" s="18" t="str">
        <f>IF(OR($B15="",H$6=""),"",IFERROR(VLOOKUP($B15&amp;"|"&amp;H$6,Parametros!$E$46:$H$65,4,FALSE),INDEX(Parametros!$J$19:$Q$22,MATCH($D15,Parametros!$I$19:$I$22,0),1+MOD(H$6-Parametros!$B$6,8))))</f>
        <v>T</v>
      </c>
      <c r="I15" s="18" t="str">
        <f>IF(OR($B15="",I$6=""),"",IFERROR(VLOOKUP($B15&amp;"|"&amp;I$6,Parametros!$E$46:$H$65,4,FALSE),INDEX(Parametros!$J$19:$Q$22,MATCH($D15,Parametros!$I$19:$I$22,0),1+MOD(I$6-Parametros!$B$6,8))))</f>
        <v>T</v>
      </c>
      <c r="J15" s="18" t="str">
        <f>IF(OR($B15="",J$6=""),"",IFERROR(VLOOKUP($B15&amp;"|"&amp;J$6,Parametros!$E$46:$H$65,4,FALSE),INDEX(Parametros!$J$19:$Q$22,MATCH($D15,Parametros!$I$19:$I$22,0),1+MOD(J$6-Parametros!$B$6,8))))</f>
        <v>N</v>
      </c>
      <c r="K15" s="18" t="str">
        <f>IF(OR($B15="",K$6=""),"",IFERROR(VLOOKUP($B15&amp;"|"&amp;K$6,Parametros!$E$46:$H$65,4,FALSE),INDEX(Parametros!$J$19:$Q$22,MATCH($D15,Parametros!$I$19:$I$22,0),1+MOD(K$6-Parametros!$B$6,8))))</f>
        <v>N</v>
      </c>
      <c r="L15" s="18" t="str">
        <f>IF(OR($B15="",L$6=""),"",IFERROR(VLOOKUP($B15&amp;"|"&amp;L$6,Parametros!$E$46:$H$65,4,FALSE),INDEX(Parametros!$J$19:$Q$22,MATCH($D15,Parametros!$I$19:$I$22,0),1+MOD(L$6-Parametros!$B$6,8))))</f>
        <v>L</v>
      </c>
      <c r="M15" s="18" t="str">
        <f>IF(OR($B15="",M$6=""),"",IFERROR(VLOOKUP($B15&amp;"|"&amp;M$6,Parametros!$E$46:$H$65,4,FALSE),INDEX(Parametros!$J$19:$Q$22,MATCH($D15,Parametros!$I$19:$I$22,0),1+MOD(M$6-Parametros!$B$6,8))))</f>
        <v>L</v>
      </c>
      <c r="N15" s="18" t="str">
        <f>IF(OR($B15="",N$6=""),"",IFERROR(VLOOKUP($B15&amp;"|"&amp;N$6,Parametros!$E$46:$H$65,4,FALSE),INDEX(Parametros!$J$19:$Q$22,MATCH($D15,Parametros!$I$19:$I$22,0),1+MOD(N$6-Parametros!$B$6,8))))</f>
        <v>M</v>
      </c>
      <c r="O15" s="18" t="str">
        <f>IF(OR($B15="",O$6=""),"",IFERROR(VLOOKUP($B15&amp;"|"&amp;O$6,Parametros!$E$46:$H$65,4,FALSE),INDEX(Parametros!$J$19:$Q$22,MATCH($D15,Parametros!$I$19:$I$22,0),1+MOD(O$6-Parametros!$B$6,8))))</f>
        <v>M</v>
      </c>
      <c r="P15" s="18" t="str">
        <f>IF(OR($B15="",P$6=""),"",IFERROR(VLOOKUP($B15&amp;"|"&amp;P$6,Parametros!$E$46:$H$65,4,FALSE),INDEX(Parametros!$J$19:$Q$22,MATCH($D15,Parametros!$I$19:$I$22,0),1+MOD(P$6-Parametros!$B$6,8))))</f>
        <v>T</v>
      </c>
      <c r="Q15" s="18" t="str">
        <f>IF(OR($B15="",Q$6=""),"",IFERROR(VLOOKUP($B15&amp;"|"&amp;Q$6,Parametros!$E$46:$H$65,4,FALSE),INDEX(Parametros!$J$19:$Q$22,MATCH($D15,Parametros!$I$19:$I$22,0),1+MOD(Q$6-Parametros!$B$6,8))))</f>
        <v>T</v>
      </c>
      <c r="R15" s="18" t="str">
        <f>IF(OR($B15="",R$6=""),"",IFERROR(VLOOKUP($B15&amp;"|"&amp;R$6,Parametros!$E$46:$H$65,4,FALSE),INDEX(Parametros!$J$19:$Q$22,MATCH($D15,Parametros!$I$19:$I$22,0),1+MOD(R$6-Parametros!$B$6,8))))</f>
        <v>N</v>
      </c>
      <c r="S15" s="18" t="str">
        <f>IF(OR($B15="",S$6=""),"",IFERROR(VLOOKUP($B15&amp;"|"&amp;S$6,Parametros!$E$46:$H$65,4,FALSE),INDEX(Parametros!$J$19:$Q$22,MATCH($D15,Parametros!$I$19:$I$22,0),1+MOD(S$6-Parametros!$B$6,8))))</f>
        <v>N</v>
      </c>
      <c r="T15" s="18" t="str">
        <f>IF(OR($B15="",T$6=""),"",IFERROR(VLOOKUP($B15&amp;"|"&amp;T$6,Parametros!$E$46:$H$65,4,FALSE),INDEX(Parametros!$J$19:$Q$22,MATCH($D15,Parametros!$I$19:$I$22,0),1+MOD(T$6-Parametros!$B$6,8))))</f>
        <v>L</v>
      </c>
      <c r="U15" s="18" t="str">
        <f>IF(OR($B15="",U$6=""),"",IFERROR(VLOOKUP($B15&amp;"|"&amp;U$6,Parametros!$E$46:$H$65,4,FALSE),INDEX(Parametros!$J$19:$Q$22,MATCH($D15,Parametros!$I$19:$I$22,0),1+MOD(U$6-Parametros!$B$6,8))))</f>
        <v>L</v>
      </c>
      <c r="V15" s="18" t="str">
        <f>IF(OR($B15="",V$6=""),"",IFERROR(VLOOKUP($B15&amp;"|"&amp;V$6,Parametros!$E$46:$H$65,4,FALSE),INDEX(Parametros!$J$19:$Q$22,MATCH($D15,Parametros!$I$19:$I$22,0),1+MOD(V$6-Parametros!$B$6,8))))</f>
        <v>M</v>
      </c>
      <c r="W15" s="18" t="str">
        <f>IF(OR($B15="",W$6=""),"",IFERROR(VLOOKUP($B15&amp;"|"&amp;W$6,Parametros!$E$46:$H$65,4,FALSE),INDEX(Parametros!$J$19:$Q$22,MATCH($D15,Parametros!$I$19:$I$22,0),1+MOD(W$6-Parametros!$B$6,8))))</f>
        <v>M</v>
      </c>
      <c r="X15" s="18" t="str">
        <f>IF(OR($B15="",X$6=""),"",IFERROR(VLOOKUP($B15&amp;"|"&amp;X$6,Parametros!$E$46:$H$65,4,FALSE),INDEX(Parametros!$J$19:$Q$22,MATCH($D15,Parametros!$I$19:$I$22,0),1+MOD(X$6-Parametros!$B$6,8))))</f>
        <v>T</v>
      </c>
      <c r="Y15" s="18" t="str">
        <f>IF(OR($B15="",Y$6=""),"",IFERROR(VLOOKUP($B15&amp;"|"&amp;Y$6,Parametros!$E$46:$H$65,4,FALSE),INDEX(Parametros!$J$19:$Q$22,MATCH($D15,Parametros!$I$19:$I$22,0),1+MOD(Y$6-Parametros!$B$6,8))))</f>
        <v>T</v>
      </c>
      <c r="Z15" s="18" t="str">
        <f>IF(OR($B15="",Z$6=""),"",IFERROR(VLOOKUP($B15&amp;"|"&amp;Z$6,Parametros!$E$46:$H$65,4,FALSE),INDEX(Parametros!$J$19:$Q$22,MATCH($D15,Parametros!$I$19:$I$22,0),1+MOD(Z$6-Parametros!$B$6,8))))</f>
        <v>N</v>
      </c>
      <c r="AA15" s="18" t="str">
        <f>IF(OR($B15="",AA$6=""),"",IFERROR(VLOOKUP($B15&amp;"|"&amp;AA$6,Parametros!$E$46:$H$65,4,FALSE),INDEX(Parametros!$J$19:$Q$22,MATCH($D15,Parametros!$I$19:$I$22,0),1+MOD(AA$6-Parametros!$B$6,8))))</f>
        <v>N</v>
      </c>
      <c r="AB15" s="18" t="str">
        <f>IF(OR($B15="",AB$6=""),"",IFERROR(VLOOKUP($B15&amp;"|"&amp;AB$6,Parametros!$E$46:$H$65,4,FALSE),INDEX(Parametros!$J$19:$Q$22,MATCH($D15,Parametros!$I$19:$I$22,0),1+MOD(AB$6-Parametros!$B$6,8))))</f>
        <v>L</v>
      </c>
      <c r="AC15" s="18" t="str">
        <f>IF(OR($B15="",AC$6=""),"",IFERROR(VLOOKUP($B15&amp;"|"&amp;AC$6,Parametros!$E$46:$H$65,4,FALSE),INDEX(Parametros!$J$19:$Q$22,MATCH($D15,Parametros!$I$19:$I$22,0),1+MOD(AC$6-Parametros!$B$6,8))))</f>
        <v>L</v>
      </c>
      <c r="AD15" s="18" t="str">
        <f>IF(OR($B15="",AD$6=""),"",IFERROR(VLOOKUP($B15&amp;"|"&amp;AD$6,Parametros!$E$46:$H$65,4,FALSE),INDEX(Parametros!$J$19:$Q$22,MATCH($D15,Parametros!$I$19:$I$22,0),1+MOD(AD$6-Parametros!$B$6,8))))</f>
        <v>M</v>
      </c>
      <c r="AE15" s="18" t="str">
        <f>IF(OR($B15="",AE$6=""),"",IFERROR(VLOOKUP($B15&amp;"|"&amp;AE$6,Parametros!$E$46:$H$65,4,FALSE),INDEX(Parametros!$J$19:$Q$22,MATCH($D15,Parametros!$I$19:$I$22,0),1+MOD(AE$6-Parametros!$B$6,8))))</f>
        <v>M</v>
      </c>
      <c r="AF15" s="18" t="str">
        <f>IF(OR($B15="",AF$6=""),"",IFERROR(VLOOKUP($B15&amp;"|"&amp;AF$6,Parametros!$E$46:$H$65,4,FALSE),INDEX(Parametros!$J$19:$Q$22,MATCH($D15,Parametros!$I$19:$I$22,0),1+MOD(AF$6-Parametros!$B$6,8))))</f>
        <v>T</v>
      </c>
      <c r="AG15" s="18" t="str">
        <f>IF(OR($B15="",AG$6=""),"",IFERROR(VLOOKUP($B15&amp;"|"&amp;AG$6,Parametros!$E$46:$H$65,4,FALSE),INDEX(Parametros!$J$19:$Q$22,MATCH($D15,Parametros!$I$19:$I$22,0),1+MOD(AG$6-Parametros!$B$6,8))))</f>
        <v>T</v>
      </c>
      <c r="AH15" s="18" t="str">
        <f>IF(OR($B15="",AH$6=""),"",IFERROR(VLOOKUP($B15&amp;"|"&amp;AH$6,Parametros!$E$46:$H$65,4,FALSE),INDEX(Parametros!$J$19:$Q$22,MATCH($D15,Parametros!$I$19:$I$22,0),1+MOD(AH$6-Parametros!$B$6,8))))</f>
        <v>N</v>
      </c>
      <c r="AI15" s="18" t="str">
        <f>IF(OR($B15="",AI$6=""),"",IFERROR(VLOOKUP($B15&amp;"|"&amp;AI$6,Parametros!$E$46:$H$65,4,FALSE),INDEX(Parametros!$J$19:$Q$22,MATCH($D15,Parametros!$I$19:$I$22,0),1+MOD(AI$6-Parametros!$B$6,8))))</f>
        <v>N</v>
      </c>
      <c r="AJ15" s="18" t="str">
        <f>IF(OR($B15="",AJ$6=""),"",IFERROR(VLOOKUP($B15&amp;"|"&amp;AJ$6,Parametros!$E$46:$H$65,4,FALSE),INDEX(Parametros!$J$19:$Q$22,MATCH($D15,Parametros!$I$19:$I$22,0),1+MOD(AJ$6-Parametros!$B$6,8))))</f>
        <v/>
      </c>
      <c r="AK15" s="19">
        <f t="shared" si="1"/>
        <v>192</v>
      </c>
      <c r="AL15" s="18">
        <f t="shared" si="2"/>
        <v>8</v>
      </c>
      <c r="AM15" s="18">
        <f t="shared" si="3"/>
        <v>8</v>
      </c>
      <c r="AN15" s="18">
        <f t="shared" si="4"/>
        <v>8</v>
      </c>
      <c r="AO15" s="18">
        <f t="shared" si="5"/>
        <v>6</v>
      </c>
      <c r="AP15" s="18">
        <f t="shared" si="6"/>
        <v>0</v>
      </c>
      <c r="AQ15" s="18">
        <f t="shared" si="7"/>
        <v>24</v>
      </c>
    </row>
    <row r="16" spans="1:43" ht="18.75" customHeight="1" x14ac:dyDescent="0.25">
      <c r="A16" s="15">
        <v>8</v>
      </c>
      <c r="B16" s="4" t="str">
        <f>IF(Parametros!A36="Sí",Parametros!B36,"")</f>
        <v>Mateo Rivas</v>
      </c>
      <c r="C16" s="4" t="str">
        <f>IF($B16="","",Parametros!C36)</f>
        <v>Seguridad nocturna</v>
      </c>
      <c r="D16" s="16" t="str">
        <f>IF($B16="","",Parametros!D36)</f>
        <v>D</v>
      </c>
      <c r="E16" s="17">
        <f>IF($B16="","",Parametros!E36)</f>
        <v>1</v>
      </c>
      <c r="F16" s="18" t="str">
        <f>IF(OR($B16="",F$6=""),"",IFERROR(VLOOKUP($B16&amp;"|"&amp;F$6,Parametros!$E$46:$H$65,4,FALSE),INDEX(Parametros!$J$19:$Q$22,MATCH($D16,Parametros!$I$19:$I$22,0),1+MOD(F$6-Parametros!$B$6,8))))</f>
        <v>M</v>
      </c>
      <c r="G16" s="18" t="str">
        <f>IF(OR($B16="",G$6=""),"",IFERROR(VLOOKUP($B16&amp;"|"&amp;G$6,Parametros!$E$46:$H$65,4,FALSE),INDEX(Parametros!$J$19:$Q$22,MATCH($D16,Parametros!$I$19:$I$22,0),1+MOD(G$6-Parametros!$B$6,8))))</f>
        <v>M</v>
      </c>
      <c r="H16" s="18" t="str">
        <f>IF(OR($B16="",H$6=""),"",IFERROR(VLOOKUP($B16&amp;"|"&amp;H$6,Parametros!$E$46:$H$65,4,FALSE),INDEX(Parametros!$J$19:$Q$22,MATCH($D16,Parametros!$I$19:$I$22,0),1+MOD(H$6-Parametros!$B$6,8))))</f>
        <v>T</v>
      </c>
      <c r="I16" s="18" t="str">
        <f>IF(OR($B16="",I$6=""),"",IFERROR(VLOOKUP($B16&amp;"|"&amp;I$6,Parametros!$E$46:$H$65,4,FALSE),INDEX(Parametros!$J$19:$Q$22,MATCH($D16,Parametros!$I$19:$I$22,0),1+MOD(I$6-Parametros!$B$6,8))))</f>
        <v>T</v>
      </c>
      <c r="J16" s="18" t="str">
        <f>IF(OR($B16="",J$6=""),"",IFERROR(VLOOKUP($B16&amp;"|"&amp;J$6,Parametros!$E$46:$H$65,4,FALSE),INDEX(Parametros!$J$19:$Q$22,MATCH($D16,Parametros!$I$19:$I$22,0),1+MOD(J$6-Parametros!$B$6,8))))</f>
        <v>N</v>
      </c>
      <c r="K16" s="18" t="str">
        <f>IF(OR($B16="",K$6=""),"",IFERROR(VLOOKUP($B16&amp;"|"&amp;K$6,Parametros!$E$46:$H$65,4,FALSE),INDEX(Parametros!$J$19:$Q$22,MATCH($D16,Parametros!$I$19:$I$22,0),1+MOD(K$6-Parametros!$B$6,8))))</f>
        <v>N</v>
      </c>
      <c r="L16" s="18" t="str">
        <f>IF(OR($B16="",L$6=""),"",IFERROR(VLOOKUP($B16&amp;"|"&amp;L$6,Parametros!$E$46:$H$65,4,FALSE),INDEX(Parametros!$J$19:$Q$22,MATCH($D16,Parametros!$I$19:$I$22,0),1+MOD(L$6-Parametros!$B$6,8))))</f>
        <v>L</v>
      </c>
      <c r="M16" s="18" t="str">
        <f>IF(OR($B16="",M$6=""),"",IFERROR(VLOOKUP($B16&amp;"|"&amp;M$6,Parametros!$E$46:$H$65,4,FALSE),INDEX(Parametros!$J$19:$Q$22,MATCH($D16,Parametros!$I$19:$I$22,0),1+MOD(M$6-Parametros!$B$6,8))))</f>
        <v>L</v>
      </c>
      <c r="N16" s="18" t="str">
        <f>IF(OR($B16="",N$6=""),"",IFERROR(VLOOKUP($B16&amp;"|"&amp;N$6,Parametros!$E$46:$H$65,4,FALSE),INDEX(Parametros!$J$19:$Q$22,MATCH($D16,Parametros!$I$19:$I$22,0),1+MOD(N$6-Parametros!$B$6,8))))</f>
        <v>M</v>
      </c>
      <c r="O16" s="18" t="str">
        <f>IF(OR($B16="",O$6=""),"",IFERROR(VLOOKUP($B16&amp;"|"&amp;O$6,Parametros!$E$46:$H$65,4,FALSE),INDEX(Parametros!$J$19:$Q$22,MATCH($D16,Parametros!$I$19:$I$22,0),1+MOD(O$6-Parametros!$B$6,8))))</f>
        <v>M</v>
      </c>
      <c r="P16" s="18" t="str">
        <f>IF(OR($B16="",P$6=""),"",IFERROR(VLOOKUP($B16&amp;"|"&amp;P$6,Parametros!$E$46:$H$65,4,FALSE),INDEX(Parametros!$J$19:$Q$22,MATCH($D16,Parametros!$I$19:$I$22,0),1+MOD(P$6-Parametros!$B$6,8))))</f>
        <v>T</v>
      </c>
      <c r="Q16" s="18" t="str">
        <f>IF(OR($B16="",Q$6=""),"",IFERROR(VLOOKUP($B16&amp;"|"&amp;Q$6,Parametros!$E$46:$H$65,4,FALSE),INDEX(Parametros!$J$19:$Q$22,MATCH($D16,Parametros!$I$19:$I$22,0),1+MOD(Q$6-Parametros!$B$6,8))))</f>
        <v>T</v>
      </c>
      <c r="R16" s="18" t="str">
        <f>IF(OR($B16="",R$6=""),"",IFERROR(VLOOKUP($B16&amp;"|"&amp;R$6,Parametros!$E$46:$H$65,4,FALSE),INDEX(Parametros!$J$19:$Q$22,MATCH($D16,Parametros!$I$19:$I$22,0),1+MOD(R$6-Parametros!$B$6,8))))</f>
        <v>N</v>
      </c>
      <c r="S16" s="18" t="str">
        <f>IF(OR($B16="",S$6=""),"",IFERROR(VLOOKUP($B16&amp;"|"&amp;S$6,Parametros!$E$46:$H$65,4,FALSE),INDEX(Parametros!$J$19:$Q$22,MATCH($D16,Parametros!$I$19:$I$22,0),1+MOD(S$6-Parametros!$B$6,8))))</f>
        <v>N</v>
      </c>
      <c r="T16" s="18" t="str">
        <f>IF(OR($B16="",T$6=""),"",IFERROR(VLOOKUP($B16&amp;"|"&amp;T$6,Parametros!$E$46:$H$65,4,FALSE),INDEX(Parametros!$J$19:$Q$22,MATCH($D16,Parametros!$I$19:$I$22,0),1+MOD(T$6-Parametros!$B$6,8))))</f>
        <v>L</v>
      </c>
      <c r="U16" s="18" t="str">
        <f>IF(OR($B16="",U$6=""),"",IFERROR(VLOOKUP($B16&amp;"|"&amp;U$6,Parametros!$E$46:$H$65,4,FALSE),INDEX(Parametros!$J$19:$Q$22,MATCH($D16,Parametros!$I$19:$I$22,0),1+MOD(U$6-Parametros!$B$6,8))))</f>
        <v>L</v>
      </c>
      <c r="V16" s="18" t="str">
        <f>IF(OR($B16="",V$6=""),"",IFERROR(VLOOKUP($B16&amp;"|"&amp;V$6,Parametros!$E$46:$H$65,4,FALSE),INDEX(Parametros!$J$19:$Q$22,MATCH($D16,Parametros!$I$19:$I$22,0),1+MOD(V$6-Parametros!$B$6,8))))</f>
        <v>M</v>
      </c>
      <c r="W16" s="18" t="str">
        <f>IF(OR($B16="",W$6=""),"",IFERROR(VLOOKUP($B16&amp;"|"&amp;W$6,Parametros!$E$46:$H$65,4,FALSE),INDEX(Parametros!$J$19:$Q$22,MATCH($D16,Parametros!$I$19:$I$22,0),1+MOD(W$6-Parametros!$B$6,8))))</f>
        <v>M</v>
      </c>
      <c r="X16" s="18" t="str">
        <f>IF(OR($B16="",X$6=""),"",IFERROR(VLOOKUP($B16&amp;"|"&amp;X$6,Parametros!$E$46:$H$65,4,FALSE),INDEX(Parametros!$J$19:$Q$22,MATCH($D16,Parametros!$I$19:$I$22,0),1+MOD(X$6-Parametros!$B$6,8))))</f>
        <v>T</v>
      </c>
      <c r="Y16" s="18" t="str">
        <f>IF(OR($B16="",Y$6=""),"",IFERROR(VLOOKUP($B16&amp;"|"&amp;Y$6,Parametros!$E$46:$H$65,4,FALSE),INDEX(Parametros!$J$19:$Q$22,MATCH($D16,Parametros!$I$19:$I$22,0),1+MOD(Y$6-Parametros!$B$6,8))))</f>
        <v>T</v>
      </c>
      <c r="Z16" s="18" t="str">
        <f>IF(OR($B16="",Z$6=""),"",IFERROR(VLOOKUP($B16&amp;"|"&amp;Z$6,Parametros!$E$46:$H$65,4,FALSE),INDEX(Parametros!$J$19:$Q$22,MATCH($D16,Parametros!$I$19:$I$22,0),1+MOD(Z$6-Parametros!$B$6,8))))</f>
        <v>N</v>
      </c>
      <c r="AA16" s="18" t="str">
        <f>IF(OR($B16="",AA$6=""),"",IFERROR(VLOOKUP($B16&amp;"|"&amp;AA$6,Parametros!$E$46:$H$65,4,FALSE),INDEX(Parametros!$J$19:$Q$22,MATCH($D16,Parametros!$I$19:$I$22,0),1+MOD(AA$6-Parametros!$B$6,8))))</f>
        <v>N</v>
      </c>
      <c r="AB16" s="18" t="str">
        <f>IF(OR($B16="",AB$6=""),"",IFERROR(VLOOKUP($B16&amp;"|"&amp;AB$6,Parametros!$E$46:$H$65,4,FALSE),INDEX(Parametros!$J$19:$Q$22,MATCH($D16,Parametros!$I$19:$I$22,0),1+MOD(AB$6-Parametros!$B$6,8))))</f>
        <v>L</v>
      </c>
      <c r="AC16" s="18" t="str">
        <f>IF(OR($B16="",AC$6=""),"",IFERROR(VLOOKUP($B16&amp;"|"&amp;AC$6,Parametros!$E$46:$H$65,4,FALSE),INDEX(Parametros!$J$19:$Q$22,MATCH($D16,Parametros!$I$19:$I$22,0),1+MOD(AC$6-Parametros!$B$6,8))))</f>
        <v>L</v>
      </c>
      <c r="AD16" s="18">
        <f>IF(OR($B16="",AD$6=""),"",IFERROR(VLOOKUP($B16&amp;"|"&amp;AD$6,Parametros!$E$46:$H$65,4,FALSE),INDEX(Parametros!$J$19:$Q$22,MATCH($D16,Parametros!$I$19:$I$22,0),1+MOD(AD$6-Parametros!$B$6,8))))</f>
        <v>0</v>
      </c>
      <c r="AE16" s="18" t="str">
        <f>IF(OR($B16="",AE$6=""),"",IFERROR(VLOOKUP($B16&amp;"|"&amp;AE$6,Parametros!$E$46:$H$65,4,FALSE),INDEX(Parametros!$J$19:$Q$22,MATCH($D16,Parametros!$I$19:$I$22,0),1+MOD(AE$6-Parametros!$B$6,8))))</f>
        <v>M</v>
      </c>
      <c r="AF16" s="18" t="str">
        <f>IF(OR($B16="",AF$6=""),"",IFERROR(VLOOKUP($B16&amp;"|"&amp;AF$6,Parametros!$E$46:$H$65,4,FALSE),INDEX(Parametros!$J$19:$Q$22,MATCH($D16,Parametros!$I$19:$I$22,0),1+MOD(AF$6-Parametros!$B$6,8))))</f>
        <v>T</v>
      </c>
      <c r="AG16" s="18" t="str">
        <f>IF(OR($B16="",AG$6=""),"",IFERROR(VLOOKUP($B16&amp;"|"&amp;AG$6,Parametros!$E$46:$H$65,4,FALSE),INDEX(Parametros!$J$19:$Q$22,MATCH($D16,Parametros!$I$19:$I$22,0),1+MOD(AG$6-Parametros!$B$6,8))))</f>
        <v>T</v>
      </c>
      <c r="AH16" s="18" t="str">
        <f>IF(OR($B16="",AH$6=""),"",IFERROR(VLOOKUP($B16&amp;"|"&amp;AH$6,Parametros!$E$46:$H$65,4,FALSE),INDEX(Parametros!$J$19:$Q$22,MATCH($D16,Parametros!$I$19:$I$22,0),1+MOD(AH$6-Parametros!$B$6,8))))</f>
        <v>N</v>
      </c>
      <c r="AI16" s="18" t="str">
        <f>IF(OR($B16="",AI$6=""),"",IFERROR(VLOOKUP($B16&amp;"|"&amp;AI$6,Parametros!$E$46:$H$65,4,FALSE),INDEX(Parametros!$J$19:$Q$22,MATCH($D16,Parametros!$I$19:$I$22,0),1+MOD(AI$6-Parametros!$B$6,8))))</f>
        <v>N</v>
      </c>
      <c r="AJ16" s="18" t="str">
        <f>IF(OR($B16="",AJ$6=""),"",IFERROR(VLOOKUP($B16&amp;"|"&amp;AJ$6,Parametros!$E$46:$H$65,4,FALSE),INDEX(Parametros!$J$19:$Q$22,MATCH($D16,Parametros!$I$19:$I$22,0),1+MOD(AJ$6-Parametros!$B$6,8))))</f>
        <v/>
      </c>
      <c r="AK16" s="19">
        <f t="shared" si="1"/>
        <v>184</v>
      </c>
      <c r="AL16" s="18">
        <f t="shared" si="2"/>
        <v>7</v>
      </c>
      <c r="AM16" s="18">
        <f t="shared" si="3"/>
        <v>8</v>
      </c>
      <c r="AN16" s="18">
        <f t="shared" si="4"/>
        <v>8</v>
      </c>
      <c r="AO16" s="18">
        <f t="shared" si="5"/>
        <v>6</v>
      </c>
      <c r="AP16" s="18">
        <f t="shared" si="6"/>
        <v>0</v>
      </c>
      <c r="AQ16" s="18">
        <f t="shared" si="7"/>
        <v>23</v>
      </c>
    </row>
    <row r="17" spans="1:44" ht="18.75" customHeight="1" x14ac:dyDescent="0.25">
      <c r="A17" s="15">
        <v>9</v>
      </c>
      <c r="B17" s="4" t="str">
        <f>IF(Parametros!A37="Sí",Parametros!B37,"")</f>
        <v/>
      </c>
      <c r="C17" s="4" t="str">
        <f>IF($B17="","",Parametros!C37)</f>
        <v/>
      </c>
      <c r="D17" s="16" t="str">
        <f>IF($B17="","",Parametros!D37)</f>
        <v/>
      </c>
      <c r="E17" s="17" t="str">
        <f>IF($B17="","",Parametros!E37)</f>
        <v/>
      </c>
      <c r="F17" s="18" t="str">
        <f>IF(OR($B17="",F$6=""),"",IFERROR(VLOOKUP($B17&amp;"|"&amp;F$6,Parametros!$E$46:$H$65,4,FALSE),INDEX(Parametros!$J$19:$Q$22,MATCH($D17,Parametros!$I$19:$I$22,0),1+MOD(F$6-Parametros!$B$6,8))))</f>
        <v/>
      </c>
      <c r="G17" s="18" t="str">
        <f>IF(OR($B17="",G$6=""),"",IFERROR(VLOOKUP($B17&amp;"|"&amp;G$6,Parametros!$E$46:$H$65,4,FALSE),INDEX(Parametros!$J$19:$Q$22,MATCH($D17,Parametros!$I$19:$I$22,0),1+MOD(G$6-Parametros!$B$6,8))))</f>
        <v/>
      </c>
      <c r="H17" s="18" t="str">
        <f>IF(OR($B17="",H$6=""),"",IFERROR(VLOOKUP($B17&amp;"|"&amp;H$6,Parametros!$E$46:$H$65,4,FALSE),INDEX(Parametros!$J$19:$Q$22,MATCH($D17,Parametros!$I$19:$I$22,0),1+MOD(H$6-Parametros!$B$6,8))))</f>
        <v/>
      </c>
      <c r="I17" s="18" t="str">
        <f>IF(OR($B17="",I$6=""),"",IFERROR(VLOOKUP($B17&amp;"|"&amp;I$6,Parametros!$E$46:$H$65,4,FALSE),INDEX(Parametros!$J$19:$Q$22,MATCH($D17,Parametros!$I$19:$I$22,0),1+MOD(I$6-Parametros!$B$6,8))))</f>
        <v/>
      </c>
      <c r="J17" s="18" t="str">
        <f>IF(OR($B17="",J$6=""),"",IFERROR(VLOOKUP($B17&amp;"|"&amp;J$6,Parametros!$E$46:$H$65,4,FALSE),INDEX(Parametros!$J$19:$Q$22,MATCH($D17,Parametros!$I$19:$I$22,0),1+MOD(J$6-Parametros!$B$6,8))))</f>
        <v/>
      </c>
      <c r="K17" s="18" t="str">
        <f>IF(OR($B17="",K$6=""),"",IFERROR(VLOOKUP($B17&amp;"|"&amp;K$6,Parametros!$E$46:$H$65,4,FALSE),INDEX(Parametros!$J$19:$Q$22,MATCH($D17,Parametros!$I$19:$I$22,0),1+MOD(K$6-Parametros!$B$6,8))))</f>
        <v/>
      </c>
      <c r="L17" s="18" t="str">
        <f>IF(OR($B17="",L$6=""),"",IFERROR(VLOOKUP($B17&amp;"|"&amp;L$6,Parametros!$E$46:$H$65,4,FALSE),INDEX(Parametros!$J$19:$Q$22,MATCH($D17,Parametros!$I$19:$I$22,0),1+MOD(L$6-Parametros!$B$6,8))))</f>
        <v/>
      </c>
      <c r="M17" s="18" t="str">
        <f>IF(OR($B17="",M$6=""),"",IFERROR(VLOOKUP($B17&amp;"|"&amp;M$6,Parametros!$E$46:$H$65,4,FALSE),INDEX(Parametros!$J$19:$Q$22,MATCH($D17,Parametros!$I$19:$I$22,0),1+MOD(M$6-Parametros!$B$6,8))))</f>
        <v/>
      </c>
      <c r="N17" s="18" t="str">
        <f>IF(OR($B17="",N$6=""),"",IFERROR(VLOOKUP($B17&amp;"|"&amp;N$6,Parametros!$E$46:$H$65,4,FALSE),INDEX(Parametros!$J$19:$Q$22,MATCH($D17,Parametros!$I$19:$I$22,0),1+MOD(N$6-Parametros!$B$6,8))))</f>
        <v/>
      </c>
      <c r="O17" s="18" t="str">
        <f>IF(OR($B17="",O$6=""),"",IFERROR(VLOOKUP($B17&amp;"|"&amp;O$6,Parametros!$E$46:$H$65,4,FALSE),INDEX(Parametros!$J$19:$Q$22,MATCH($D17,Parametros!$I$19:$I$22,0),1+MOD(O$6-Parametros!$B$6,8))))</f>
        <v/>
      </c>
      <c r="P17" s="18" t="str">
        <f>IF(OR($B17="",P$6=""),"",IFERROR(VLOOKUP($B17&amp;"|"&amp;P$6,Parametros!$E$46:$H$65,4,FALSE),INDEX(Parametros!$J$19:$Q$22,MATCH($D17,Parametros!$I$19:$I$22,0),1+MOD(P$6-Parametros!$B$6,8))))</f>
        <v/>
      </c>
      <c r="Q17" s="18" t="str">
        <f>IF(OR($B17="",Q$6=""),"",IFERROR(VLOOKUP($B17&amp;"|"&amp;Q$6,Parametros!$E$46:$H$65,4,FALSE),INDEX(Parametros!$J$19:$Q$22,MATCH($D17,Parametros!$I$19:$I$22,0),1+MOD(Q$6-Parametros!$B$6,8))))</f>
        <v/>
      </c>
      <c r="R17" s="18" t="str">
        <f>IF(OR($B17="",R$6=""),"",IFERROR(VLOOKUP($B17&amp;"|"&amp;R$6,Parametros!$E$46:$H$65,4,FALSE),INDEX(Parametros!$J$19:$Q$22,MATCH($D17,Parametros!$I$19:$I$22,0),1+MOD(R$6-Parametros!$B$6,8))))</f>
        <v/>
      </c>
      <c r="S17" s="18" t="str">
        <f>IF(OR($B17="",S$6=""),"",IFERROR(VLOOKUP($B17&amp;"|"&amp;S$6,Parametros!$E$46:$H$65,4,FALSE),INDEX(Parametros!$J$19:$Q$22,MATCH($D17,Parametros!$I$19:$I$22,0),1+MOD(S$6-Parametros!$B$6,8))))</f>
        <v/>
      </c>
      <c r="T17" s="18" t="str">
        <f>IF(OR($B17="",T$6=""),"",IFERROR(VLOOKUP($B17&amp;"|"&amp;T$6,Parametros!$E$46:$H$65,4,FALSE),INDEX(Parametros!$J$19:$Q$22,MATCH($D17,Parametros!$I$19:$I$22,0),1+MOD(T$6-Parametros!$B$6,8))))</f>
        <v/>
      </c>
      <c r="U17" s="18" t="str">
        <f>IF(OR($B17="",U$6=""),"",IFERROR(VLOOKUP($B17&amp;"|"&amp;U$6,Parametros!$E$46:$H$65,4,FALSE),INDEX(Parametros!$J$19:$Q$22,MATCH($D17,Parametros!$I$19:$I$22,0),1+MOD(U$6-Parametros!$B$6,8))))</f>
        <v/>
      </c>
      <c r="V17" s="18" t="str">
        <f>IF(OR($B17="",V$6=""),"",IFERROR(VLOOKUP($B17&amp;"|"&amp;V$6,Parametros!$E$46:$H$65,4,FALSE),INDEX(Parametros!$J$19:$Q$22,MATCH($D17,Parametros!$I$19:$I$22,0),1+MOD(V$6-Parametros!$B$6,8))))</f>
        <v/>
      </c>
      <c r="W17" s="18" t="str">
        <f>IF(OR($B17="",W$6=""),"",IFERROR(VLOOKUP($B17&amp;"|"&amp;W$6,Parametros!$E$46:$H$65,4,FALSE),INDEX(Parametros!$J$19:$Q$22,MATCH($D17,Parametros!$I$19:$I$22,0),1+MOD(W$6-Parametros!$B$6,8))))</f>
        <v/>
      </c>
      <c r="X17" s="18" t="str">
        <f>IF(OR($B17="",X$6=""),"",IFERROR(VLOOKUP($B17&amp;"|"&amp;X$6,Parametros!$E$46:$H$65,4,FALSE),INDEX(Parametros!$J$19:$Q$22,MATCH($D17,Parametros!$I$19:$I$22,0),1+MOD(X$6-Parametros!$B$6,8))))</f>
        <v/>
      </c>
      <c r="Y17" s="18" t="str">
        <f>IF(OR($B17="",Y$6=""),"",IFERROR(VLOOKUP($B17&amp;"|"&amp;Y$6,Parametros!$E$46:$H$65,4,FALSE),INDEX(Parametros!$J$19:$Q$22,MATCH($D17,Parametros!$I$19:$I$22,0),1+MOD(Y$6-Parametros!$B$6,8))))</f>
        <v/>
      </c>
      <c r="Z17" s="18" t="str">
        <f>IF(OR($B17="",Z$6=""),"",IFERROR(VLOOKUP($B17&amp;"|"&amp;Z$6,Parametros!$E$46:$H$65,4,FALSE),INDEX(Parametros!$J$19:$Q$22,MATCH($D17,Parametros!$I$19:$I$22,0),1+MOD(Z$6-Parametros!$B$6,8))))</f>
        <v/>
      </c>
      <c r="AA17" s="18" t="str">
        <f>IF(OR($B17="",AA$6=""),"",IFERROR(VLOOKUP($B17&amp;"|"&amp;AA$6,Parametros!$E$46:$H$65,4,FALSE),INDEX(Parametros!$J$19:$Q$22,MATCH($D17,Parametros!$I$19:$I$22,0),1+MOD(AA$6-Parametros!$B$6,8))))</f>
        <v/>
      </c>
      <c r="AB17" s="18" t="str">
        <f>IF(OR($B17="",AB$6=""),"",IFERROR(VLOOKUP($B17&amp;"|"&amp;AB$6,Parametros!$E$46:$H$65,4,FALSE),INDEX(Parametros!$J$19:$Q$22,MATCH($D17,Parametros!$I$19:$I$22,0),1+MOD(AB$6-Parametros!$B$6,8))))</f>
        <v/>
      </c>
      <c r="AC17" s="18" t="str">
        <f>IF(OR($B17="",AC$6=""),"",IFERROR(VLOOKUP($B17&amp;"|"&amp;AC$6,Parametros!$E$46:$H$65,4,FALSE),INDEX(Parametros!$J$19:$Q$22,MATCH($D17,Parametros!$I$19:$I$22,0),1+MOD(AC$6-Parametros!$B$6,8))))</f>
        <v/>
      </c>
      <c r="AD17" s="18" t="str">
        <f>IF(OR($B17="",AD$6=""),"",IFERROR(VLOOKUP($B17&amp;"|"&amp;AD$6,Parametros!$E$46:$H$65,4,FALSE),INDEX(Parametros!$J$19:$Q$22,MATCH($D17,Parametros!$I$19:$I$22,0),1+MOD(AD$6-Parametros!$B$6,8))))</f>
        <v/>
      </c>
      <c r="AE17" s="18" t="str">
        <f>IF(OR($B17="",AE$6=""),"",IFERROR(VLOOKUP($B17&amp;"|"&amp;AE$6,Parametros!$E$46:$H$65,4,FALSE),INDEX(Parametros!$J$19:$Q$22,MATCH($D17,Parametros!$I$19:$I$22,0),1+MOD(AE$6-Parametros!$B$6,8))))</f>
        <v/>
      </c>
      <c r="AF17" s="18" t="str">
        <f>IF(OR($B17="",AF$6=""),"",IFERROR(VLOOKUP($B17&amp;"|"&amp;AF$6,Parametros!$E$46:$H$65,4,FALSE),INDEX(Parametros!$J$19:$Q$22,MATCH($D17,Parametros!$I$19:$I$22,0),1+MOD(AF$6-Parametros!$B$6,8))))</f>
        <v/>
      </c>
      <c r="AG17" s="18" t="str">
        <f>IF(OR($B17="",AG$6=""),"",IFERROR(VLOOKUP($B17&amp;"|"&amp;AG$6,Parametros!$E$46:$H$65,4,FALSE),INDEX(Parametros!$J$19:$Q$22,MATCH($D17,Parametros!$I$19:$I$22,0),1+MOD(AG$6-Parametros!$B$6,8))))</f>
        <v/>
      </c>
      <c r="AH17" s="18" t="str">
        <f>IF(OR($B17="",AH$6=""),"",IFERROR(VLOOKUP($B17&amp;"|"&amp;AH$6,Parametros!$E$46:$H$65,4,FALSE),INDEX(Parametros!$J$19:$Q$22,MATCH($D17,Parametros!$I$19:$I$22,0),1+MOD(AH$6-Parametros!$B$6,8))))</f>
        <v/>
      </c>
      <c r="AI17" s="18" t="str">
        <f>IF(OR($B17="",AI$6=""),"",IFERROR(VLOOKUP($B17&amp;"|"&amp;AI$6,Parametros!$E$46:$H$65,4,FALSE),INDEX(Parametros!$J$19:$Q$22,MATCH($D17,Parametros!$I$19:$I$22,0),1+MOD(AI$6-Parametros!$B$6,8))))</f>
        <v/>
      </c>
      <c r="AJ17" s="18" t="str">
        <f>IF(OR($B17="",AJ$6=""),"",IFERROR(VLOOKUP($B17&amp;"|"&amp;AJ$6,Parametros!$E$46:$H$65,4,FALSE),INDEX(Parametros!$J$19:$Q$22,MATCH($D17,Parametros!$I$19:$I$22,0),1+MOD(AJ$6-Parametros!$B$6,8))))</f>
        <v/>
      </c>
      <c r="AK17" s="19" t="str">
        <f t="shared" si="1"/>
        <v/>
      </c>
      <c r="AL17" s="18" t="str">
        <f t="shared" si="2"/>
        <v/>
      </c>
      <c r="AM17" s="18" t="str">
        <f t="shared" si="3"/>
        <v/>
      </c>
      <c r="AN17" s="18" t="str">
        <f t="shared" si="4"/>
        <v/>
      </c>
      <c r="AO17" s="18" t="str">
        <f t="shared" si="5"/>
        <v/>
      </c>
      <c r="AP17" s="18" t="str">
        <f t="shared" si="6"/>
        <v/>
      </c>
      <c r="AQ17" s="18" t="str">
        <f t="shared" si="7"/>
        <v/>
      </c>
    </row>
    <row r="18" spans="1:44" ht="18.75" customHeight="1" x14ac:dyDescent="0.25">
      <c r="A18" s="15">
        <v>10</v>
      </c>
      <c r="B18" s="4" t="str">
        <f>IF(Parametros!A38="Sí",Parametros!B38,"")</f>
        <v/>
      </c>
      <c r="C18" s="4" t="str">
        <f>IF($B18="","",Parametros!C38)</f>
        <v/>
      </c>
      <c r="D18" s="16" t="str">
        <f>IF($B18="","",Parametros!D38)</f>
        <v/>
      </c>
      <c r="E18" s="17" t="str">
        <f>IF($B18="","",Parametros!E38)</f>
        <v/>
      </c>
      <c r="F18" s="18" t="str">
        <f>IF(OR($B18="",F$6=""),"",IFERROR(VLOOKUP($B18&amp;"|"&amp;F$6,Parametros!$E$46:$H$65,4,FALSE),INDEX(Parametros!$J$19:$Q$22,MATCH($D18,Parametros!$I$19:$I$22,0),1+MOD(F$6-Parametros!$B$6,8))))</f>
        <v/>
      </c>
      <c r="G18" s="18" t="str">
        <f>IF(OR($B18="",G$6=""),"",IFERROR(VLOOKUP($B18&amp;"|"&amp;G$6,Parametros!$E$46:$H$65,4,FALSE),INDEX(Parametros!$J$19:$Q$22,MATCH($D18,Parametros!$I$19:$I$22,0),1+MOD(G$6-Parametros!$B$6,8))))</f>
        <v/>
      </c>
      <c r="H18" s="18" t="str">
        <f>IF(OR($B18="",H$6=""),"",IFERROR(VLOOKUP($B18&amp;"|"&amp;H$6,Parametros!$E$46:$H$65,4,FALSE),INDEX(Parametros!$J$19:$Q$22,MATCH($D18,Parametros!$I$19:$I$22,0),1+MOD(H$6-Parametros!$B$6,8))))</f>
        <v/>
      </c>
      <c r="I18" s="18" t="str">
        <f>IF(OR($B18="",I$6=""),"",IFERROR(VLOOKUP($B18&amp;"|"&amp;I$6,Parametros!$E$46:$H$65,4,FALSE),INDEX(Parametros!$J$19:$Q$22,MATCH($D18,Parametros!$I$19:$I$22,0),1+MOD(I$6-Parametros!$B$6,8))))</f>
        <v/>
      </c>
      <c r="J18" s="18" t="str">
        <f>IF(OR($B18="",J$6=""),"",IFERROR(VLOOKUP($B18&amp;"|"&amp;J$6,Parametros!$E$46:$H$65,4,FALSE),INDEX(Parametros!$J$19:$Q$22,MATCH($D18,Parametros!$I$19:$I$22,0),1+MOD(J$6-Parametros!$B$6,8))))</f>
        <v/>
      </c>
      <c r="K18" s="18" t="str">
        <f>IF(OR($B18="",K$6=""),"",IFERROR(VLOOKUP($B18&amp;"|"&amp;K$6,Parametros!$E$46:$H$65,4,FALSE),INDEX(Parametros!$J$19:$Q$22,MATCH($D18,Parametros!$I$19:$I$22,0),1+MOD(K$6-Parametros!$B$6,8))))</f>
        <v/>
      </c>
      <c r="L18" s="18" t="str">
        <f>IF(OR($B18="",L$6=""),"",IFERROR(VLOOKUP($B18&amp;"|"&amp;L$6,Parametros!$E$46:$H$65,4,FALSE),INDEX(Parametros!$J$19:$Q$22,MATCH($D18,Parametros!$I$19:$I$22,0),1+MOD(L$6-Parametros!$B$6,8))))</f>
        <v/>
      </c>
      <c r="M18" s="18" t="str">
        <f>IF(OR($B18="",M$6=""),"",IFERROR(VLOOKUP($B18&amp;"|"&amp;M$6,Parametros!$E$46:$H$65,4,FALSE),INDEX(Parametros!$J$19:$Q$22,MATCH($D18,Parametros!$I$19:$I$22,0),1+MOD(M$6-Parametros!$B$6,8))))</f>
        <v/>
      </c>
      <c r="N18" s="18" t="str">
        <f>IF(OR($B18="",N$6=""),"",IFERROR(VLOOKUP($B18&amp;"|"&amp;N$6,Parametros!$E$46:$H$65,4,FALSE),INDEX(Parametros!$J$19:$Q$22,MATCH($D18,Parametros!$I$19:$I$22,0),1+MOD(N$6-Parametros!$B$6,8))))</f>
        <v/>
      </c>
      <c r="O18" s="18" t="str">
        <f>IF(OR($B18="",O$6=""),"",IFERROR(VLOOKUP($B18&amp;"|"&amp;O$6,Parametros!$E$46:$H$65,4,FALSE),INDEX(Parametros!$J$19:$Q$22,MATCH($D18,Parametros!$I$19:$I$22,0),1+MOD(O$6-Parametros!$B$6,8))))</f>
        <v/>
      </c>
      <c r="P18" s="18" t="str">
        <f>IF(OR($B18="",P$6=""),"",IFERROR(VLOOKUP($B18&amp;"|"&amp;P$6,Parametros!$E$46:$H$65,4,FALSE),INDEX(Parametros!$J$19:$Q$22,MATCH($D18,Parametros!$I$19:$I$22,0),1+MOD(P$6-Parametros!$B$6,8))))</f>
        <v/>
      </c>
      <c r="Q18" s="18" t="str">
        <f>IF(OR($B18="",Q$6=""),"",IFERROR(VLOOKUP($B18&amp;"|"&amp;Q$6,Parametros!$E$46:$H$65,4,FALSE),INDEX(Parametros!$J$19:$Q$22,MATCH($D18,Parametros!$I$19:$I$22,0),1+MOD(Q$6-Parametros!$B$6,8))))</f>
        <v/>
      </c>
      <c r="R18" s="18" t="str">
        <f>IF(OR($B18="",R$6=""),"",IFERROR(VLOOKUP($B18&amp;"|"&amp;R$6,Parametros!$E$46:$H$65,4,FALSE),INDEX(Parametros!$J$19:$Q$22,MATCH($D18,Parametros!$I$19:$I$22,0),1+MOD(R$6-Parametros!$B$6,8))))</f>
        <v/>
      </c>
      <c r="S18" s="18" t="str">
        <f>IF(OR($B18="",S$6=""),"",IFERROR(VLOOKUP($B18&amp;"|"&amp;S$6,Parametros!$E$46:$H$65,4,FALSE),INDEX(Parametros!$J$19:$Q$22,MATCH($D18,Parametros!$I$19:$I$22,0),1+MOD(S$6-Parametros!$B$6,8))))</f>
        <v/>
      </c>
      <c r="T18" s="18" t="str">
        <f>IF(OR($B18="",T$6=""),"",IFERROR(VLOOKUP($B18&amp;"|"&amp;T$6,Parametros!$E$46:$H$65,4,FALSE),INDEX(Parametros!$J$19:$Q$22,MATCH($D18,Parametros!$I$19:$I$22,0),1+MOD(T$6-Parametros!$B$6,8))))</f>
        <v/>
      </c>
      <c r="U18" s="18" t="str">
        <f>IF(OR($B18="",U$6=""),"",IFERROR(VLOOKUP($B18&amp;"|"&amp;U$6,Parametros!$E$46:$H$65,4,FALSE),INDEX(Parametros!$J$19:$Q$22,MATCH($D18,Parametros!$I$19:$I$22,0),1+MOD(U$6-Parametros!$B$6,8))))</f>
        <v/>
      </c>
      <c r="V18" s="18" t="str">
        <f>IF(OR($B18="",V$6=""),"",IFERROR(VLOOKUP($B18&amp;"|"&amp;V$6,Parametros!$E$46:$H$65,4,FALSE),INDEX(Parametros!$J$19:$Q$22,MATCH($D18,Parametros!$I$19:$I$22,0),1+MOD(V$6-Parametros!$B$6,8))))</f>
        <v/>
      </c>
      <c r="W18" s="18" t="str">
        <f>IF(OR($B18="",W$6=""),"",IFERROR(VLOOKUP($B18&amp;"|"&amp;W$6,Parametros!$E$46:$H$65,4,FALSE),INDEX(Parametros!$J$19:$Q$22,MATCH($D18,Parametros!$I$19:$I$22,0),1+MOD(W$6-Parametros!$B$6,8))))</f>
        <v/>
      </c>
      <c r="X18" s="18" t="str">
        <f>IF(OR($B18="",X$6=""),"",IFERROR(VLOOKUP($B18&amp;"|"&amp;X$6,Parametros!$E$46:$H$65,4,FALSE),INDEX(Parametros!$J$19:$Q$22,MATCH($D18,Parametros!$I$19:$I$22,0),1+MOD(X$6-Parametros!$B$6,8))))</f>
        <v/>
      </c>
      <c r="Y18" s="18" t="str">
        <f>IF(OR($B18="",Y$6=""),"",IFERROR(VLOOKUP($B18&amp;"|"&amp;Y$6,Parametros!$E$46:$H$65,4,FALSE),INDEX(Parametros!$J$19:$Q$22,MATCH($D18,Parametros!$I$19:$I$22,0),1+MOD(Y$6-Parametros!$B$6,8))))</f>
        <v/>
      </c>
      <c r="Z18" s="18" t="str">
        <f>IF(OR($B18="",Z$6=""),"",IFERROR(VLOOKUP($B18&amp;"|"&amp;Z$6,Parametros!$E$46:$H$65,4,FALSE),INDEX(Parametros!$J$19:$Q$22,MATCH($D18,Parametros!$I$19:$I$22,0),1+MOD(Z$6-Parametros!$B$6,8))))</f>
        <v/>
      </c>
      <c r="AA18" s="18" t="str">
        <f>IF(OR($B18="",AA$6=""),"",IFERROR(VLOOKUP($B18&amp;"|"&amp;AA$6,Parametros!$E$46:$H$65,4,FALSE),INDEX(Parametros!$J$19:$Q$22,MATCH($D18,Parametros!$I$19:$I$22,0),1+MOD(AA$6-Parametros!$B$6,8))))</f>
        <v/>
      </c>
      <c r="AB18" s="18" t="str">
        <f>IF(OR($B18="",AB$6=""),"",IFERROR(VLOOKUP($B18&amp;"|"&amp;AB$6,Parametros!$E$46:$H$65,4,FALSE),INDEX(Parametros!$J$19:$Q$22,MATCH($D18,Parametros!$I$19:$I$22,0),1+MOD(AB$6-Parametros!$B$6,8))))</f>
        <v/>
      </c>
      <c r="AC18" s="18" t="str">
        <f>IF(OR($B18="",AC$6=""),"",IFERROR(VLOOKUP($B18&amp;"|"&amp;AC$6,Parametros!$E$46:$H$65,4,FALSE),INDEX(Parametros!$J$19:$Q$22,MATCH($D18,Parametros!$I$19:$I$22,0),1+MOD(AC$6-Parametros!$B$6,8))))</f>
        <v/>
      </c>
      <c r="AD18" s="18" t="str">
        <f>IF(OR($B18="",AD$6=""),"",IFERROR(VLOOKUP($B18&amp;"|"&amp;AD$6,Parametros!$E$46:$H$65,4,FALSE),INDEX(Parametros!$J$19:$Q$22,MATCH($D18,Parametros!$I$19:$I$22,0),1+MOD(AD$6-Parametros!$B$6,8))))</f>
        <v/>
      </c>
      <c r="AE18" s="18" t="str">
        <f>IF(OR($B18="",AE$6=""),"",IFERROR(VLOOKUP($B18&amp;"|"&amp;AE$6,Parametros!$E$46:$H$65,4,FALSE),INDEX(Parametros!$J$19:$Q$22,MATCH($D18,Parametros!$I$19:$I$22,0),1+MOD(AE$6-Parametros!$B$6,8))))</f>
        <v/>
      </c>
      <c r="AF18" s="18" t="str">
        <f>IF(OR($B18="",AF$6=""),"",IFERROR(VLOOKUP($B18&amp;"|"&amp;AF$6,Parametros!$E$46:$H$65,4,FALSE),INDEX(Parametros!$J$19:$Q$22,MATCH($D18,Parametros!$I$19:$I$22,0),1+MOD(AF$6-Parametros!$B$6,8))))</f>
        <v/>
      </c>
      <c r="AG18" s="18" t="str">
        <f>IF(OR($B18="",AG$6=""),"",IFERROR(VLOOKUP($B18&amp;"|"&amp;AG$6,Parametros!$E$46:$H$65,4,FALSE),INDEX(Parametros!$J$19:$Q$22,MATCH($D18,Parametros!$I$19:$I$22,0),1+MOD(AG$6-Parametros!$B$6,8))))</f>
        <v/>
      </c>
      <c r="AH18" s="18" t="str">
        <f>IF(OR($B18="",AH$6=""),"",IFERROR(VLOOKUP($B18&amp;"|"&amp;AH$6,Parametros!$E$46:$H$65,4,FALSE),INDEX(Parametros!$J$19:$Q$22,MATCH($D18,Parametros!$I$19:$I$22,0),1+MOD(AH$6-Parametros!$B$6,8))))</f>
        <v/>
      </c>
      <c r="AI18" s="18" t="str">
        <f>IF(OR($B18="",AI$6=""),"",IFERROR(VLOOKUP($B18&amp;"|"&amp;AI$6,Parametros!$E$46:$H$65,4,FALSE),INDEX(Parametros!$J$19:$Q$22,MATCH($D18,Parametros!$I$19:$I$22,0),1+MOD(AI$6-Parametros!$B$6,8))))</f>
        <v/>
      </c>
      <c r="AJ18" s="18" t="str">
        <f>IF(OR($B18="",AJ$6=""),"",IFERROR(VLOOKUP($B18&amp;"|"&amp;AJ$6,Parametros!$E$46:$H$65,4,FALSE),INDEX(Parametros!$J$19:$Q$22,MATCH($D18,Parametros!$I$19:$I$22,0),1+MOD(AJ$6-Parametros!$B$6,8))))</f>
        <v/>
      </c>
      <c r="AK18" s="19" t="str">
        <f t="shared" si="1"/>
        <v/>
      </c>
      <c r="AL18" s="18" t="str">
        <f t="shared" si="2"/>
        <v/>
      </c>
      <c r="AM18" s="18" t="str">
        <f t="shared" si="3"/>
        <v/>
      </c>
      <c r="AN18" s="18" t="str">
        <f t="shared" si="4"/>
        <v/>
      </c>
      <c r="AO18" s="18" t="str">
        <f t="shared" si="5"/>
        <v/>
      </c>
      <c r="AP18" s="18" t="str">
        <f t="shared" si="6"/>
        <v/>
      </c>
      <c r="AQ18" s="18" t="str">
        <f t="shared" si="7"/>
        <v/>
      </c>
    </row>
    <row r="19" spans="1:44" ht="18.75" customHeight="1" x14ac:dyDescent="0.25">
      <c r="A19" s="15">
        <v>11</v>
      </c>
      <c r="B19" s="4" t="str">
        <f>IF(Parametros!A39="Sí",Parametros!B39,"")</f>
        <v/>
      </c>
      <c r="C19" s="4" t="str">
        <f>IF($B19="","",Parametros!C39)</f>
        <v/>
      </c>
      <c r="D19" s="16" t="str">
        <f>IF($B19="","",Parametros!D39)</f>
        <v/>
      </c>
      <c r="E19" s="17" t="str">
        <f>IF($B19="","",Parametros!E39)</f>
        <v/>
      </c>
      <c r="F19" s="18" t="str">
        <f>IF(OR($B19="",F$6=""),"",IFERROR(VLOOKUP($B19&amp;"|"&amp;F$6,Parametros!$E$46:$H$65,4,FALSE),INDEX(Parametros!$J$19:$Q$22,MATCH($D19,Parametros!$I$19:$I$22,0),1+MOD(F$6-Parametros!$B$6,8))))</f>
        <v/>
      </c>
      <c r="G19" s="18" t="str">
        <f>IF(OR($B19="",G$6=""),"",IFERROR(VLOOKUP($B19&amp;"|"&amp;G$6,Parametros!$E$46:$H$65,4,FALSE),INDEX(Parametros!$J$19:$Q$22,MATCH($D19,Parametros!$I$19:$I$22,0),1+MOD(G$6-Parametros!$B$6,8))))</f>
        <v/>
      </c>
      <c r="H19" s="18" t="str">
        <f>IF(OR($B19="",H$6=""),"",IFERROR(VLOOKUP($B19&amp;"|"&amp;H$6,Parametros!$E$46:$H$65,4,FALSE),INDEX(Parametros!$J$19:$Q$22,MATCH($D19,Parametros!$I$19:$I$22,0),1+MOD(H$6-Parametros!$B$6,8))))</f>
        <v/>
      </c>
      <c r="I19" s="18" t="str">
        <f>IF(OR($B19="",I$6=""),"",IFERROR(VLOOKUP($B19&amp;"|"&amp;I$6,Parametros!$E$46:$H$65,4,FALSE),INDEX(Parametros!$J$19:$Q$22,MATCH($D19,Parametros!$I$19:$I$22,0),1+MOD(I$6-Parametros!$B$6,8))))</f>
        <v/>
      </c>
      <c r="J19" s="18" t="str">
        <f>IF(OR($B19="",J$6=""),"",IFERROR(VLOOKUP($B19&amp;"|"&amp;J$6,Parametros!$E$46:$H$65,4,FALSE),INDEX(Parametros!$J$19:$Q$22,MATCH($D19,Parametros!$I$19:$I$22,0),1+MOD(J$6-Parametros!$B$6,8))))</f>
        <v/>
      </c>
      <c r="K19" s="18" t="str">
        <f>IF(OR($B19="",K$6=""),"",IFERROR(VLOOKUP($B19&amp;"|"&amp;K$6,Parametros!$E$46:$H$65,4,FALSE),INDEX(Parametros!$J$19:$Q$22,MATCH($D19,Parametros!$I$19:$I$22,0),1+MOD(K$6-Parametros!$B$6,8))))</f>
        <v/>
      </c>
      <c r="L19" s="18" t="str">
        <f>IF(OR($B19="",L$6=""),"",IFERROR(VLOOKUP($B19&amp;"|"&amp;L$6,Parametros!$E$46:$H$65,4,FALSE),INDEX(Parametros!$J$19:$Q$22,MATCH($D19,Parametros!$I$19:$I$22,0),1+MOD(L$6-Parametros!$B$6,8))))</f>
        <v/>
      </c>
      <c r="M19" s="18" t="str">
        <f>IF(OR($B19="",M$6=""),"",IFERROR(VLOOKUP($B19&amp;"|"&amp;M$6,Parametros!$E$46:$H$65,4,FALSE),INDEX(Parametros!$J$19:$Q$22,MATCH($D19,Parametros!$I$19:$I$22,0),1+MOD(M$6-Parametros!$B$6,8))))</f>
        <v/>
      </c>
      <c r="N19" s="18" t="str">
        <f>IF(OR($B19="",N$6=""),"",IFERROR(VLOOKUP($B19&amp;"|"&amp;N$6,Parametros!$E$46:$H$65,4,FALSE),INDEX(Parametros!$J$19:$Q$22,MATCH($D19,Parametros!$I$19:$I$22,0),1+MOD(N$6-Parametros!$B$6,8))))</f>
        <v/>
      </c>
      <c r="O19" s="18" t="str">
        <f>IF(OR($B19="",O$6=""),"",IFERROR(VLOOKUP($B19&amp;"|"&amp;O$6,Parametros!$E$46:$H$65,4,FALSE),INDEX(Parametros!$J$19:$Q$22,MATCH($D19,Parametros!$I$19:$I$22,0),1+MOD(O$6-Parametros!$B$6,8))))</f>
        <v/>
      </c>
      <c r="P19" s="18" t="str">
        <f>IF(OR($B19="",P$6=""),"",IFERROR(VLOOKUP($B19&amp;"|"&amp;P$6,Parametros!$E$46:$H$65,4,FALSE),INDEX(Parametros!$J$19:$Q$22,MATCH($D19,Parametros!$I$19:$I$22,0),1+MOD(P$6-Parametros!$B$6,8))))</f>
        <v/>
      </c>
      <c r="Q19" s="18" t="str">
        <f>IF(OR($B19="",Q$6=""),"",IFERROR(VLOOKUP($B19&amp;"|"&amp;Q$6,Parametros!$E$46:$H$65,4,FALSE),INDEX(Parametros!$J$19:$Q$22,MATCH($D19,Parametros!$I$19:$I$22,0),1+MOD(Q$6-Parametros!$B$6,8))))</f>
        <v/>
      </c>
      <c r="R19" s="18" t="str">
        <f>IF(OR($B19="",R$6=""),"",IFERROR(VLOOKUP($B19&amp;"|"&amp;R$6,Parametros!$E$46:$H$65,4,FALSE),INDEX(Parametros!$J$19:$Q$22,MATCH($D19,Parametros!$I$19:$I$22,0),1+MOD(R$6-Parametros!$B$6,8))))</f>
        <v/>
      </c>
      <c r="S19" s="18" t="str">
        <f>IF(OR($B19="",S$6=""),"",IFERROR(VLOOKUP($B19&amp;"|"&amp;S$6,Parametros!$E$46:$H$65,4,FALSE),INDEX(Parametros!$J$19:$Q$22,MATCH($D19,Parametros!$I$19:$I$22,0),1+MOD(S$6-Parametros!$B$6,8))))</f>
        <v/>
      </c>
      <c r="T19" s="18" t="str">
        <f>IF(OR($B19="",T$6=""),"",IFERROR(VLOOKUP($B19&amp;"|"&amp;T$6,Parametros!$E$46:$H$65,4,FALSE),INDEX(Parametros!$J$19:$Q$22,MATCH($D19,Parametros!$I$19:$I$22,0),1+MOD(T$6-Parametros!$B$6,8))))</f>
        <v/>
      </c>
      <c r="U19" s="18" t="str">
        <f>IF(OR($B19="",U$6=""),"",IFERROR(VLOOKUP($B19&amp;"|"&amp;U$6,Parametros!$E$46:$H$65,4,FALSE),INDEX(Parametros!$J$19:$Q$22,MATCH($D19,Parametros!$I$19:$I$22,0),1+MOD(U$6-Parametros!$B$6,8))))</f>
        <v/>
      </c>
      <c r="V19" s="18" t="str">
        <f>IF(OR($B19="",V$6=""),"",IFERROR(VLOOKUP($B19&amp;"|"&amp;V$6,Parametros!$E$46:$H$65,4,FALSE),INDEX(Parametros!$J$19:$Q$22,MATCH($D19,Parametros!$I$19:$I$22,0),1+MOD(V$6-Parametros!$B$6,8))))</f>
        <v/>
      </c>
      <c r="W19" s="18" t="str">
        <f>IF(OR($B19="",W$6=""),"",IFERROR(VLOOKUP($B19&amp;"|"&amp;W$6,Parametros!$E$46:$H$65,4,FALSE),INDEX(Parametros!$J$19:$Q$22,MATCH($D19,Parametros!$I$19:$I$22,0),1+MOD(W$6-Parametros!$B$6,8))))</f>
        <v/>
      </c>
      <c r="X19" s="18" t="str">
        <f>IF(OR($B19="",X$6=""),"",IFERROR(VLOOKUP($B19&amp;"|"&amp;X$6,Parametros!$E$46:$H$65,4,FALSE),INDEX(Parametros!$J$19:$Q$22,MATCH($D19,Parametros!$I$19:$I$22,0),1+MOD(X$6-Parametros!$B$6,8))))</f>
        <v/>
      </c>
      <c r="Y19" s="18" t="str">
        <f>IF(OR($B19="",Y$6=""),"",IFERROR(VLOOKUP($B19&amp;"|"&amp;Y$6,Parametros!$E$46:$H$65,4,FALSE),INDEX(Parametros!$J$19:$Q$22,MATCH($D19,Parametros!$I$19:$I$22,0),1+MOD(Y$6-Parametros!$B$6,8))))</f>
        <v/>
      </c>
      <c r="Z19" s="18" t="str">
        <f>IF(OR($B19="",Z$6=""),"",IFERROR(VLOOKUP($B19&amp;"|"&amp;Z$6,Parametros!$E$46:$H$65,4,FALSE),INDEX(Parametros!$J$19:$Q$22,MATCH($D19,Parametros!$I$19:$I$22,0),1+MOD(Z$6-Parametros!$B$6,8))))</f>
        <v/>
      </c>
      <c r="AA19" s="18" t="str">
        <f>IF(OR($B19="",AA$6=""),"",IFERROR(VLOOKUP($B19&amp;"|"&amp;AA$6,Parametros!$E$46:$H$65,4,FALSE),INDEX(Parametros!$J$19:$Q$22,MATCH($D19,Parametros!$I$19:$I$22,0),1+MOD(AA$6-Parametros!$B$6,8))))</f>
        <v/>
      </c>
      <c r="AB19" s="18" t="str">
        <f>IF(OR($B19="",AB$6=""),"",IFERROR(VLOOKUP($B19&amp;"|"&amp;AB$6,Parametros!$E$46:$H$65,4,FALSE),INDEX(Parametros!$J$19:$Q$22,MATCH($D19,Parametros!$I$19:$I$22,0),1+MOD(AB$6-Parametros!$B$6,8))))</f>
        <v/>
      </c>
      <c r="AC19" s="18" t="str">
        <f>IF(OR($B19="",AC$6=""),"",IFERROR(VLOOKUP($B19&amp;"|"&amp;AC$6,Parametros!$E$46:$H$65,4,FALSE),INDEX(Parametros!$J$19:$Q$22,MATCH($D19,Parametros!$I$19:$I$22,0),1+MOD(AC$6-Parametros!$B$6,8))))</f>
        <v/>
      </c>
      <c r="AD19" s="18" t="str">
        <f>IF(OR($B19="",AD$6=""),"",IFERROR(VLOOKUP($B19&amp;"|"&amp;AD$6,Parametros!$E$46:$H$65,4,FALSE),INDEX(Parametros!$J$19:$Q$22,MATCH($D19,Parametros!$I$19:$I$22,0),1+MOD(AD$6-Parametros!$B$6,8))))</f>
        <v/>
      </c>
      <c r="AE19" s="18" t="str">
        <f>IF(OR($B19="",AE$6=""),"",IFERROR(VLOOKUP($B19&amp;"|"&amp;AE$6,Parametros!$E$46:$H$65,4,FALSE),INDEX(Parametros!$J$19:$Q$22,MATCH($D19,Parametros!$I$19:$I$22,0),1+MOD(AE$6-Parametros!$B$6,8))))</f>
        <v/>
      </c>
      <c r="AF19" s="18" t="str">
        <f>IF(OR($B19="",AF$6=""),"",IFERROR(VLOOKUP($B19&amp;"|"&amp;AF$6,Parametros!$E$46:$H$65,4,FALSE),INDEX(Parametros!$J$19:$Q$22,MATCH($D19,Parametros!$I$19:$I$22,0),1+MOD(AF$6-Parametros!$B$6,8))))</f>
        <v/>
      </c>
      <c r="AG19" s="18" t="str">
        <f>IF(OR($B19="",AG$6=""),"",IFERROR(VLOOKUP($B19&amp;"|"&amp;AG$6,Parametros!$E$46:$H$65,4,FALSE),INDEX(Parametros!$J$19:$Q$22,MATCH($D19,Parametros!$I$19:$I$22,0),1+MOD(AG$6-Parametros!$B$6,8))))</f>
        <v/>
      </c>
      <c r="AH19" s="18" t="str">
        <f>IF(OR($B19="",AH$6=""),"",IFERROR(VLOOKUP($B19&amp;"|"&amp;AH$6,Parametros!$E$46:$H$65,4,FALSE),INDEX(Parametros!$J$19:$Q$22,MATCH($D19,Parametros!$I$19:$I$22,0),1+MOD(AH$6-Parametros!$B$6,8))))</f>
        <v/>
      </c>
      <c r="AI19" s="18" t="str">
        <f>IF(OR($B19="",AI$6=""),"",IFERROR(VLOOKUP($B19&amp;"|"&amp;AI$6,Parametros!$E$46:$H$65,4,FALSE),INDEX(Parametros!$J$19:$Q$22,MATCH($D19,Parametros!$I$19:$I$22,0),1+MOD(AI$6-Parametros!$B$6,8))))</f>
        <v/>
      </c>
      <c r="AJ19" s="18" t="str">
        <f>IF(OR($B19="",AJ$6=""),"",IFERROR(VLOOKUP($B19&amp;"|"&amp;AJ$6,Parametros!$E$46:$H$65,4,FALSE),INDEX(Parametros!$J$19:$Q$22,MATCH($D19,Parametros!$I$19:$I$22,0),1+MOD(AJ$6-Parametros!$B$6,8))))</f>
        <v/>
      </c>
      <c r="AK19" s="19" t="str">
        <f t="shared" si="1"/>
        <v/>
      </c>
      <c r="AL19" s="18" t="str">
        <f t="shared" si="2"/>
        <v/>
      </c>
      <c r="AM19" s="18" t="str">
        <f t="shared" si="3"/>
        <v/>
      </c>
      <c r="AN19" s="18" t="str">
        <f t="shared" si="4"/>
        <v/>
      </c>
      <c r="AO19" s="18" t="str">
        <f t="shared" si="5"/>
        <v/>
      </c>
      <c r="AP19" s="18" t="str">
        <f t="shared" si="6"/>
        <v/>
      </c>
      <c r="AQ19" s="18" t="str">
        <f t="shared" si="7"/>
        <v/>
      </c>
    </row>
    <row r="20" spans="1:44" ht="18.75" customHeight="1" x14ac:dyDescent="0.25">
      <c r="A20" s="15">
        <v>12</v>
      </c>
      <c r="B20" s="4" t="str">
        <f>IF(Parametros!A40="Sí",Parametros!B40,"")</f>
        <v/>
      </c>
      <c r="C20" s="4" t="str">
        <f>IF($B20="","",Parametros!C40)</f>
        <v/>
      </c>
      <c r="D20" s="16" t="str">
        <f>IF($B20="","",Parametros!D40)</f>
        <v/>
      </c>
      <c r="E20" s="17" t="str">
        <f>IF($B20="","",Parametros!E40)</f>
        <v/>
      </c>
      <c r="F20" s="18" t="str">
        <f>IF(OR($B20="",F$6=""),"",IFERROR(VLOOKUP($B20&amp;"|"&amp;F$6,Parametros!$E$46:$H$65,4,FALSE),INDEX(Parametros!$J$19:$Q$22,MATCH($D20,Parametros!$I$19:$I$22,0),1+MOD(F$6-Parametros!$B$6,8))))</f>
        <v/>
      </c>
      <c r="G20" s="18" t="str">
        <f>IF(OR($B20="",G$6=""),"",IFERROR(VLOOKUP($B20&amp;"|"&amp;G$6,Parametros!$E$46:$H$65,4,FALSE),INDEX(Parametros!$J$19:$Q$22,MATCH($D20,Parametros!$I$19:$I$22,0),1+MOD(G$6-Parametros!$B$6,8))))</f>
        <v/>
      </c>
      <c r="H20" s="18" t="str">
        <f>IF(OR($B20="",H$6=""),"",IFERROR(VLOOKUP($B20&amp;"|"&amp;H$6,Parametros!$E$46:$H$65,4,FALSE),INDEX(Parametros!$J$19:$Q$22,MATCH($D20,Parametros!$I$19:$I$22,0),1+MOD(H$6-Parametros!$B$6,8))))</f>
        <v/>
      </c>
      <c r="I20" s="18" t="str">
        <f>IF(OR($B20="",I$6=""),"",IFERROR(VLOOKUP($B20&amp;"|"&amp;I$6,Parametros!$E$46:$H$65,4,FALSE),INDEX(Parametros!$J$19:$Q$22,MATCH($D20,Parametros!$I$19:$I$22,0),1+MOD(I$6-Parametros!$B$6,8))))</f>
        <v/>
      </c>
      <c r="J20" s="18" t="str">
        <f>IF(OR($B20="",J$6=""),"",IFERROR(VLOOKUP($B20&amp;"|"&amp;J$6,Parametros!$E$46:$H$65,4,FALSE),INDEX(Parametros!$J$19:$Q$22,MATCH($D20,Parametros!$I$19:$I$22,0),1+MOD(J$6-Parametros!$B$6,8))))</f>
        <v/>
      </c>
      <c r="K20" s="18" t="str">
        <f>IF(OR($B20="",K$6=""),"",IFERROR(VLOOKUP($B20&amp;"|"&amp;K$6,Parametros!$E$46:$H$65,4,FALSE),INDEX(Parametros!$J$19:$Q$22,MATCH($D20,Parametros!$I$19:$I$22,0),1+MOD(K$6-Parametros!$B$6,8))))</f>
        <v/>
      </c>
      <c r="L20" s="18" t="str">
        <f>IF(OR($B20="",L$6=""),"",IFERROR(VLOOKUP($B20&amp;"|"&amp;L$6,Parametros!$E$46:$H$65,4,FALSE),INDEX(Parametros!$J$19:$Q$22,MATCH($D20,Parametros!$I$19:$I$22,0),1+MOD(L$6-Parametros!$B$6,8))))</f>
        <v/>
      </c>
      <c r="M20" s="18" t="str">
        <f>IF(OR($B20="",M$6=""),"",IFERROR(VLOOKUP($B20&amp;"|"&amp;M$6,Parametros!$E$46:$H$65,4,FALSE),INDEX(Parametros!$J$19:$Q$22,MATCH($D20,Parametros!$I$19:$I$22,0),1+MOD(M$6-Parametros!$B$6,8))))</f>
        <v/>
      </c>
      <c r="N20" s="18" t="str">
        <f>IF(OR($B20="",N$6=""),"",IFERROR(VLOOKUP($B20&amp;"|"&amp;N$6,Parametros!$E$46:$H$65,4,FALSE),INDEX(Parametros!$J$19:$Q$22,MATCH($D20,Parametros!$I$19:$I$22,0),1+MOD(N$6-Parametros!$B$6,8))))</f>
        <v/>
      </c>
      <c r="O20" s="18" t="str">
        <f>IF(OR($B20="",O$6=""),"",IFERROR(VLOOKUP($B20&amp;"|"&amp;O$6,Parametros!$E$46:$H$65,4,FALSE),INDEX(Parametros!$J$19:$Q$22,MATCH($D20,Parametros!$I$19:$I$22,0),1+MOD(O$6-Parametros!$B$6,8))))</f>
        <v/>
      </c>
      <c r="P20" s="18" t="str">
        <f>IF(OR($B20="",P$6=""),"",IFERROR(VLOOKUP($B20&amp;"|"&amp;P$6,Parametros!$E$46:$H$65,4,FALSE),INDEX(Parametros!$J$19:$Q$22,MATCH($D20,Parametros!$I$19:$I$22,0),1+MOD(P$6-Parametros!$B$6,8))))</f>
        <v/>
      </c>
      <c r="Q20" s="18" t="str">
        <f>IF(OR($B20="",Q$6=""),"",IFERROR(VLOOKUP($B20&amp;"|"&amp;Q$6,Parametros!$E$46:$H$65,4,FALSE),INDEX(Parametros!$J$19:$Q$22,MATCH($D20,Parametros!$I$19:$I$22,0),1+MOD(Q$6-Parametros!$B$6,8))))</f>
        <v/>
      </c>
      <c r="R20" s="18" t="str">
        <f>IF(OR($B20="",R$6=""),"",IFERROR(VLOOKUP($B20&amp;"|"&amp;R$6,Parametros!$E$46:$H$65,4,FALSE),INDEX(Parametros!$J$19:$Q$22,MATCH($D20,Parametros!$I$19:$I$22,0),1+MOD(R$6-Parametros!$B$6,8))))</f>
        <v/>
      </c>
      <c r="S20" s="18" t="str">
        <f>IF(OR($B20="",S$6=""),"",IFERROR(VLOOKUP($B20&amp;"|"&amp;S$6,Parametros!$E$46:$H$65,4,FALSE),INDEX(Parametros!$J$19:$Q$22,MATCH($D20,Parametros!$I$19:$I$22,0),1+MOD(S$6-Parametros!$B$6,8))))</f>
        <v/>
      </c>
      <c r="T20" s="18" t="str">
        <f>IF(OR($B20="",T$6=""),"",IFERROR(VLOOKUP($B20&amp;"|"&amp;T$6,Parametros!$E$46:$H$65,4,FALSE),INDEX(Parametros!$J$19:$Q$22,MATCH($D20,Parametros!$I$19:$I$22,0),1+MOD(T$6-Parametros!$B$6,8))))</f>
        <v/>
      </c>
      <c r="U20" s="18" t="str">
        <f>IF(OR($B20="",U$6=""),"",IFERROR(VLOOKUP($B20&amp;"|"&amp;U$6,Parametros!$E$46:$H$65,4,FALSE),INDEX(Parametros!$J$19:$Q$22,MATCH($D20,Parametros!$I$19:$I$22,0),1+MOD(U$6-Parametros!$B$6,8))))</f>
        <v/>
      </c>
      <c r="V20" s="18" t="str">
        <f>IF(OR($B20="",V$6=""),"",IFERROR(VLOOKUP($B20&amp;"|"&amp;V$6,Parametros!$E$46:$H$65,4,FALSE),INDEX(Parametros!$J$19:$Q$22,MATCH($D20,Parametros!$I$19:$I$22,0),1+MOD(V$6-Parametros!$B$6,8))))</f>
        <v/>
      </c>
      <c r="W20" s="18" t="str">
        <f>IF(OR($B20="",W$6=""),"",IFERROR(VLOOKUP($B20&amp;"|"&amp;W$6,Parametros!$E$46:$H$65,4,FALSE),INDEX(Parametros!$J$19:$Q$22,MATCH($D20,Parametros!$I$19:$I$22,0),1+MOD(W$6-Parametros!$B$6,8))))</f>
        <v/>
      </c>
      <c r="X20" s="18" t="str">
        <f>IF(OR($B20="",X$6=""),"",IFERROR(VLOOKUP($B20&amp;"|"&amp;X$6,Parametros!$E$46:$H$65,4,FALSE),INDEX(Parametros!$J$19:$Q$22,MATCH($D20,Parametros!$I$19:$I$22,0),1+MOD(X$6-Parametros!$B$6,8))))</f>
        <v/>
      </c>
      <c r="Y20" s="18" t="str">
        <f>IF(OR($B20="",Y$6=""),"",IFERROR(VLOOKUP($B20&amp;"|"&amp;Y$6,Parametros!$E$46:$H$65,4,FALSE),INDEX(Parametros!$J$19:$Q$22,MATCH($D20,Parametros!$I$19:$I$22,0),1+MOD(Y$6-Parametros!$B$6,8))))</f>
        <v/>
      </c>
      <c r="Z20" s="18" t="str">
        <f>IF(OR($B20="",Z$6=""),"",IFERROR(VLOOKUP($B20&amp;"|"&amp;Z$6,Parametros!$E$46:$H$65,4,FALSE),INDEX(Parametros!$J$19:$Q$22,MATCH($D20,Parametros!$I$19:$I$22,0),1+MOD(Z$6-Parametros!$B$6,8))))</f>
        <v/>
      </c>
      <c r="AA20" s="18" t="str">
        <f>IF(OR($B20="",AA$6=""),"",IFERROR(VLOOKUP($B20&amp;"|"&amp;AA$6,Parametros!$E$46:$H$65,4,FALSE),INDEX(Parametros!$J$19:$Q$22,MATCH($D20,Parametros!$I$19:$I$22,0),1+MOD(AA$6-Parametros!$B$6,8))))</f>
        <v/>
      </c>
      <c r="AB20" s="18" t="str">
        <f>IF(OR($B20="",AB$6=""),"",IFERROR(VLOOKUP($B20&amp;"|"&amp;AB$6,Parametros!$E$46:$H$65,4,FALSE),INDEX(Parametros!$J$19:$Q$22,MATCH($D20,Parametros!$I$19:$I$22,0),1+MOD(AB$6-Parametros!$B$6,8))))</f>
        <v/>
      </c>
      <c r="AC20" s="18" t="str">
        <f>IF(OR($B20="",AC$6=""),"",IFERROR(VLOOKUP($B20&amp;"|"&amp;AC$6,Parametros!$E$46:$H$65,4,FALSE),INDEX(Parametros!$J$19:$Q$22,MATCH($D20,Parametros!$I$19:$I$22,0),1+MOD(AC$6-Parametros!$B$6,8))))</f>
        <v/>
      </c>
      <c r="AD20" s="18" t="str">
        <f>IF(OR($B20="",AD$6=""),"",IFERROR(VLOOKUP($B20&amp;"|"&amp;AD$6,Parametros!$E$46:$H$65,4,FALSE),INDEX(Parametros!$J$19:$Q$22,MATCH($D20,Parametros!$I$19:$I$22,0),1+MOD(AD$6-Parametros!$B$6,8))))</f>
        <v/>
      </c>
      <c r="AE20" s="18" t="str">
        <f>IF(OR($B20="",AE$6=""),"",IFERROR(VLOOKUP($B20&amp;"|"&amp;AE$6,Parametros!$E$46:$H$65,4,FALSE),INDEX(Parametros!$J$19:$Q$22,MATCH($D20,Parametros!$I$19:$I$22,0),1+MOD(AE$6-Parametros!$B$6,8))))</f>
        <v/>
      </c>
      <c r="AF20" s="18" t="str">
        <f>IF(OR($B20="",AF$6=""),"",IFERROR(VLOOKUP($B20&amp;"|"&amp;AF$6,Parametros!$E$46:$H$65,4,FALSE),INDEX(Parametros!$J$19:$Q$22,MATCH($D20,Parametros!$I$19:$I$22,0),1+MOD(AF$6-Parametros!$B$6,8))))</f>
        <v/>
      </c>
      <c r="AG20" s="18" t="str">
        <f>IF(OR($B20="",AG$6=""),"",IFERROR(VLOOKUP($B20&amp;"|"&amp;AG$6,Parametros!$E$46:$H$65,4,FALSE),INDEX(Parametros!$J$19:$Q$22,MATCH($D20,Parametros!$I$19:$I$22,0),1+MOD(AG$6-Parametros!$B$6,8))))</f>
        <v/>
      </c>
      <c r="AH20" s="18" t="str">
        <f>IF(OR($B20="",AH$6=""),"",IFERROR(VLOOKUP($B20&amp;"|"&amp;AH$6,Parametros!$E$46:$H$65,4,FALSE),INDEX(Parametros!$J$19:$Q$22,MATCH($D20,Parametros!$I$19:$I$22,0),1+MOD(AH$6-Parametros!$B$6,8))))</f>
        <v/>
      </c>
      <c r="AI20" s="18" t="str">
        <f>IF(OR($B20="",AI$6=""),"",IFERROR(VLOOKUP($B20&amp;"|"&amp;AI$6,Parametros!$E$46:$H$65,4,FALSE),INDEX(Parametros!$J$19:$Q$22,MATCH($D20,Parametros!$I$19:$I$22,0),1+MOD(AI$6-Parametros!$B$6,8))))</f>
        <v/>
      </c>
      <c r="AJ20" s="18" t="str">
        <f>IF(OR($B20="",AJ$6=""),"",IFERROR(VLOOKUP($B20&amp;"|"&amp;AJ$6,Parametros!$E$46:$H$65,4,FALSE),INDEX(Parametros!$J$19:$Q$22,MATCH($D20,Parametros!$I$19:$I$22,0),1+MOD(AJ$6-Parametros!$B$6,8))))</f>
        <v/>
      </c>
      <c r="AK20" s="19" t="str">
        <f t="shared" si="1"/>
        <v/>
      </c>
      <c r="AL20" s="18" t="str">
        <f t="shared" si="2"/>
        <v/>
      </c>
      <c r="AM20" s="18" t="str">
        <f t="shared" si="3"/>
        <v/>
      </c>
      <c r="AN20" s="18" t="str">
        <f t="shared" si="4"/>
        <v/>
      </c>
      <c r="AO20" s="18" t="str">
        <f t="shared" si="5"/>
        <v/>
      </c>
      <c r="AP20" s="18" t="str">
        <f t="shared" si="6"/>
        <v/>
      </c>
      <c r="AQ20" s="18" t="str">
        <f t="shared" si="7"/>
        <v/>
      </c>
    </row>
    <row r="23" spans="1:44" x14ac:dyDescent="0.25">
      <c r="A23" s="41" t="s">
        <v>25</v>
      </c>
      <c r="B23" s="42"/>
      <c r="C23" s="42"/>
      <c r="D23" s="42"/>
      <c r="E23" s="42"/>
    </row>
    <row r="24" spans="1:44" x14ac:dyDescent="0.25">
      <c r="A24" s="38" t="s">
        <v>27</v>
      </c>
      <c r="B24" s="39"/>
      <c r="C24" s="39"/>
      <c r="D24" s="39"/>
      <c r="E24" s="40"/>
      <c r="F24" s="18">
        <f t="shared" ref="F24:AJ24" si="8">IF(F$6="","",COUNTIF(F$9:F$20,"M"))</f>
        <v>2</v>
      </c>
      <c r="G24" s="18">
        <f t="shared" si="8"/>
        <v>2</v>
      </c>
      <c r="H24" s="18">
        <f t="shared" si="8"/>
        <v>2</v>
      </c>
      <c r="I24" s="18">
        <f t="shared" si="8"/>
        <v>2</v>
      </c>
      <c r="J24" s="18">
        <f t="shared" si="8"/>
        <v>2</v>
      </c>
      <c r="K24" s="18">
        <f t="shared" si="8"/>
        <v>2</v>
      </c>
      <c r="L24" s="18">
        <f t="shared" si="8"/>
        <v>2</v>
      </c>
      <c r="M24" s="18">
        <f t="shared" si="8"/>
        <v>2</v>
      </c>
      <c r="N24" s="18">
        <f t="shared" si="8"/>
        <v>2</v>
      </c>
      <c r="O24" s="18">
        <f t="shared" si="8"/>
        <v>2</v>
      </c>
      <c r="P24" s="18">
        <f t="shared" si="8"/>
        <v>2</v>
      </c>
      <c r="Q24" s="18">
        <f t="shared" si="8"/>
        <v>2</v>
      </c>
      <c r="R24" s="18">
        <f t="shared" si="8"/>
        <v>2</v>
      </c>
      <c r="S24" s="18">
        <f t="shared" si="8"/>
        <v>2</v>
      </c>
      <c r="T24" s="18">
        <f t="shared" si="8"/>
        <v>2</v>
      </c>
      <c r="U24" s="18">
        <f t="shared" si="8"/>
        <v>2</v>
      </c>
      <c r="V24" s="18">
        <f t="shared" si="8"/>
        <v>2</v>
      </c>
      <c r="W24" s="18">
        <f t="shared" si="8"/>
        <v>2</v>
      </c>
      <c r="X24" s="18">
        <f t="shared" si="8"/>
        <v>2</v>
      </c>
      <c r="Y24" s="18">
        <f t="shared" si="8"/>
        <v>2</v>
      </c>
      <c r="Z24" s="18">
        <f t="shared" si="8"/>
        <v>2</v>
      </c>
      <c r="AA24" s="18">
        <f t="shared" si="8"/>
        <v>2</v>
      </c>
      <c r="AB24" s="18">
        <f t="shared" si="8"/>
        <v>2</v>
      </c>
      <c r="AC24" s="18">
        <f t="shared" si="8"/>
        <v>2</v>
      </c>
      <c r="AD24" s="18">
        <f t="shared" si="8"/>
        <v>1</v>
      </c>
      <c r="AE24" s="18">
        <f t="shared" si="8"/>
        <v>2</v>
      </c>
      <c r="AF24" s="18">
        <f t="shared" si="8"/>
        <v>2</v>
      </c>
      <c r="AG24" s="18">
        <f t="shared" si="8"/>
        <v>2</v>
      </c>
      <c r="AH24" s="18">
        <f t="shared" si="8"/>
        <v>2</v>
      </c>
      <c r="AI24" s="18">
        <f t="shared" si="8"/>
        <v>2</v>
      </c>
      <c r="AJ24" s="18" t="str">
        <f t="shared" si="8"/>
        <v/>
      </c>
      <c r="AP24" s="41" t="s">
        <v>19</v>
      </c>
      <c r="AQ24" s="42"/>
      <c r="AR24" s="42"/>
    </row>
    <row r="25" spans="1:44" x14ac:dyDescent="0.25">
      <c r="A25" s="38" t="s">
        <v>30</v>
      </c>
      <c r="B25" s="39"/>
      <c r="C25" s="39"/>
      <c r="D25" s="39"/>
      <c r="E25" s="40"/>
      <c r="F25" s="18">
        <f t="shared" ref="F25:AJ25" si="9">IF(F$6="","",COUNTIF(F$9:F$20,"T"))</f>
        <v>2</v>
      </c>
      <c r="G25" s="18">
        <f t="shared" si="9"/>
        <v>2</v>
      </c>
      <c r="H25" s="18">
        <f t="shared" si="9"/>
        <v>2</v>
      </c>
      <c r="I25" s="18">
        <f t="shared" si="9"/>
        <v>2</v>
      </c>
      <c r="J25" s="18">
        <f t="shared" si="9"/>
        <v>2</v>
      </c>
      <c r="K25" s="18">
        <f t="shared" si="9"/>
        <v>2</v>
      </c>
      <c r="L25" s="18">
        <f t="shared" si="9"/>
        <v>2</v>
      </c>
      <c r="M25" s="18">
        <f t="shared" si="9"/>
        <v>2</v>
      </c>
      <c r="N25" s="18">
        <f t="shared" si="9"/>
        <v>2</v>
      </c>
      <c r="O25" s="18">
        <f t="shared" si="9"/>
        <v>1</v>
      </c>
      <c r="P25" s="18">
        <f t="shared" si="9"/>
        <v>2</v>
      </c>
      <c r="Q25" s="18">
        <f t="shared" si="9"/>
        <v>2</v>
      </c>
      <c r="R25" s="18">
        <f t="shared" si="9"/>
        <v>2</v>
      </c>
      <c r="S25" s="18">
        <f t="shared" si="9"/>
        <v>2</v>
      </c>
      <c r="T25" s="18">
        <f t="shared" si="9"/>
        <v>2</v>
      </c>
      <c r="U25" s="18">
        <f t="shared" si="9"/>
        <v>2</v>
      </c>
      <c r="V25" s="18">
        <f t="shared" si="9"/>
        <v>2</v>
      </c>
      <c r="W25" s="18">
        <f t="shared" si="9"/>
        <v>2</v>
      </c>
      <c r="X25" s="18">
        <f t="shared" si="9"/>
        <v>2</v>
      </c>
      <c r="Y25" s="18">
        <f t="shared" si="9"/>
        <v>2</v>
      </c>
      <c r="Z25" s="18">
        <f t="shared" si="9"/>
        <v>2</v>
      </c>
      <c r="AA25" s="18">
        <f t="shared" si="9"/>
        <v>2</v>
      </c>
      <c r="AB25" s="18">
        <f t="shared" si="9"/>
        <v>2</v>
      </c>
      <c r="AC25" s="18">
        <f t="shared" si="9"/>
        <v>2</v>
      </c>
      <c r="AD25" s="18">
        <f t="shared" si="9"/>
        <v>2</v>
      </c>
      <c r="AE25" s="18">
        <f t="shared" si="9"/>
        <v>2</v>
      </c>
      <c r="AF25" s="18">
        <f t="shared" si="9"/>
        <v>2</v>
      </c>
      <c r="AG25" s="18">
        <f t="shared" si="9"/>
        <v>2</v>
      </c>
      <c r="AH25" s="18">
        <f t="shared" si="9"/>
        <v>2</v>
      </c>
      <c r="AI25" s="18">
        <f t="shared" si="9"/>
        <v>2</v>
      </c>
      <c r="AJ25" s="18" t="str">
        <f t="shared" si="9"/>
        <v/>
      </c>
      <c r="AP25" s="5" t="s">
        <v>20</v>
      </c>
      <c r="AQ25" s="5" t="s">
        <v>21</v>
      </c>
      <c r="AR25" s="5" t="s">
        <v>12</v>
      </c>
    </row>
    <row r="26" spans="1:44" x14ac:dyDescent="0.25">
      <c r="A26" s="38" t="s">
        <v>33</v>
      </c>
      <c r="B26" s="39"/>
      <c r="C26" s="39"/>
      <c r="D26" s="39"/>
      <c r="E26" s="40"/>
      <c r="F26" s="18">
        <f t="shared" ref="F26:AJ26" si="10">IF(F$6="","",COUNTIF(F$9:F$20,"N"))</f>
        <v>2</v>
      </c>
      <c r="G26" s="18">
        <f t="shared" si="10"/>
        <v>2</v>
      </c>
      <c r="H26" s="18">
        <f t="shared" si="10"/>
        <v>2</v>
      </c>
      <c r="I26" s="18">
        <f t="shared" si="10"/>
        <v>2</v>
      </c>
      <c r="J26" s="18">
        <f t="shared" si="10"/>
        <v>2</v>
      </c>
      <c r="K26" s="18">
        <f t="shared" si="10"/>
        <v>2</v>
      </c>
      <c r="L26" s="18">
        <f t="shared" si="10"/>
        <v>2</v>
      </c>
      <c r="M26" s="18">
        <f t="shared" si="10"/>
        <v>2</v>
      </c>
      <c r="N26" s="18">
        <f t="shared" si="10"/>
        <v>2</v>
      </c>
      <c r="O26" s="18">
        <f t="shared" si="10"/>
        <v>2</v>
      </c>
      <c r="P26" s="18">
        <f t="shared" si="10"/>
        <v>2</v>
      </c>
      <c r="Q26" s="18">
        <f t="shared" si="10"/>
        <v>2</v>
      </c>
      <c r="R26" s="18">
        <f t="shared" si="10"/>
        <v>2</v>
      </c>
      <c r="S26" s="18">
        <f t="shared" si="10"/>
        <v>2</v>
      </c>
      <c r="T26" s="18">
        <f t="shared" si="10"/>
        <v>2</v>
      </c>
      <c r="U26" s="18">
        <f t="shared" si="10"/>
        <v>2</v>
      </c>
      <c r="V26" s="18">
        <f t="shared" si="10"/>
        <v>2</v>
      </c>
      <c r="W26" s="18">
        <f t="shared" si="10"/>
        <v>2</v>
      </c>
      <c r="X26" s="18">
        <f t="shared" si="10"/>
        <v>2</v>
      </c>
      <c r="Y26" s="18">
        <f t="shared" si="10"/>
        <v>2</v>
      </c>
      <c r="Z26" s="18">
        <f t="shared" si="10"/>
        <v>2</v>
      </c>
      <c r="AA26" s="18">
        <f t="shared" si="10"/>
        <v>2</v>
      </c>
      <c r="AB26" s="18">
        <f t="shared" si="10"/>
        <v>2</v>
      </c>
      <c r="AC26" s="18">
        <f t="shared" si="10"/>
        <v>2</v>
      </c>
      <c r="AD26" s="18">
        <f t="shared" si="10"/>
        <v>2</v>
      </c>
      <c r="AE26" s="18">
        <f t="shared" si="10"/>
        <v>2</v>
      </c>
      <c r="AF26" s="18">
        <f t="shared" si="10"/>
        <v>2</v>
      </c>
      <c r="AG26" s="18">
        <f t="shared" si="10"/>
        <v>2</v>
      </c>
      <c r="AH26" s="18">
        <f t="shared" si="10"/>
        <v>2</v>
      </c>
      <c r="AI26" s="18">
        <f t="shared" si="10"/>
        <v>2</v>
      </c>
      <c r="AJ26" s="18" t="str">
        <f t="shared" si="10"/>
        <v/>
      </c>
      <c r="AP26" s="7" t="s">
        <v>13</v>
      </c>
      <c r="AQ26" s="4" t="s">
        <v>22</v>
      </c>
      <c r="AR26" s="18">
        <v>8</v>
      </c>
    </row>
    <row r="27" spans="1:44" x14ac:dyDescent="0.25">
      <c r="AP27" s="9" t="s">
        <v>14</v>
      </c>
      <c r="AQ27" s="4" t="s">
        <v>23</v>
      </c>
      <c r="AR27" s="18">
        <v>8</v>
      </c>
    </row>
    <row r="28" spans="1:44" x14ac:dyDescent="0.25">
      <c r="A28" s="38" t="s">
        <v>34</v>
      </c>
      <c r="B28" s="39"/>
      <c r="C28" s="39"/>
      <c r="D28" s="39"/>
      <c r="E28" s="40"/>
      <c r="F28" s="18">
        <f>IF(F$6="","",IF(WEEKDAY(F$6,2)&lt;=5,VLOOKUP("M",Parametros!$I$11:$L$13,3,FALSE),VLOOKUP("M",Parametros!$I$11:$L$13,4,FALSE)))</f>
        <v>2</v>
      </c>
      <c r="G28" s="18">
        <f>IF(G$6="","",IF(WEEKDAY(G$6,2)&lt;=5,VLOOKUP("M",Parametros!$I$11:$L$13,3,FALSE),VLOOKUP("M",Parametros!$I$11:$L$13,4,FALSE)))</f>
        <v>2</v>
      </c>
      <c r="H28" s="18">
        <f>IF(H$6="","",IF(WEEKDAY(H$6,2)&lt;=5,VLOOKUP("M",Parametros!$I$11:$L$13,3,FALSE),VLOOKUP("M",Parametros!$I$11:$L$13,4,FALSE)))</f>
        <v>2</v>
      </c>
      <c r="I28" s="18">
        <f>IF(I$6="","",IF(WEEKDAY(I$6,2)&lt;=5,VLOOKUP("M",Parametros!$I$11:$L$13,3,FALSE),VLOOKUP("M",Parametros!$I$11:$L$13,4,FALSE)))</f>
        <v>2</v>
      </c>
      <c r="J28" s="18">
        <f>IF(J$6="","",IF(WEEKDAY(J$6,2)&lt;=5,VLOOKUP("M",Parametros!$I$11:$L$13,3,FALSE),VLOOKUP("M",Parametros!$I$11:$L$13,4,FALSE)))</f>
        <v>2</v>
      </c>
      <c r="K28" s="18">
        <f>IF(K$6="","",IF(WEEKDAY(K$6,2)&lt;=5,VLOOKUP("M",Parametros!$I$11:$L$13,3,FALSE),VLOOKUP("M",Parametros!$I$11:$L$13,4,FALSE)))</f>
        <v>2</v>
      </c>
      <c r="L28" s="18">
        <f>IF(L$6="","",IF(WEEKDAY(L$6,2)&lt;=5,VLOOKUP("M",Parametros!$I$11:$L$13,3,FALSE),VLOOKUP("M",Parametros!$I$11:$L$13,4,FALSE)))</f>
        <v>2</v>
      </c>
      <c r="M28" s="18">
        <f>IF(M$6="","",IF(WEEKDAY(M$6,2)&lt;=5,VLOOKUP("M",Parametros!$I$11:$L$13,3,FALSE),VLOOKUP("M",Parametros!$I$11:$L$13,4,FALSE)))</f>
        <v>2</v>
      </c>
      <c r="N28" s="18">
        <f>IF(N$6="","",IF(WEEKDAY(N$6,2)&lt;=5,VLOOKUP("M",Parametros!$I$11:$L$13,3,FALSE),VLOOKUP("M",Parametros!$I$11:$L$13,4,FALSE)))</f>
        <v>2</v>
      </c>
      <c r="O28" s="18">
        <f>IF(O$6="","",IF(WEEKDAY(O$6,2)&lt;=5,VLOOKUP("M",Parametros!$I$11:$L$13,3,FALSE),VLOOKUP("M",Parametros!$I$11:$L$13,4,FALSE)))</f>
        <v>2</v>
      </c>
      <c r="P28" s="18">
        <f>IF(P$6="","",IF(WEEKDAY(P$6,2)&lt;=5,VLOOKUP("M",Parametros!$I$11:$L$13,3,FALSE),VLOOKUP("M",Parametros!$I$11:$L$13,4,FALSE)))</f>
        <v>2</v>
      </c>
      <c r="Q28" s="18">
        <f>IF(Q$6="","",IF(WEEKDAY(Q$6,2)&lt;=5,VLOOKUP("M",Parametros!$I$11:$L$13,3,FALSE),VLOOKUP("M",Parametros!$I$11:$L$13,4,FALSE)))</f>
        <v>2</v>
      </c>
      <c r="R28" s="18">
        <f>IF(R$6="","",IF(WEEKDAY(R$6,2)&lt;=5,VLOOKUP("M",Parametros!$I$11:$L$13,3,FALSE),VLOOKUP("M",Parametros!$I$11:$L$13,4,FALSE)))</f>
        <v>2</v>
      </c>
      <c r="S28" s="18">
        <f>IF(S$6="","",IF(WEEKDAY(S$6,2)&lt;=5,VLOOKUP("M",Parametros!$I$11:$L$13,3,FALSE),VLOOKUP("M",Parametros!$I$11:$L$13,4,FALSE)))</f>
        <v>2</v>
      </c>
      <c r="T28" s="18">
        <f>IF(T$6="","",IF(WEEKDAY(T$6,2)&lt;=5,VLOOKUP("M",Parametros!$I$11:$L$13,3,FALSE),VLOOKUP("M",Parametros!$I$11:$L$13,4,FALSE)))</f>
        <v>2</v>
      </c>
      <c r="U28" s="18">
        <f>IF(U$6="","",IF(WEEKDAY(U$6,2)&lt;=5,VLOOKUP("M",Parametros!$I$11:$L$13,3,FALSE),VLOOKUP("M",Parametros!$I$11:$L$13,4,FALSE)))</f>
        <v>2</v>
      </c>
      <c r="V28" s="18">
        <f>IF(V$6="","",IF(WEEKDAY(V$6,2)&lt;=5,VLOOKUP("M",Parametros!$I$11:$L$13,3,FALSE),VLOOKUP("M",Parametros!$I$11:$L$13,4,FALSE)))</f>
        <v>2</v>
      </c>
      <c r="W28" s="18">
        <f>IF(W$6="","",IF(WEEKDAY(W$6,2)&lt;=5,VLOOKUP("M",Parametros!$I$11:$L$13,3,FALSE),VLOOKUP("M",Parametros!$I$11:$L$13,4,FALSE)))</f>
        <v>2</v>
      </c>
      <c r="X28" s="18">
        <f>IF(X$6="","",IF(WEEKDAY(X$6,2)&lt;=5,VLOOKUP("M",Parametros!$I$11:$L$13,3,FALSE),VLOOKUP("M",Parametros!$I$11:$L$13,4,FALSE)))</f>
        <v>2</v>
      </c>
      <c r="Y28" s="18">
        <f>IF(Y$6="","",IF(WEEKDAY(Y$6,2)&lt;=5,VLOOKUP("M",Parametros!$I$11:$L$13,3,FALSE),VLOOKUP("M",Parametros!$I$11:$L$13,4,FALSE)))</f>
        <v>2</v>
      </c>
      <c r="Z28" s="18">
        <f>IF(Z$6="","",IF(WEEKDAY(Z$6,2)&lt;=5,VLOOKUP("M",Parametros!$I$11:$L$13,3,FALSE),VLOOKUP("M",Parametros!$I$11:$L$13,4,FALSE)))</f>
        <v>2</v>
      </c>
      <c r="AA28" s="18">
        <f>IF(AA$6="","",IF(WEEKDAY(AA$6,2)&lt;=5,VLOOKUP("M",Parametros!$I$11:$L$13,3,FALSE),VLOOKUP("M",Parametros!$I$11:$L$13,4,FALSE)))</f>
        <v>2</v>
      </c>
      <c r="AB28" s="18">
        <f>IF(AB$6="","",IF(WEEKDAY(AB$6,2)&lt;=5,VLOOKUP("M",Parametros!$I$11:$L$13,3,FALSE),VLOOKUP("M",Parametros!$I$11:$L$13,4,FALSE)))</f>
        <v>2</v>
      </c>
      <c r="AC28" s="18">
        <f>IF(AC$6="","",IF(WEEKDAY(AC$6,2)&lt;=5,VLOOKUP("M",Parametros!$I$11:$L$13,3,FALSE),VLOOKUP("M",Parametros!$I$11:$L$13,4,FALSE)))</f>
        <v>2</v>
      </c>
      <c r="AD28" s="18">
        <f>IF(AD$6="","",IF(WEEKDAY(AD$6,2)&lt;=5,VLOOKUP("M",Parametros!$I$11:$L$13,3,FALSE),VLOOKUP("M",Parametros!$I$11:$L$13,4,FALSE)))</f>
        <v>2</v>
      </c>
      <c r="AE28" s="18">
        <f>IF(AE$6="","",IF(WEEKDAY(AE$6,2)&lt;=5,VLOOKUP("M",Parametros!$I$11:$L$13,3,FALSE),VLOOKUP("M",Parametros!$I$11:$L$13,4,FALSE)))</f>
        <v>2</v>
      </c>
      <c r="AF28" s="18">
        <f>IF(AF$6="","",IF(WEEKDAY(AF$6,2)&lt;=5,VLOOKUP("M",Parametros!$I$11:$L$13,3,FALSE),VLOOKUP("M",Parametros!$I$11:$L$13,4,FALSE)))</f>
        <v>2</v>
      </c>
      <c r="AG28" s="18">
        <f>IF(AG$6="","",IF(WEEKDAY(AG$6,2)&lt;=5,VLOOKUP("M",Parametros!$I$11:$L$13,3,FALSE),VLOOKUP("M",Parametros!$I$11:$L$13,4,FALSE)))</f>
        <v>2</v>
      </c>
      <c r="AH28" s="18">
        <f>IF(AH$6="","",IF(WEEKDAY(AH$6,2)&lt;=5,VLOOKUP("M",Parametros!$I$11:$L$13,3,FALSE),VLOOKUP("M",Parametros!$I$11:$L$13,4,FALSE)))</f>
        <v>2</v>
      </c>
      <c r="AI28" s="18">
        <f>IF(AI$6="","",IF(WEEKDAY(AI$6,2)&lt;=5,VLOOKUP("M",Parametros!$I$11:$L$13,3,FALSE),VLOOKUP("M",Parametros!$I$11:$L$13,4,FALSE)))</f>
        <v>2</v>
      </c>
      <c r="AJ28" s="18" t="str">
        <f>IF(AJ$6="","",IF(WEEKDAY(AJ$6,2)&lt;=5,VLOOKUP("M",Parametros!$I$11:$L$13,3,FALSE),VLOOKUP("M",Parametros!$I$11:$L$13,4,FALSE)))</f>
        <v/>
      </c>
      <c r="AP28" s="11" t="s">
        <v>15</v>
      </c>
      <c r="AQ28" s="4" t="s">
        <v>24</v>
      </c>
      <c r="AR28" s="18">
        <v>8</v>
      </c>
    </row>
    <row r="29" spans="1:44" x14ac:dyDescent="0.25">
      <c r="A29" s="38" t="s">
        <v>35</v>
      </c>
      <c r="B29" s="39"/>
      <c r="C29" s="39"/>
      <c r="D29" s="39"/>
      <c r="E29" s="40"/>
      <c r="F29" s="18">
        <f>IF(F$6="","",IF(WEEKDAY(F$6,2)&lt;=5,VLOOKUP("T",Parametros!$I$11:$L$13,3,FALSE),VLOOKUP("T",Parametros!$I$11:$L$13,4,FALSE)))</f>
        <v>2</v>
      </c>
      <c r="G29" s="18">
        <f>IF(G$6="","",IF(WEEKDAY(G$6,2)&lt;=5,VLOOKUP("T",Parametros!$I$11:$L$13,3,FALSE),VLOOKUP("T",Parametros!$I$11:$L$13,4,FALSE)))</f>
        <v>2</v>
      </c>
      <c r="H29" s="18">
        <f>IF(H$6="","",IF(WEEKDAY(H$6,2)&lt;=5,VLOOKUP("T",Parametros!$I$11:$L$13,3,FALSE),VLOOKUP("T",Parametros!$I$11:$L$13,4,FALSE)))</f>
        <v>2</v>
      </c>
      <c r="I29" s="18">
        <f>IF(I$6="","",IF(WEEKDAY(I$6,2)&lt;=5,VLOOKUP("T",Parametros!$I$11:$L$13,3,FALSE),VLOOKUP("T",Parametros!$I$11:$L$13,4,FALSE)))</f>
        <v>2</v>
      </c>
      <c r="J29" s="18">
        <f>IF(J$6="","",IF(WEEKDAY(J$6,2)&lt;=5,VLOOKUP("T",Parametros!$I$11:$L$13,3,FALSE),VLOOKUP("T",Parametros!$I$11:$L$13,4,FALSE)))</f>
        <v>2</v>
      </c>
      <c r="K29" s="18">
        <f>IF(K$6="","",IF(WEEKDAY(K$6,2)&lt;=5,VLOOKUP("T",Parametros!$I$11:$L$13,3,FALSE),VLOOKUP("T",Parametros!$I$11:$L$13,4,FALSE)))</f>
        <v>2</v>
      </c>
      <c r="L29" s="18">
        <f>IF(L$6="","",IF(WEEKDAY(L$6,2)&lt;=5,VLOOKUP("T",Parametros!$I$11:$L$13,3,FALSE),VLOOKUP("T",Parametros!$I$11:$L$13,4,FALSE)))</f>
        <v>2</v>
      </c>
      <c r="M29" s="18">
        <f>IF(M$6="","",IF(WEEKDAY(M$6,2)&lt;=5,VLOOKUP("T",Parametros!$I$11:$L$13,3,FALSE),VLOOKUP("T",Parametros!$I$11:$L$13,4,FALSE)))</f>
        <v>2</v>
      </c>
      <c r="N29" s="18">
        <f>IF(N$6="","",IF(WEEKDAY(N$6,2)&lt;=5,VLOOKUP("T",Parametros!$I$11:$L$13,3,FALSE),VLOOKUP("T",Parametros!$I$11:$L$13,4,FALSE)))</f>
        <v>2</v>
      </c>
      <c r="O29" s="18">
        <f>IF(O$6="","",IF(WEEKDAY(O$6,2)&lt;=5,VLOOKUP("T",Parametros!$I$11:$L$13,3,FALSE),VLOOKUP("T",Parametros!$I$11:$L$13,4,FALSE)))</f>
        <v>2</v>
      </c>
      <c r="P29" s="18">
        <f>IF(P$6="","",IF(WEEKDAY(P$6,2)&lt;=5,VLOOKUP("T",Parametros!$I$11:$L$13,3,FALSE),VLOOKUP("T",Parametros!$I$11:$L$13,4,FALSE)))</f>
        <v>2</v>
      </c>
      <c r="Q29" s="18">
        <f>IF(Q$6="","",IF(WEEKDAY(Q$6,2)&lt;=5,VLOOKUP("T",Parametros!$I$11:$L$13,3,FALSE),VLOOKUP("T",Parametros!$I$11:$L$13,4,FALSE)))</f>
        <v>2</v>
      </c>
      <c r="R29" s="18">
        <f>IF(R$6="","",IF(WEEKDAY(R$6,2)&lt;=5,VLOOKUP("T",Parametros!$I$11:$L$13,3,FALSE),VLOOKUP("T",Parametros!$I$11:$L$13,4,FALSE)))</f>
        <v>2</v>
      </c>
      <c r="S29" s="18">
        <f>IF(S$6="","",IF(WEEKDAY(S$6,2)&lt;=5,VLOOKUP("T",Parametros!$I$11:$L$13,3,FALSE),VLOOKUP("T",Parametros!$I$11:$L$13,4,FALSE)))</f>
        <v>2</v>
      </c>
      <c r="T29" s="18">
        <f>IF(T$6="","",IF(WEEKDAY(T$6,2)&lt;=5,VLOOKUP("T",Parametros!$I$11:$L$13,3,FALSE),VLOOKUP("T",Parametros!$I$11:$L$13,4,FALSE)))</f>
        <v>2</v>
      </c>
      <c r="U29" s="18">
        <f>IF(U$6="","",IF(WEEKDAY(U$6,2)&lt;=5,VLOOKUP("T",Parametros!$I$11:$L$13,3,FALSE),VLOOKUP("T",Parametros!$I$11:$L$13,4,FALSE)))</f>
        <v>2</v>
      </c>
      <c r="V29" s="18">
        <f>IF(V$6="","",IF(WEEKDAY(V$6,2)&lt;=5,VLOOKUP("T",Parametros!$I$11:$L$13,3,FALSE),VLOOKUP("T",Parametros!$I$11:$L$13,4,FALSE)))</f>
        <v>2</v>
      </c>
      <c r="W29" s="18">
        <f>IF(W$6="","",IF(WEEKDAY(W$6,2)&lt;=5,VLOOKUP("T",Parametros!$I$11:$L$13,3,FALSE),VLOOKUP("T",Parametros!$I$11:$L$13,4,FALSE)))</f>
        <v>2</v>
      </c>
      <c r="X29" s="18">
        <f>IF(X$6="","",IF(WEEKDAY(X$6,2)&lt;=5,VLOOKUP("T",Parametros!$I$11:$L$13,3,FALSE),VLOOKUP("T",Parametros!$I$11:$L$13,4,FALSE)))</f>
        <v>2</v>
      </c>
      <c r="Y29" s="18">
        <f>IF(Y$6="","",IF(WEEKDAY(Y$6,2)&lt;=5,VLOOKUP("T",Parametros!$I$11:$L$13,3,FALSE),VLOOKUP("T",Parametros!$I$11:$L$13,4,FALSE)))</f>
        <v>2</v>
      </c>
      <c r="Z29" s="18">
        <f>IF(Z$6="","",IF(WEEKDAY(Z$6,2)&lt;=5,VLOOKUP("T",Parametros!$I$11:$L$13,3,FALSE),VLOOKUP("T",Parametros!$I$11:$L$13,4,FALSE)))</f>
        <v>2</v>
      </c>
      <c r="AA29" s="18">
        <f>IF(AA$6="","",IF(WEEKDAY(AA$6,2)&lt;=5,VLOOKUP("T",Parametros!$I$11:$L$13,3,FALSE),VLOOKUP("T",Parametros!$I$11:$L$13,4,FALSE)))</f>
        <v>2</v>
      </c>
      <c r="AB29" s="18">
        <f>IF(AB$6="","",IF(WEEKDAY(AB$6,2)&lt;=5,VLOOKUP("T",Parametros!$I$11:$L$13,3,FALSE),VLOOKUP("T",Parametros!$I$11:$L$13,4,FALSE)))</f>
        <v>2</v>
      </c>
      <c r="AC29" s="18">
        <f>IF(AC$6="","",IF(WEEKDAY(AC$6,2)&lt;=5,VLOOKUP("T",Parametros!$I$11:$L$13,3,FALSE),VLOOKUP("T",Parametros!$I$11:$L$13,4,FALSE)))</f>
        <v>2</v>
      </c>
      <c r="AD29" s="18">
        <f>IF(AD$6="","",IF(WEEKDAY(AD$6,2)&lt;=5,VLOOKUP("T",Parametros!$I$11:$L$13,3,FALSE),VLOOKUP("T",Parametros!$I$11:$L$13,4,FALSE)))</f>
        <v>2</v>
      </c>
      <c r="AE29" s="18">
        <f>IF(AE$6="","",IF(WEEKDAY(AE$6,2)&lt;=5,VLOOKUP("T",Parametros!$I$11:$L$13,3,FALSE),VLOOKUP("T",Parametros!$I$11:$L$13,4,FALSE)))</f>
        <v>2</v>
      </c>
      <c r="AF29" s="18">
        <f>IF(AF$6="","",IF(WEEKDAY(AF$6,2)&lt;=5,VLOOKUP("T",Parametros!$I$11:$L$13,3,FALSE),VLOOKUP("T",Parametros!$I$11:$L$13,4,FALSE)))</f>
        <v>2</v>
      </c>
      <c r="AG29" s="18">
        <f>IF(AG$6="","",IF(WEEKDAY(AG$6,2)&lt;=5,VLOOKUP("T",Parametros!$I$11:$L$13,3,FALSE),VLOOKUP("T",Parametros!$I$11:$L$13,4,FALSE)))</f>
        <v>2</v>
      </c>
      <c r="AH29" s="18">
        <f>IF(AH$6="","",IF(WEEKDAY(AH$6,2)&lt;=5,VLOOKUP("T",Parametros!$I$11:$L$13,3,FALSE),VLOOKUP("T",Parametros!$I$11:$L$13,4,FALSE)))</f>
        <v>2</v>
      </c>
      <c r="AI29" s="18">
        <f>IF(AI$6="","",IF(WEEKDAY(AI$6,2)&lt;=5,VLOOKUP("T",Parametros!$I$11:$L$13,3,FALSE),VLOOKUP("T",Parametros!$I$11:$L$13,4,FALSE)))</f>
        <v>2</v>
      </c>
      <c r="AJ29" s="18" t="str">
        <f>IF(AJ$6="","",IF(WEEKDAY(AJ$6,2)&lt;=5,VLOOKUP("T",Parametros!$I$11:$L$13,3,FALSE),VLOOKUP("T",Parametros!$I$11:$L$13,4,FALSE)))</f>
        <v/>
      </c>
      <c r="AP29" s="12" t="s">
        <v>16</v>
      </c>
      <c r="AQ29" s="4" t="s">
        <v>26</v>
      </c>
      <c r="AR29" s="18">
        <v>0</v>
      </c>
    </row>
    <row r="30" spans="1:44" x14ac:dyDescent="0.25">
      <c r="A30" s="38" t="s">
        <v>36</v>
      </c>
      <c r="B30" s="39"/>
      <c r="C30" s="39"/>
      <c r="D30" s="39"/>
      <c r="E30" s="40"/>
      <c r="F30" s="18">
        <f>IF(F$6="","",IF(WEEKDAY(F$6,2)&lt;=5,VLOOKUP("N",Parametros!$I$11:$L$13,3,FALSE),VLOOKUP("N",Parametros!$I$11:$L$13,4,FALSE)))</f>
        <v>2</v>
      </c>
      <c r="G30" s="18">
        <f>IF(G$6="","",IF(WEEKDAY(G$6,2)&lt;=5,VLOOKUP("N",Parametros!$I$11:$L$13,3,FALSE),VLOOKUP("N",Parametros!$I$11:$L$13,4,FALSE)))</f>
        <v>2</v>
      </c>
      <c r="H30" s="18">
        <f>IF(H$6="","",IF(WEEKDAY(H$6,2)&lt;=5,VLOOKUP("N",Parametros!$I$11:$L$13,3,FALSE),VLOOKUP("N",Parametros!$I$11:$L$13,4,FALSE)))</f>
        <v>2</v>
      </c>
      <c r="I30" s="18">
        <f>IF(I$6="","",IF(WEEKDAY(I$6,2)&lt;=5,VLOOKUP("N",Parametros!$I$11:$L$13,3,FALSE),VLOOKUP("N",Parametros!$I$11:$L$13,4,FALSE)))</f>
        <v>2</v>
      </c>
      <c r="J30" s="18">
        <f>IF(J$6="","",IF(WEEKDAY(J$6,2)&lt;=5,VLOOKUP("N",Parametros!$I$11:$L$13,3,FALSE),VLOOKUP("N",Parametros!$I$11:$L$13,4,FALSE)))</f>
        <v>2</v>
      </c>
      <c r="K30" s="18">
        <f>IF(K$6="","",IF(WEEKDAY(K$6,2)&lt;=5,VLOOKUP("N",Parametros!$I$11:$L$13,3,FALSE),VLOOKUP("N",Parametros!$I$11:$L$13,4,FALSE)))</f>
        <v>2</v>
      </c>
      <c r="L30" s="18">
        <f>IF(L$6="","",IF(WEEKDAY(L$6,2)&lt;=5,VLOOKUP("N",Parametros!$I$11:$L$13,3,FALSE),VLOOKUP("N",Parametros!$I$11:$L$13,4,FALSE)))</f>
        <v>2</v>
      </c>
      <c r="M30" s="18">
        <f>IF(M$6="","",IF(WEEKDAY(M$6,2)&lt;=5,VLOOKUP("N",Parametros!$I$11:$L$13,3,FALSE),VLOOKUP("N",Parametros!$I$11:$L$13,4,FALSE)))</f>
        <v>2</v>
      </c>
      <c r="N30" s="18">
        <f>IF(N$6="","",IF(WEEKDAY(N$6,2)&lt;=5,VLOOKUP("N",Parametros!$I$11:$L$13,3,FALSE),VLOOKUP("N",Parametros!$I$11:$L$13,4,FALSE)))</f>
        <v>2</v>
      </c>
      <c r="O30" s="18">
        <f>IF(O$6="","",IF(WEEKDAY(O$6,2)&lt;=5,VLOOKUP("N",Parametros!$I$11:$L$13,3,FALSE),VLOOKUP("N",Parametros!$I$11:$L$13,4,FALSE)))</f>
        <v>2</v>
      </c>
      <c r="P30" s="18">
        <f>IF(P$6="","",IF(WEEKDAY(P$6,2)&lt;=5,VLOOKUP("N",Parametros!$I$11:$L$13,3,FALSE),VLOOKUP("N",Parametros!$I$11:$L$13,4,FALSE)))</f>
        <v>2</v>
      </c>
      <c r="Q30" s="18">
        <f>IF(Q$6="","",IF(WEEKDAY(Q$6,2)&lt;=5,VLOOKUP("N",Parametros!$I$11:$L$13,3,FALSE),VLOOKUP("N",Parametros!$I$11:$L$13,4,FALSE)))</f>
        <v>2</v>
      </c>
      <c r="R30" s="18">
        <f>IF(R$6="","",IF(WEEKDAY(R$6,2)&lt;=5,VLOOKUP("N",Parametros!$I$11:$L$13,3,FALSE),VLOOKUP("N",Parametros!$I$11:$L$13,4,FALSE)))</f>
        <v>2</v>
      </c>
      <c r="S30" s="18">
        <f>IF(S$6="","",IF(WEEKDAY(S$6,2)&lt;=5,VLOOKUP("N",Parametros!$I$11:$L$13,3,FALSE),VLOOKUP("N",Parametros!$I$11:$L$13,4,FALSE)))</f>
        <v>2</v>
      </c>
      <c r="T30" s="18">
        <f>IF(T$6="","",IF(WEEKDAY(T$6,2)&lt;=5,VLOOKUP("N",Parametros!$I$11:$L$13,3,FALSE),VLOOKUP("N",Parametros!$I$11:$L$13,4,FALSE)))</f>
        <v>2</v>
      </c>
      <c r="U30" s="18">
        <f>IF(U$6="","",IF(WEEKDAY(U$6,2)&lt;=5,VLOOKUP("N",Parametros!$I$11:$L$13,3,FALSE),VLOOKUP("N",Parametros!$I$11:$L$13,4,FALSE)))</f>
        <v>2</v>
      </c>
      <c r="V30" s="18">
        <f>IF(V$6="","",IF(WEEKDAY(V$6,2)&lt;=5,VLOOKUP("N",Parametros!$I$11:$L$13,3,FALSE),VLOOKUP("N",Parametros!$I$11:$L$13,4,FALSE)))</f>
        <v>2</v>
      </c>
      <c r="W30" s="18">
        <f>IF(W$6="","",IF(WEEKDAY(W$6,2)&lt;=5,VLOOKUP("N",Parametros!$I$11:$L$13,3,FALSE),VLOOKUP("N",Parametros!$I$11:$L$13,4,FALSE)))</f>
        <v>2</v>
      </c>
      <c r="X30" s="18">
        <f>IF(X$6="","",IF(WEEKDAY(X$6,2)&lt;=5,VLOOKUP("N",Parametros!$I$11:$L$13,3,FALSE),VLOOKUP("N",Parametros!$I$11:$L$13,4,FALSE)))</f>
        <v>2</v>
      </c>
      <c r="Y30" s="18">
        <f>IF(Y$6="","",IF(WEEKDAY(Y$6,2)&lt;=5,VLOOKUP("N",Parametros!$I$11:$L$13,3,FALSE),VLOOKUP("N",Parametros!$I$11:$L$13,4,FALSE)))</f>
        <v>2</v>
      </c>
      <c r="Z30" s="18">
        <f>IF(Z$6="","",IF(WEEKDAY(Z$6,2)&lt;=5,VLOOKUP("N",Parametros!$I$11:$L$13,3,FALSE),VLOOKUP("N",Parametros!$I$11:$L$13,4,FALSE)))</f>
        <v>2</v>
      </c>
      <c r="AA30" s="18">
        <f>IF(AA$6="","",IF(WEEKDAY(AA$6,2)&lt;=5,VLOOKUP("N",Parametros!$I$11:$L$13,3,FALSE),VLOOKUP("N",Parametros!$I$11:$L$13,4,FALSE)))</f>
        <v>2</v>
      </c>
      <c r="AB30" s="18">
        <f>IF(AB$6="","",IF(WEEKDAY(AB$6,2)&lt;=5,VLOOKUP("N",Parametros!$I$11:$L$13,3,FALSE),VLOOKUP("N",Parametros!$I$11:$L$13,4,FALSE)))</f>
        <v>2</v>
      </c>
      <c r="AC30" s="18">
        <f>IF(AC$6="","",IF(WEEKDAY(AC$6,2)&lt;=5,VLOOKUP("N",Parametros!$I$11:$L$13,3,FALSE),VLOOKUP("N",Parametros!$I$11:$L$13,4,FALSE)))</f>
        <v>2</v>
      </c>
      <c r="AD30" s="18">
        <f>IF(AD$6="","",IF(WEEKDAY(AD$6,2)&lt;=5,VLOOKUP("N",Parametros!$I$11:$L$13,3,FALSE),VLOOKUP("N",Parametros!$I$11:$L$13,4,FALSE)))</f>
        <v>2</v>
      </c>
      <c r="AE30" s="18">
        <f>IF(AE$6="","",IF(WEEKDAY(AE$6,2)&lt;=5,VLOOKUP("N",Parametros!$I$11:$L$13,3,FALSE),VLOOKUP("N",Parametros!$I$11:$L$13,4,FALSE)))</f>
        <v>2</v>
      </c>
      <c r="AF30" s="18">
        <f>IF(AF$6="","",IF(WEEKDAY(AF$6,2)&lt;=5,VLOOKUP("N",Parametros!$I$11:$L$13,3,FALSE),VLOOKUP("N",Parametros!$I$11:$L$13,4,FALSE)))</f>
        <v>2</v>
      </c>
      <c r="AG30" s="18">
        <f>IF(AG$6="","",IF(WEEKDAY(AG$6,2)&lt;=5,VLOOKUP("N",Parametros!$I$11:$L$13,3,FALSE),VLOOKUP("N",Parametros!$I$11:$L$13,4,FALSE)))</f>
        <v>2</v>
      </c>
      <c r="AH30" s="18">
        <f>IF(AH$6="","",IF(WEEKDAY(AH$6,2)&lt;=5,VLOOKUP("N",Parametros!$I$11:$L$13,3,FALSE),VLOOKUP("N",Parametros!$I$11:$L$13,4,FALSE)))</f>
        <v>2</v>
      </c>
      <c r="AI30" s="18">
        <f>IF(AI$6="","",IF(WEEKDAY(AI$6,2)&lt;=5,VLOOKUP("N",Parametros!$I$11:$L$13,3,FALSE),VLOOKUP("N",Parametros!$I$11:$L$13,4,FALSE)))</f>
        <v>2</v>
      </c>
      <c r="AJ30" s="18" t="str">
        <f>IF(AJ$6="","",IF(WEEKDAY(AJ$6,2)&lt;=5,VLOOKUP("N",Parametros!$I$11:$L$13,3,FALSE),VLOOKUP("N",Parametros!$I$11:$L$13,4,FALSE)))</f>
        <v/>
      </c>
      <c r="AP30" s="26" t="s">
        <v>28</v>
      </c>
      <c r="AQ30" s="4" t="s">
        <v>29</v>
      </c>
      <c r="AR30" s="18">
        <v>0</v>
      </c>
    </row>
    <row r="31" spans="1:44" x14ac:dyDescent="0.25">
      <c r="A31" s="51" t="s">
        <v>37</v>
      </c>
      <c r="B31" s="39"/>
      <c r="C31" s="39"/>
      <c r="D31" s="39"/>
      <c r="E31" s="40"/>
      <c r="F31" s="54" t="str">
        <f t="shared" ref="F31:AJ31" si="11">IF(F$6="","",IF(AND(F24&gt;=F28,F25&gt;=F29,F26&gt;=F30),"OK","Revisar"))</f>
        <v>OK</v>
      </c>
      <c r="G31" s="54" t="str">
        <f t="shared" si="11"/>
        <v>OK</v>
      </c>
      <c r="H31" s="54" t="str">
        <f t="shared" si="11"/>
        <v>OK</v>
      </c>
      <c r="I31" s="54" t="str">
        <f t="shared" si="11"/>
        <v>OK</v>
      </c>
      <c r="J31" s="54" t="str">
        <f t="shared" si="11"/>
        <v>OK</v>
      </c>
      <c r="K31" s="54" t="str">
        <f t="shared" si="11"/>
        <v>OK</v>
      </c>
      <c r="L31" s="54" t="str">
        <f t="shared" si="11"/>
        <v>OK</v>
      </c>
      <c r="M31" s="54" t="str">
        <f t="shared" si="11"/>
        <v>OK</v>
      </c>
      <c r="N31" s="54" t="str">
        <f t="shared" si="11"/>
        <v>OK</v>
      </c>
      <c r="O31" s="54" t="str">
        <f t="shared" si="11"/>
        <v>Revisar</v>
      </c>
      <c r="P31" s="54" t="str">
        <f t="shared" si="11"/>
        <v>OK</v>
      </c>
      <c r="Q31" s="54" t="str">
        <f t="shared" si="11"/>
        <v>OK</v>
      </c>
      <c r="R31" s="54" t="str">
        <f t="shared" si="11"/>
        <v>OK</v>
      </c>
      <c r="S31" s="54" t="str">
        <f t="shared" si="11"/>
        <v>OK</v>
      </c>
      <c r="T31" s="54" t="str">
        <f t="shared" si="11"/>
        <v>OK</v>
      </c>
      <c r="U31" s="54" t="str">
        <f t="shared" si="11"/>
        <v>OK</v>
      </c>
      <c r="V31" s="54" t="str">
        <f t="shared" si="11"/>
        <v>OK</v>
      </c>
      <c r="W31" s="54" t="str">
        <f t="shared" si="11"/>
        <v>OK</v>
      </c>
      <c r="X31" s="54" t="str">
        <f t="shared" si="11"/>
        <v>OK</v>
      </c>
      <c r="Y31" s="54" t="str">
        <f t="shared" si="11"/>
        <v>OK</v>
      </c>
      <c r="Z31" s="54" t="str">
        <f t="shared" si="11"/>
        <v>OK</v>
      </c>
      <c r="AA31" s="54" t="str">
        <f t="shared" si="11"/>
        <v>OK</v>
      </c>
      <c r="AB31" s="54" t="str">
        <f t="shared" si="11"/>
        <v>OK</v>
      </c>
      <c r="AC31" s="54" t="str">
        <f t="shared" si="11"/>
        <v>OK</v>
      </c>
      <c r="AD31" s="54" t="str">
        <f t="shared" si="11"/>
        <v>Revisar</v>
      </c>
      <c r="AE31" s="54" t="str">
        <f t="shared" si="11"/>
        <v>OK</v>
      </c>
      <c r="AF31" s="54" t="str">
        <f t="shared" si="11"/>
        <v>OK</v>
      </c>
      <c r="AG31" s="54" t="str">
        <f t="shared" si="11"/>
        <v>OK</v>
      </c>
      <c r="AH31" s="54" t="str">
        <f t="shared" si="11"/>
        <v>OK</v>
      </c>
      <c r="AI31" s="54" t="str">
        <f t="shared" si="11"/>
        <v>OK</v>
      </c>
      <c r="AJ31" s="18" t="str">
        <f t="shared" si="11"/>
        <v/>
      </c>
      <c r="AP31" s="27" t="s">
        <v>31</v>
      </c>
      <c r="AQ31" s="4" t="s">
        <v>32</v>
      </c>
      <c r="AR31" s="18">
        <v>0</v>
      </c>
    </row>
    <row r="33" spans="1:10" x14ac:dyDescent="0.25">
      <c r="A33" s="52" t="s">
        <v>38</v>
      </c>
      <c r="B33" s="39"/>
      <c r="C33" s="39"/>
      <c r="D33" s="39"/>
      <c r="E33" s="39"/>
      <c r="F33" s="39"/>
      <c r="G33" s="39"/>
      <c r="H33" s="39"/>
      <c r="I33" s="39"/>
      <c r="J33" s="40"/>
    </row>
  </sheetData>
  <mergeCells count="12">
    <mergeCell ref="A33:J33"/>
    <mergeCell ref="AP24:AR24"/>
    <mergeCell ref="G2:J4"/>
    <mergeCell ref="A23:E23"/>
    <mergeCell ref="A31:E31"/>
    <mergeCell ref="A1:AQ1"/>
    <mergeCell ref="A30:E30"/>
    <mergeCell ref="A29:E29"/>
    <mergeCell ref="A26:E26"/>
    <mergeCell ref="A24:E24"/>
    <mergeCell ref="A25:E25"/>
    <mergeCell ref="A28:E28"/>
  </mergeCells>
  <conditionalFormatting sqref="F5:AJ6">
    <cfRule type="expression" dxfId="9" priority="9">
      <formula>WEEKDAY(F$6,2)&gt;5</formula>
    </cfRule>
  </conditionalFormatting>
  <conditionalFormatting sqref="F9:AJ20">
    <cfRule type="cellIs" dxfId="8" priority="1" operator="equal">
      <formula>"M"</formula>
    </cfRule>
    <cfRule type="cellIs" dxfId="7" priority="2" operator="equal">
      <formula>"T"</formula>
    </cfRule>
    <cfRule type="cellIs" dxfId="6" priority="3" operator="equal">
      <formula>"N"</formula>
    </cfRule>
    <cfRule type="cellIs" dxfId="5" priority="4" operator="equal">
      <formula>"L"</formula>
    </cfRule>
    <cfRule type="cellIs" dxfId="4" priority="5" operator="equal">
      <formula>"V"</formula>
    </cfRule>
    <cfRule type="cellIs" dxfId="3" priority="6" operator="equal">
      <formula>"F"</formula>
    </cfRule>
  </conditionalFormatting>
  <conditionalFormatting sqref="F24:AJ30">
    <cfRule type="expression" dxfId="2" priority="10">
      <formula>WEEKDAY(F$6,2)&gt;5</formula>
    </cfRule>
  </conditionalFormatting>
  <conditionalFormatting sqref="F31:AJ31">
    <cfRule type="cellIs" dxfId="1" priority="7" operator="equal">
      <formula>"OK"</formula>
    </cfRule>
    <cfRule type="cellIs" dxfId="0" priority="8" operator="equal">
      <formula>"Revisar"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67"/>
  <sheetViews>
    <sheetView showGridLines="0" workbookViewId="0"/>
  </sheetViews>
  <sheetFormatPr baseColWidth="10" defaultColWidth="9.140625" defaultRowHeight="15" x14ac:dyDescent="0.25"/>
  <cols>
    <col min="1" max="1" width="16" customWidth="1"/>
    <col min="2" max="2" width="20" customWidth="1"/>
    <col min="3" max="3" width="22" customWidth="1"/>
    <col min="4" max="4" width="14" customWidth="1"/>
    <col min="5" max="5" width="12" customWidth="1"/>
    <col min="6" max="6" width="14" customWidth="1"/>
    <col min="7" max="8" width="12" customWidth="1"/>
    <col min="9" max="12" width="10" customWidth="1"/>
    <col min="13" max="17" width="8" customWidth="1"/>
    <col min="24" max="25" width="13" hidden="1" customWidth="1"/>
  </cols>
  <sheetData>
    <row r="1" spans="1:25" ht="24" customHeight="1" x14ac:dyDescent="0.25">
      <c r="A1" s="53" t="s">
        <v>39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3" spans="1:25" x14ac:dyDescent="0.25">
      <c r="A3" s="1" t="s">
        <v>0</v>
      </c>
      <c r="B3" s="2" t="s">
        <v>40</v>
      </c>
      <c r="D3" s="43" t="s">
        <v>41</v>
      </c>
      <c r="E3" s="44"/>
      <c r="F3" s="44"/>
      <c r="G3" s="44"/>
      <c r="H3" s="45"/>
      <c r="X3" t="s">
        <v>42</v>
      </c>
      <c r="Y3" t="s">
        <v>13</v>
      </c>
    </row>
    <row r="4" spans="1:25" x14ac:dyDescent="0.25">
      <c r="A4" s="1" t="s">
        <v>3</v>
      </c>
      <c r="B4" s="2" t="s">
        <v>43</v>
      </c>
      <c r="D4" s="46"/>
      <c r="E4" s="42"/>
      <c r="F4" s="42"/>
      <c r="G4" s="42"/>
      <c r="H4" s="47"/>
      <c r="X4" t="s">
        <v>44</v>
      </c>
      <c r="Y4" t="s">
        <v>14</v>
      </c>
    </row>
    <row r="5" spans="1:25" x14ac:dyDescent="0.25">
      <c r="A5" s="1" t="s">
        <v>45</v>
      </c>
      <c r="B5" s="3">
        <v>46113</v>
      </c>
      <c r="D5" s="46"/>
      <c r="E5" s="42"/>
      <c r="F5" s="42"/>
      <c r="G5" s="42"/>
      <c r="H5" s="47"/>
      <c r="X5" t="s">
        <v>46</v>
      </c>
      <c r="Y5" t="s">
        <v>15</v>
      </c>
    </row>
    <row r="6" spans="1:25" x14ac:dyDescent="0.25">
      <c r="A6" s="1" t="s">
        <v>47</v>
      </c>
      <c r="B6" s="3">
        <v>46111</v>
      </c>
      <c r="D6" s="48"/>
      <c r="E6" s="49"/>
      <c r="F6" s="49"/>
      <c r="G6" s="49"/>
      <c r="H6" s="50"/>
      <c r="X6" t="s">
        <v>48</v>
      </c>
      <c r="Y6" t="s">
        <v>16</v>
      </c>
    </row>
    <row r="7" spans="1:25" x14ac:dyDescent="0.25">
      <c r="Y7" t="s">
        <v>28</v>
      </c>
    </row>
    <row r="8" spans="1:25" x14ac:dyDescent="0.25">
      <c r="Y8" t="s">
        <v>31</v>
      </c>
    </row>
    <row r="9" spans="1:25" x14ac:dyDescent="0.25">
      <c r="A9" s="41" t="s">
        <v>49</v>
      </c>
      <c r="B9" s="42"/>
      <c r="C9" s="42"/>
      <c r="D9" s="42"/>
      <c r="E9" s="42"/>
      <c r="F9" s="42"/>
      <c r="I9" s="41" t="s">
        <v>50</v>
      </c>
      <c r="J9" s="42"/>
      <c r="K9" s="42"/>
      <c r="L9" s="42"/>
    </row>
    <row r="10" spans="1:25" x14ac:dyDescent="0.25">
      <c r="A10" s="5" t="s">
        <v>51</v>
      </c>
      <c r="B10" s="5" t="s">
        <v>52</v>
      </c>
      <c r="C10" s="5" t="s">
        <v>53</v>
      </c>
      <c r="D10" s="5" t="s">
        <v>54</v>
      </c>
      <c r="E10" s="5" t="s">
        <v>12</v>
      </c>
      <c r="F10" s="5" t="s">
        <v>55</v>
      </c>
      <c r="I10" s="5" t="s">
        <v>51</v>
      </c>
      <c r="J10" s="5" t="s">
        <v>52</v>
      </c>
      <c r="K10" s="5" t="s">
        <v>56</v>
      </c>
      <c r="L10" s="5" t="s">
        <v>57</v>
      </c>
    </row>
    <row r="11" spans="1:25" x14ac:dyDescent="0.25">
      <c r="A11" s="7" t="s">
        <v>13</v>
      </c>
      <c r="B11" s="20" t="s">
        <v>22</v>
      </c>
      <c r="C11" s="21">
        <v>0.25</v>
      </c>
      <c r="D11" s="21">
        <v>0.58333333333333337</v>
      </c>
      <c r="E11" s="22">
        <f>MOD(D11-C11,1)*24</f>
        <v>8</v>
      </c>
      <c r="F11" s="20" t="s">
        <v>58</v>
      </c>
      <c r="I11" s="7" t="s">
        <v>13</v>
      </c>
      <c r="J11" s="18" t="s">
        <v>22</v>
      </c>
      <c r="K11" s="23">
        <v>2</v>
      </c>
      <c r="L11" s="23">
        <v>2</v>
      </c>
    </row>
    <row r="12" spans="1:25" x14ac:dyDescent="0.25">
      <c r="A12" s="9" t="s">
        <v>14</v>
      </c>
      <c r="B12" s="20" t="s">
        <v>23</v>
      </c>
      <c r="C12" s="21">
        <v>0.58333333333333337</v>
      </c>
      <c r="D12" s="21">
        <v>0.91666666666666663</v>
      </c>
      <c r="E12" s="22">
        <f>MOD(D12-C12,1)*24</f>
        <v>7.9999999999999982</v>
      </c>
      <c r="F12" s="20" t="s">
        <v>58</v>
      </c>
      <c r="I12" s="9" t="s">
        <v>14</v>
      </c>
      <c r="J12" s="18" t="s">
        <v>23</v>
      </c>
      <c r="K12" s="23">
        <v>2</v>
      </c>
      <c r="L12" s="23">
        <v>2</v>
      </c>
    </row>
    <row r="13" spans="1:25" x14ac:dyDescent="0.25">
      <c r="A13" s="11" t="s">
        <v>15</v>
      </c>
      <c r="B13" s="20" t="s">
        <v>24</v>
      </c>
      <c r="C13" s="21">
        <v>0.91666666666666663</v>
      </c>
      <c r="D13" s="21">
        <v>0.25</v>
      </c>
      <c r="E13" s="22">
        <f>MOD(D13-C13,1)*24</f>
        <v>8</v>
      </c>
      <c r="F13" s="20" t="s">
        <v>58</v>
      </c>
      <c r="I13" s="11" t="s">
        <v>15</v>
      </c>
      <c r="J13" s="18" t="s">
        <v>24</v>
      </c>
      <c r="K13" s="23">
        <v>2</v>
      </c>
      <c r="L13" s="23">
        <v>2</v>
      </c>
    </row>
    <row r="14" spans="1:25" x14ac:dyDescent="0.25">
      <c r="A14" s="12" t="s">
        <v>16</v>
      </c>
      <c r="B14" s="20" t="s">
        <v>26</v>
      </c>
      <c r="C14" s="24"/>
      <c r="D14" s="24"/>
      <c r="E14" s="25">
        <v>0</v>
      </c>
      <c r="F14" s="20" t="s">
        <v>59</v>
      </c>
    </row>
    <row r="15" spans="1:25" x14ac:dyDescent="0.25">
      <c r="A15" s="26" t="s">
        <v>28</v>
      </c>
      <c r="B15" s="20" t="s">
        <v>29</v>
      </c>
      <c r="C15" s="24"/>
      <c r="D15" s="24"/>
      <c r="E15" s="25">
        <v>0</v>
      </c>
      <c r="F15" s="20" t="s">
        <v>60</v>
      </c>
    </row>
    <row r="16" spans="1:25" x14ac:dyDescent="0.25">
      <c r="A16" s="27" t="s">
        <v>31</v>
      </c>
      <c r="B16" s="20" t="s">
        <v>32</v>
      </c>
      <c r="C16" s="21">
        <v>0.375</v>
      </c>
      <c r="D16" s="21">
        <v>0.54166666666666663</v>
      </c>
      <c r="E16" s="25">
        <v>0</v>
      </c>
      <c r="F16" s="20" t="s">
        <v>60</v>
      </c>
    </row>
    <row r="17" spans="1:17" x14ac:dyDescent="0.25">
      <c r="I17" s="41" t="s">
        <v>61</v>
      </c>
      <c r="J17" s="42"/>
      <c r="K17" s="42"/>
      <c r="L17" s="42"/>
      <c r="M17" s="42"/>
      <c r="N17" s="42"/>
      <c r="O17" s="42"/>
      <c r="P17" s="42"/>
      <c r="Q17" s="42"/>
    </row>
    <row r="18" spans="1:17" x14ac:dyDescent="0.25">
      <c r="I18" s="5" t="s">
        <v>10</v>
      </c>
      <c r="J18" s="5">
        <v>1</v>
      </c>
      <c r="K18" s="5">
        <v>2</v>
      </c>
      <c r="L18" s="5">
        <v>3</v>
      </c>
      <c r="M18" s="5">
        <v>4</v>
      </c>
      <c r="N18" s="5">
        <v>5</v>
      </c>
      <c r="O18" s="5">
        <v>6</v>
      </c>
      <c r="P18" s="5">
        <v>7</v>
      </c>
      <c r="Q18" s="5">
        <v>8</v>
      </c>
    </row>
    <row r="19" spans="1:17" x14ac:dyDescent="0.25">
      <c r="I19" s="23" t="s">
        <v>42</v>
      </c>
      <c r="J19" s="7" t="s">
        <v>13</v>
      </c>
      <c r="K19" s="7" t="s">
        <v>13</v>
      </c>
      <c r="L19" s="9" t="s">
        <v>14</v>
      </c>
      <c r="M19" s="9" t="s">
        <v>14</v>
      </c>
      <c r="N19" s="11" t="s">
        <v>15</v>
      </c>
      <c r="O19" s="11" t="s">
        <v>15</v>
      </c>
      <c r="P19" s="12" t="s">
        <v>16</v>
      </c>
      <c r="Q19" s="12" t="s">
        <v>16</v>
      </c>
    </row>
    <row r="20" spans="1:17" x14ac:dyDescent="0.25">
      <c r="I20" s="23" t="s">
        <v>44</v>
      </c>
      <c r="J20" s="9" t="s">
        <v>14</v>
      </c>
      <c r="K20" s="9" t="s">
        <v>14</v>
      </c>
      <c r="L20" s="11" t="s">
        <v>15</v>
      </c>
      <c r="M20" s="11" t="s">
        <v>15</v>
      </c>
      <c r="N20" s="12" t="s">
        <v>16</v>
      </c>
      <c r="O20" s="12" t="s">
        <v>16</v>
      </c>
      <c r="P20" s="7" t="s">
        <v>13</v>
      </c>
      <c r="Q20" s="7" t="s">
        <v>13</v>
      </c>
    </row>
    <row r="21" spans="1:17" x14ac:dyDescent="0.25">
      <c r="I21" s="23" t="s">
        <v>46</v>
      </c>
      <c r="J21" s="11" t="s">
        <v>15</v>
      </c>
      <c r="K21" s="11" t="s">
        <v>15</v>
      </c>
      <c r="L21" s="12" t="s">
        <v>16</v>
      </c>
      <c r="M21" s="12" t="s">
        <v>16</v>
      </c>
      <c r="N21" s="7" t="s">
        <v>13</v>
      </c>
      <c r="O21" s="7" t="s">
        <v>13</v>
      </c>
      <c r="P21" s="9" t="s">
        <v>14</v>
      </c>
      <c r="Q21" s="9" t="s">
        <v>14</v>
      </c>
    </row>
    <row r="22" spans="1:17" x14ac:dyDescent="0.25">
      <c r="I22" s="23" t="s">
        <v>48</v>
      </c>
      <c r="J22" s="12" t="s">
        <v>16</v>
      </c>
      <c r="K22" s="12" t="s">
        <v>16</v>
      </c>
      <c r="L22" s="7" t="s">
        <v>13</v>
      </c>
      <c r="M22" s="7" t="s">
        <v>13</v>
      </c>
      <c r="N22" s="9" t="s">
        <v>14</v>
      </c>
      <c r="O22" s="9" t="s">
        <v>14</v>
      </c>
      <c r="P22" s="11" t="s">
        <v>15</v>
      </c>
      <c r="Q22" s="11" t="s">
        <v>15</v>
      </c>
    </row>
    <row r="23" spans="1:17" x14ac:dyDescent="0.25">
      <c r="J23" s="28" t="s">
        <v>62</v>
      </c>
      <c r="K23" s="29" t="s">
        <v>63</v>
      </c>
    </row>
    <row r="27" spans="1:17" x14ac:dyDescent="0.25">
      <c r="A27" s="41" t="s">
        <v>64</v>
      </c>
      <c r="B27" s="42"/>
      <c r="C27" s="42"/>
      <c r="D27" s="42"/>
      <c r="E27" s="42"/>
      <c r="F27" s="42"/>
    </row>
    <row r="28" spans="1:17" x14ac:dyDescent="0.25">
      <c r="A28" s="5" t="s">
        <v>65</v>
      </c>
      <c r="B28" s="5" t="s">
        <v>66</v>
      </c>
      <c r="C28" s="5" t="s">
        <v>9</v>
      </c>
      <c r="D28" s="5" t="s">
        <v>10</v>
      </c>
      <c r="E28" s="5" t="s">
        <v>67</v>
      </c>
      <c r="F28" s="5" t="s">
        <v>68</v>
      </c>
    </row>
    <row r="29" spans="1:17" x14ac:dyDescent="0.25">
      <c r="A29" s="30" t="s">
        <v>69</v>
      </c>
      <c r="B29" s="2" t="s">
        <v>70</v>
      </c>
      <c r="C29" s="20" t="s">
        <v>71</v>
      </c>
      <c r="D29" s="30" t="s">
        <v>42</v>
      </c>
      <c r="E29" s="31">
        <v>1</v>
      </c>
      <c r="F29" s="30">
        <v>40</v>
      </c>
    </row>
    <row r="30" spans="1:17" x14ac:dyDescent="0.25">
      <c r="A30" s="30" t="s">
        <v>69</v>
      </c>
      <c r="B30" s="2" t="s">
        <v>72</v>
      </c>
      <c r="C30" s="20" t="s">
        <v>73</v>
      </c>
      <c r="D30" s="30" t="s">
        <v>42</v>
      </c>
      <c r="E30" s="31">
        <v>1</v>
      </c>
      <c r="F30" s="30">
        <v>40</v>
      </c>
    </row>
    <row r="31" spans="1:17" x14ac:dyDescent="0.25">
      <c r="A31" s="30" t="s">
        <v>69</v>
      </c>
      <c r="B31" s="2" t="s">
        <v>74</v>
      </c>
      <c r="C31" s="20" t="s">
        <v>75</v>
      </c>
      <c r="D31" s="30" t="s">
        <v>44</v>
      </c>
      <c r="E31" s="31">
        <v>1</v>
      </c>
      <c r="F31" s="30">
        <v>40</v>
      </c>
    </row>
    <row r="32" spans="1:17" x14ac:dyDescent="0.25">
      <c r="A32" s="30" t="s">
        <v>69</v>
      </c>
      <c r="B32" s="2" t="s">
        <v>76</v>
      </c>
      <c r="C32" s="20" t="s">
        <v>77</v>
      </c>
      <c r="D32" s="30" t="s">
        <v>44</v>
      </c>
      <c r="E32" s="31">
        <v>1</v>
      </c>
      <c r="F32" s="30">
        <v>40</v>
      </c>
    </row>
    <row r="33" spans="1:6" x14ac:dyDescent="0.25">
      <c r="A33" s="30" t="s">
        <v>69</v>
      </c>
      <c r="B33" s="2" t="s">
        <v>78</v>
      </c>
      <c r="C33" s="20" t="s">
        <v>79</v>
      </c>
      <c r="D33" s="30" t="s">
        <v>46</v>
      </c>
      <c r="E33" s="31">
        <v>1</v>
      </c>
      <c r="F33" s="30">
        <v>40</v>
      </c>
    </row>
    <row r="34" spans="1:6" x14ac:dyDescent="0.25">
      <c r="A34" s="30" t="s">
        <v>69</v>
      </c>
      <c r="B34" s="2" t="s">
        <v>80</v>
      </c>
      <c r="C34" s="20" t="s">
        <v>81</v>
      </c>
      <c r="D34" s="30" t="s">
        <v>46</v>
      </c>
      <c r="E34" s="31">
        <v>1</v>
      </c>
      <c r="F34" s="30">
        <v>40</v>
      </c>
    </row>
    <row r="35" spans="1:6" x14ac:dyDescent="0.25">
      <c r="A35" s="30" t="s">
        <v>69</v>
      </c>
      <c r="B35" s="2" t="s">
        <v>82</v>
      </c>
      <c r="C35" s="20" t="s">
        <v>83</v>
      </c>
      <c r="D35" s="30" t="s">
        <v>48</v>
      </c>
      <c r="E35" s="31">
        <v>1</v>
      </c>
      <c r="F35" s="30">
        <v>40</v>
      </c>
    </row>
    <row r="36" spans="1:6" x14ac:dyDescent="0.25">
      <c r="A36" s="30" t="s">
        <v>69</v>
      </c>
      <c r="B36" s="2" t="s">
        <v>84</v>
      </c>
      <c r="C36" s="20" t="s">
        <v>85</v>
      </c>
      <c r="D36" s="30" t="s">
        <v>48</v>
      </c>
      <c r="E36" s="31">
        <v>1</v>
      </c>
      <c r="F36" s="30">
        <v>40</v>
      </c>
    </row>
    <row r="37" spans="1:6" x14ac:dyDescent="0.25">
      <c r="A37" s="30" t="s">
        <v>86</v>
      </c>
      <c r="B37" s="20" t="s">
        <v>87</v>
      </c>
      <c r="C37" s="20" t="s">
        <v>87</v>
      </c>
      <c r="D37" s="30" t="s">
        <v>42</v>
      </c>
      <c r="E37" s="31">
        <v>1</v>
      </c>
      <c r="F37" s="30">
        <v>40</v>
      </c>
    </row>
    <row r="38" spans="1:6" x14ac:dyDescent="0.25">
      <c r="A38" s="30" t="s">
        <v>86</v>
      </c>
      <c r="B38" s="20" t="s">
        <v>87</v>
      </c>
      <c r="C38" s="20" t="s">
        <v>87</v>
      </c>
      <c r="D38" s="30" t="s">
        <v>44</v>
      </c>
      <c r="E38" s="31">
        <v>1</v>
      </c>
      <c r="F38" s="30">
        <v>40</v>
      </c>
    </row>
    <row r="39" spans="1:6" x14ac:dyDescent="0.25">
      <c r="A39" s="30" t="s">
        <v>86</v>
      </c>
      <c r="B39" s="20" t="s">
        <v>87</v>
      </c>
      <c r="C39" s="20" t="s">
        <v>87</v>
      </c>
      <c r="D39" s="30" t="s">
        <v>46</v>
      </c>
      <c r="E39" s="31">
        <v>1</v>
      </c>
      <c r="F39" s="30">
        <v>40</v>
      </c>
    </row>
    <row r="40" spans="1:6" x14ac:dyDescent="0.25">
      <c r="A40" s="30" t="s">
        <v>86</v>
      </c>
      <c r="B40" s="20" t="s">
        <v>87</v>
      </c>
      <c r="C40" s="20" t="s">
        <v>87</v>
      </c>
      <c r="D40" s="30" t="s">
        <v>48</v>
      </c>
      <c r="E40" s="31">
        <v>1</v>
      </c>
      <c r="F40" s="30">
        <v>40</v>
      </c>
    </row>
    <row r="41" spans="1:6" x14ac:dyDescent="0.25">
      <c r="A41" s="29" t="s">
        <v>88</v>
      </c>
    </row>
    <row r="44" spans="1:6" x14ac:dyDescent="0.25">
      <c r="A44" s="41" t="s">
        <v>89</v>
      </c>
      <c r="B44" s="42"/>
      <c r="C44" s="42"/>
      <c r="D44" s="42"/>
      <c r="E44" s="42"/>
    </row>
    <row r="45" spans="1:6" x14ac:dyDescent="0.25">
      <c r="A45" s="5" t="s">
        <v>90</v>
      </c>
      <c r="B45" s="5" t="s">
        <v>8</v>
      </c>
      <c r="C45" s="5" t="s">
        <v>91</v>
      </c>
      <c r="D45" s="5" t="s">
        <v>92</v>
      </c>
      <c r="E45" s="5" t="s">
        <v>93</v>
      </c>
    </row>
    <row r="46" spans="1:6" x14ac:dyDescent="0.25">
      <c r="A46" s="20" t="s">
        <v>29</v>
      </c>
      <c r="B46" s="20" t="s">
        <v>70</v>
      </c>
      <c r="C46" s="32">
        <v>46122</v>
      </c>
      <c r="D46" s="30" t="s">
        <v>28</v>
      </c>
      <c r="E46" s="33" t="str">
        <f t="shared" ref="E46:E65" si="0">IF(OR(B46="",C46=""),"",B46&amp;"|"&amp;C46)</f>
        <v>Sara Montero|46122</v>
      </c>
    </row>
    <row r="47" spans="1:6" x14ac:dyDescent="0.25">
      <c r="A47" s="20" t="s">
        <v>94</v>
      </c>
      <c r="B47" s="20" t="s">
        <v>80</v>
      </c>
      <c r="C47" s="32">
        <v>46122</v>
      </c>
      <c r="D47" s="30" t="s">
        <v>14</v>
      </c>
      <c r="E47" s="33" t="str">
        <f t="shared" si="0"/>
        <v>Diego Paredes|46122</v>
      </c>
    </row>
    <row r="48" spans="1:6" x14ac:dyDescent="0.25">
      <c r="A48" s="20" t="s">
        <v>32</v>
      </c>
      <c r="B48" s="20" t="s">
        <v>84</v>
      </c>
      <c r="C48" s="32">
        <v>46137</v>
      </c>
      <c r="D48" s="30" t="s">
        <v>31</v>
      </c>
      <c r="E48" s="33" t="str">
        <f t="shared" si="0"/>
        <v>Mateo Rivas|46137</v>
      </c>
    </row>
    <row r="49" spans="1:5" x14ac:dyDescent="0.25">
      <c r="A49" s="20" t="s">
        <v>87</v>
      </c>
      <c r="B49" s="20" t="s">
        <v>87</v>
      </c>
      <c r="C49" s="32" t="s">
        <v>87</v>
      </c>
      <c r="D49" s="30" t="s">
        <v>87</v>
      </c>
      <c r="E49" s="33" t="str">
        <f t="shared" si="0"/>
        <v/>
      </c>
    </row>
    <row r="50" spans="1:5" x14ac:dyDescent="0.25">
      <c r="A50" s="20" t="s">
        <v>87</v>
      </c>
      <c r="B50" s="20" t="s">
        <v>87</v>
      </c>
      <c r="C50" s="32" t="s">
        <v>87</v>
      </c>
      <c r="D50" s="30" t="s">
        <v>87</v>
      </c>
      <c r="E50" s="33" t="str">
        <f t="shared" si="0"/>
        <v/>
      </c>
    </row>
    <row r="51" spans="1:5" x14ac:dyDescent="0.25">
      <c r="A51" s="20" t="s">
        <v>87</v>
      </c>
      <c r="B51" s="20" t="s">
        <v>87</v>
      </c>
      <c r="C51" s="32" t="s">
        <v>87</v>
      </c>
      <c r="D51" s="30" t="s">
        <v>87</v>
      </c>
      <c r="E51" s="33" t="str">
        <f t="shared" si="0"/>
        <v/>
      </c>
    </row>
    <row r="52" spans="1:5" x14ac:dyDescent="0.25">
      <c r="A52" s="20" t="s">
        <v>87</v>
      </c>
      <c r="B52" s="20" t="s">
        <v>87</v>
      </c>
      <c r="C52" s="32" t="s">
        <v>87</v>
      </c>
      <c r="D52" s="30" t="s">
        <v>87</v>
      </c>
      <c r="E52" s="33" t="str">
        <f t="shared" si="0"/>
        <v/>
      </c>
    </row>
    <row r="53" spans="1:5" x14ac:dyDescent="0.25">
      <c r="A53" s="20" t="s">
        <v>87</v>
      </c>
      <c r="B53" s="20" t="s">
        <v>87</v>
      </c>
      <c r="C53" s="32" t="s">
        <v>87</v>
      </c>
      <c r="D53" s="30" t="s">
        <v>87</v>
      </c>
      <c r="E53" s="33" t="str">
        <f t="shared" si="0"/>
        <v/>
      </c>
    </row>
    <row r="54" spans="1:5" x14ac:dyDescent="0.25">
      <c r="A54" s="20" t="s">
        <v>87</v>
      </c>
      <c r="B54" s="20" t="s">
        <v>87</v>
      </c>
      <c r="C54" s="32" t="s">
        <v>87</v>
      </c>
      <c r="D54" s="30" t="s">
        <v>87</v>
      </c>
      <c r="E54" s="33" t="str">
        <f t="shared" si="0"/>
        <v/>
      </c>
    </row>
    <row r="55" spans="1:5" x14ac:dyDescent="0.25">
      <c r="A55" s="20" t="s">
        <v>87</v>
      </c>
      <c r="B55" s="20" t="s">
        <v>87</v>
      </c>
      <c r="C55" s="32" t="s">
        <v>87</v>
      </c>
      <c r="D55" s="30" t="s">
        <v>87</v>
      </c>
      <c r="E55" s="33" t="str">
        <f t="shared" si="0"/>
        <v/>
      </c>
    </row>
    <row r="56" spans="1:5" x14ac:dyDescent="0.25">
      <c r="A56" s="20" t="s">
        <v>87</v>
      </c>
      <c r="B56" s="20" t="s">
        <v>87</v>
      </c>
      <c r="C56" s="32" t="s">
        <v>87</v>
      </c>
      <c r="D56" s="30" t="s">
        <v>87</v>
      </c>
      <c r="E56" s="33" t="str">
        <f t="shared" si="0"/>
        <v/>
      </c>
    </row>
    <row r="57" spans="1:5" x14ac:dyDescent="0.25">
      <c r="A57" s="20" t="s">
        <v>87</v>
      </c>
      <c r="B57" s="20" t="s">
        <v>87</v>
      </c>
      <c r="C57" s="32" t="s">
        <v>87</v>
      </c>
      <c r="D57" s="30" t="s">
        <v>87</v>
      </c>
      <c r="E57" s="33" t="str">
        <f t="shared" si="0"/>
        <v/>
      </c>
    </row>
    <row r="58" spans="1:5" x14ac:dyDescent="0.25">
      <c r="A58" s="20" t="s">
        <v>87</v>
      </c>
      <c r="B58" s="20" t="s">
        <v>87</v>
      </c>
      <c r="C58" s="32" t="s">
        <v>87</v>
      </c>
      <c r="D58" s="30" t="s">
        <v>87</v>
      </c>
      <c r="E58" s="33" t="str">
        <f t="shared" si="0"/>
        <v/>
      </c>
    </row>
    <row r="59" spans="1:5" x14ac:dyDescent="0.25">
      <c r="A59" s="20" t="s">
        <v>87</v>
      </c>
      <c r="B59" s="20" t="s">
        <v>87</v>
      </c>
      <c r="C59" s="32" t="s">
        <v>87</v>
      </c>
      <c r="D59" s="30" t="s">
        <v>87</v>
      </c>
      <c r="E59" s="33" t="str">
        <f t="shared" si="0"/>
        <v/>
      </c>
    </row>
    <row r="60" spans="1:5" x14ac:dyDescent="0.25">
      <c r="A60" s="20" t="s">
        <v>87</v>
      </c>
      <c r="B60" s="20" t="s">
        <v>87</v>
      </c>
      <c r="C60" s="32" t="s">
        <v>87</v>
      </c>
      <c r="D60" s="30" t="s">
        <v>87</v>
      </c>
      <c r="E60" s="33" t="str">
        <f t="shared" si="0"/>
        <v/>
      </c>
    </row>
    <row r="61" spans="1:5" x14ac:dyDescent="0.25">
      <c r="A61" s="20" t="s">
        <v>87</v>
      </c>
      <c r="B61" s="20" t="s">
        <v>87</v>
      </c>
      <c r="C61" s="32" t="s">
        <v>87</v>
      </c>
      <c r="D61" s="30" t="s">
        <v>87</v>
      </c>
      <c r="E61" s="33" t="str">
        <f t="shared" si="0"/>
        <v/>
      </c>
    </row>
    <row r="62" spans="1:5" x14ac:dyDescent="0.25">
      <c r="A62" s="20" t="s">
        <v>87</v>
      </c>
      <c r="B62" s="20" t="s">
        <v>87</v>
      </c>
      <c r="C62" s="32" t="s">
        <v>87</v>
      </c>
      <c r="D62" s="30" t="s">
        <v>87</v>
      </c>
      <c r="E62" s="33" t="str">
        <f t="shared" si="0"/>
        <v/>
      </c>
    </row>
    <row r="63" spans="1:5" x14ac:dyDescent="0.25">
      <c r="A63" s="20" t="s">
        <v>87</v>
      </c>
      <c r="B63" s="20" t="s">
        <v>87</v>
      </c>
      <c r="C63" s="32" t="s">
        <v>87</v>
      </c>
      <c r="D63" s="30" t="s">
        <v>87</v>
      </c>
      <c r="E63" s="33" t="str">
        <f t="shared" si="0"/>
        <v/>
      </c>
    </row>
    <row r="64" spans="1:5" x14ac:dyDescent="0.25">
      <c r="A64" s="20" t="s">
        <v>87</v>
      </c>
      <c r="B64" s="20" t="s">
        <v>87</v>
      </c>
      <c r="C64" s="32" t="s">
        <v>87</v>
      </c>
      <c r="D64" s="30" t="s">
        <v>87</v>
      </c>
      <c r="E64" s="33" t="str">
        <f t="shared" si="0"/>
        <v/>
      </c>
    </row>
    <row r="65" spans="1:5" x14ac:dyDescent="0.25">
      <c r="A65" s="20" t="s">
        <v>87</v>
      </c>
      <c r="B65" s="20" t="s">
        <v>87</v>
      </c>
      <c r="C65" s="32" t="s">
        <v>87</v>
      </c>
      <c r="D65" s="30" t="s">
        <v>87</v>
      </c>
      <c r="E65" s="33" t="str">
        <f t="shared" si="0"/>
        <v/>
      </c>
    </row>
    <row r="67" spans="1:5" x14ac:dyDescent="0.25">
      <c r="A67" s="29" t="s">
        <v>95</v>
      </c>
    </row>
  </sheetData>
  <mergeCells count="7">
    <mergeCell ref="A44:E44"/>
    <mergeCell ref="D3:H6"/>
    <mergeCell ref="I9:L9"/>
    <mergeCell ref="A1:L1"/>
    <mergeCell ref="A9:F9"/>
    <mergeCell ref="A27:F27"/>
    <mergeCell ref="I17:Q17"/>
  </mergeCells>
  <dataValidations count="4">
    <dataValidation type="list" sqref="A29:A40" xr:uid="{00000000-0002-0000-0100-000000000000}">
      <formula1>"Sí,No"</formula1>
    </dataValidation>
    <dataValidation type="list" sqref="D29:D40" xr:uid="{00000000-0002-0000-0100-000001000000}">
      <formula1>ListaGrupos</formula1>
    </dataValidation>
    <dataValidation type="list" allowBlank="1" sqref="D46:D65" xr:uid="{00000000-0002-0000-0100-000002000000}">
      <formula1>ListaTurnos</formula1>
    </dataValidation>
    <dataValidation type="list" allowBlank="1" sqref="B46:B65" xr:uid="{00000000-0002-0000-0100-000003000000}">
      <formula1>ListaEmpleados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</vt:i4>
      </vt:variant>
    </vt:vector>
  </HeadingPairs>
  <TitlesOfParts>
    <vt:vector size="7" baseType="lpstr">
      <vt:lpstr>Cuadrante</vt:lpstr>
      <vt:lpstr>Parametros</vt:lpstr>
      <vt:lpstr>ListaEmpleados</vt:lpstr>
      <vt:lpstr>ListaGrupos</vt:lpstr>
      <vt:lpstr>ListaTurnos</vt:lpstr>
      <vt:lpstr>Cuadrante!Títulos_a_imprimir</vt:lpstr>
      <vt:lpstr>Parametros!Títulos_a_imprimir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2026-03-16T09:54:38Z</dcterms:modified>
</cp:coreProperties>
</file>