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rta de portes\"/>
    </mc:Choice>
  </mc:AlternateContent>
  <xr:revisionPtr revIDLastSave="0" documentId="13_ncr:1_{EF1EE2B7-4EC7-4FE4-9D6B-8EC91538C0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rta de portes" sheetId="1" r:id="rId1"/>
  </sheets>
  <definedNames>
    <definedName name="_xlnm.Print_Area" localSheetId="0">'Carta de portes'!$A$1:$N$54</definedName>
    <definedName name="_xlnm.Print_Titles" localSheetId="0">'Carta de portes'!$1:$24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1" l="1"/>
  <c r="K35" i="1"/>
  <c r="N32" i="1"/>
  <c r="D39" i="1" s="1"/>
  <c r="K39" i="1" s="1"/>
  <c r="C32" i="1"/>
  <c r="M31" i="1"/>
  <c r="I31" i="1"/>
  <c r="M30" i="1"/>
  <c r="I30" i="1"/>
  <c r="M29" i="1"/>
  <c r="I29" i="1"/>
  <c r="M28" i="1"/>
  <c r="I28" i="1"/>
  <c r="M27" i="1"/>
  <c r="I27" i="1"/>
  <c r="M26" i="1"/>
  <c r="I26" i="1"/>
  <c r="M25" i="1"/>
  <c r="K32" i="1" s="1"/>
  <c r="D36" i="1" s="1"/>
  <c r="D37" i="1" s="1"/>
  <c r="I25" i="1"/>
  <c r="G32" i="1" s="1"/>
  <c r="D35" i="1" s="1"/>
  <c r="D38" i="1" s="1"/>
  <c r="K7" i="1"/>
  <c r="M46" i="1" s="1"/>
  <c r="L1" i="1"/>
  <c r="K36" i="1" l="1"/>
  <c r="K37" i="1" s="1"/>
  <c r="K40" i="1" s="1"/>
  <c r="K41" i="1" l="1"/>
  <c r="K42" i="1" s="1"/>
  <c r="L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Secuencia interna usada para construir el nº de documento.</t>
        </r>
      </text>
    </comment>
    <comment ref="N7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Factor volumétrico típico para carretera (kg/m³).</t>
        </r>
      </text>
    </comment>
    <comment ref="K38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Coste fijo editable por manipulación especial o muelle.</t>
        </r>
      </text>
    </comment>
  </commentList>
</comments>
</file>

<file path=xl/sharedStrings.xml><?xml version="1.0" encoding="utf-8"?>
<sst xmlns="http://schemas.openxmlformats.org/spreadsheetml/2006/main" count="132" uniqueCount="118">
  <si>
    <t>Nº documento</t>
  </si>
  <si>
    <t>Estado</t>
  </si>
  <si>
    <t>Confirmada</t>
  </si>
  <si>
    <t>Modelo funcional en una sola hoja: calcula peso facturable, entrega estimada, validación y coste total.</t>
  </si>
  <si>
    <t>Total estimado</t>
  </si>
  <si>
    <t>Control y planificación</t>
  </si>
  <si>
    <t>Serie interna</t>
  </si>
  <si>
    <t>Fecha emisión</t>
  </si>
  <si>
    <t>Servicio</t>
  </si>
  <si>
    <t>Express</t>
  </si>
  <si>
    <t>IVA</t>
  </si>
  <si>
    <t>Salida programada</t>
  </si>
  <si>
    <t>Tránsito (días)</t>
  </si>
  <si>
    <t>Entrega estimada</t>
  </si>
  <si>
    <t>Factor</t>
  </si>
  <si>
    <t>Pago flete</t>
  </si>
  <si>
    <t>Prepagado</t>
  </si>
  <si>
    <t>Zona tarifaria</t>
  </si>
  <si>
    <t>Nacional</t>
  </si>
  <si>
    <t>Seguro</t>
  </si>
  <si>
    <t>Expedidor / remitente</t>
  </si>
  <si>
    <t>Destinatario</t>
  </si>
  <si>
    <t>Razón social</t>
  </si>
  <si>
    <t>Estudio Trama Circular S.L.</t>
  </si>
  <si>
    <t>Centro Expo Ría Norte</t>
  </si>
  <si>
    <t>CIF/NIF</t>
  </si>
  <si>
    <t>B76543210</t>
  </si>
  <si>
    <t>A12345678</t>
  </si>
  <si>
    <t>Dirección</t>
  </si>
  <si>
    <t>C/ Tintes 14, Nave 3</t>
  </si>
  <si>
    <t>Av. del Puerto 88, Pabellón 2</t>
  </si>
  <si>
    <t>Ciudad / CP</t>
  </si>
  <si>
    <t>46018 Valencia</t>
  </si>
  <si>
    <t>48014 Bilbao</t>
  </si>
  <si>
    <t>Contacto</t>
  </si>
  <si>
    <t>Lucía Moreno</t>
  </si>
  <si>
    <t>Iker Salazar</t>
  </si>
  <si>
    <t>Tel. / email</t>
  </si>
  <si>
    <t>961 555 210 | logistica@tramacircular.es</t>
  </si>
  <si>
    <t>944 222 980 | recepcion@exporianorte.es</t>
  </si>
  <si>
    <t>Transporte y ruta</t>
  </si>
  <si>
    <t>Operador logístico</t>
  </si>
  <si>
    <t>Ruta Viva Eventos S.L.</t>
  </si>
  <si>
    <t>Vehículo</t>
  </si>
  <si>
    <t>Camión rígido</t>
  </si>
  <si>
    <t>Matrícula</t>
  </si>
  <si>
    <t>3845 MNL</t>
  </si>
  <si>
    <t>Conductor</t>
  </si>
  <si>
    <t>Sofía Peña</t>
  </si>
  <si>
    <t>Teléfono</t>
  </si>
  <si>
    <t>654 210 773</t>
  </si>
  <si>
    <t>Ruta</t>
  </si>
  <si>
    <t>VAL-BIO-03</t>
  </si>
  <si>
    <t>Punto de carga</t>
  </si>
  <si>
    <t>Muelles 4-5, Valencia Sur</t>
  </si>
  <si>
    <t>Punto de entrega</t>
  </si>
  <si>
    <t>Acceso logístico Norte, Bilbao</t>
  </si>
  <si>
    <t>Instrucciones</t>
  </si>
  <si>
    <t>Descarga con plataforma elevadora. Confirmar la presencia del montador jefe antes de abrir los bultos y verificar el estado exterior de los flight cases.</t>
  </si>
  <si>
    <t>Detalle de mercancía</t>
  </si>
  <si>
    <t>Línea</t>
  </si>
  <si>
    <t>Descripción de la mercancía</t>
  </si>
  <si>
    <t>Embalaje</t>
  </si>
  <si>
    <t>Unidad</t>
  </si>
  <si>
    <t>Cantidad</t>
  </si>
  <si>
    <t>Bultos</t>
  </si>
  <si>
    <t>Peso ud. (kg)</t>
  </si>
  <si>
    <t>Peso total (kg)</t>
  </si>
  <si>
    <t>Ancho (m)</t>
  </si>
  <si>
    <t>Volumen total (m³)</t>
  </si>
  <si>
    <t>Valor declarado (€)</t>
  </si>
  <si>
    <t>Paneles modulares de bambú para stands</t>
  </si>
  <si>
    <t>Palé</t>
  </si>
  <si>
    <t>uds</t>
  </si>
  <si>
    <t>Cajas de catálogos impresos en papel reciclado</t>
  </si>
  <si>
    <t>Caja</t>
  </si>
  <si>
    <t>cajas</t>
  </si>
  <si>
    <t>Focos LED con raíles y transformadores</t>
  </si>
  <si>
    <t>Flight case</t>
  </si>
  <si>
    <t>kits</t>
  </si>
  <si>
    <t>Mostradores plegables de aluminio y madera</t>
  </si>
  <si>
    <t>Señalética suspendida y vinilos de orientación</t>
  </si>
  <si>
    <t>Tubo</t>
  </si>
  <si>
    <t>rollos</t>
  </si>
  <si>
    <t>Tablets demo con soportes antivuelco</t>
  </si>
  <si>
    <t>Total bultos</t>
  </si>
  <si>
    <t>Peso real (kg)</t>
  </si>
  <si>
    <t>Volumen (m³)</t>
  </si>
  <si>
    <t>Valor (€)</t>
  </si>
  <si>
    <t>Resumen logístico</t>
  </si>
  <si>
    <t>Coste estimado</t>
  </si>
  <si>
    <t>Peso real total (kg)</t>
  </si>
  <si>
    <t>Tarifa base €/kg</t>
  </si>
  <si>
    <t>Base transporte</t>
  </si>
  <si>
    <t>Kg volumétricos</t>
  </si>
  <si>
    <t>Recargo servicio</t>
  </si>
  <si>
    <t>Peso facturable (kg)</t>
  </si>
  <si>
    <t>Manipulación</t>
  </si>
  <si>
    <t>Seguro mercancía</t>
  </si>
  <si>
    <t>Validación</t>
  </si>
  <si>
    <t>Subtotal</t>
  </si>
  <si>
    <t>Observaciones operativas</t>
  </si>
  <si>
    <t>Recepción y conformidad</t>
  </si>
  <si>
    <t>La expedición incluye material sensible a golpes y a la humedad. Mantener el interior ventilado y evitar apilar cajas de catálogos sobre los flight cases. Verificar el recuento de bultos al entregar.</t>
  </si>
  <si>
    <t>Carga real</t>
  </si>
  <si>
    <t>Puntualidad</t>
  </si>
  <si>
    <t>Entrega real</t>
  </si>
  <si>
    <t>Firma / sello receptor</t>
  </si>
  <si>
    <t>Expedidor</t>
  </si>
  <si>
    <t>Transportista</t>
  </si>
  <si>
    <t>Receptor</t>
  </si>
  <si>
    <t>Lucía Moreno
Responsable de logística
________________________</t>
  </si>
  <si>
    <t>Sofía Peña
Conductora asignada
________________________</t>
  </si>
  <si>
    <t>Iker Salazar
Recepción técnica
________________________</t>
  </si>
  <si>
    <t>Consejo de uso: edita las celdas con fondo claro; el nº de documento, la entrega estimada y el coste se recalculan automáticamente.</t>
  </si>
  <si>
    <t>Carta de portes</t>
  </si>
  <si>
    <t>Largo
(m)</t>
  </si>
  <si>
    <t>Alto
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</si>
</sst>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\ [$€-C0A]"/>
    <numFmt numFmtId="165" formatCode="000"/>
    <numFmt numFmtId="166" formatCode="0.0%"/>
    <numFmt numFmtId="167" formatCode="dd/mm/yyyy\ hh:mm"/>
    <numFmt numFmtId="168" formatCode="0.0"/>
    <numFmt numFmtId="169" formatCode="#,##0.000"/>
  </numFmts>
  <fonts count="17" x14ac:knownFonts="1">
    <font>
      <sz val="11"/>
      <color theme="1"/>
      <name val="Calibri"/>
      <family val="2"/>
      <scheme val="minor"/>
    </font>
    <font>
      <b/>
      <sz val="11"/>
      <color rgb="FF121528"/>
      <name val="Aptos"/>
    </font>
    <font>
      <b/>
      <sz val="10"/>
      <color rgb="FF121528"/>
      <name val="Aptos"/>
    </font>
    <font>
      <i/>
      <sz val="10"/>
      <color rgb="FF121528"/>
      <name val="Aptos"/>
    </font>
    <font>
      <b/>
      <sz val="14"/>
      <color rgb="FFFFFFFF"/>
      <name val="Aptos"/>
    </font>
    <font>
      <b/>
      <sz val="9"/>
      <color rgb="FF121528"/>
      <name val="Aptos"/>
    </font>
    <font>
      <sz val="10"/>
      <color rgb="FF121528"/>
      <name val="Aptos"/>
    </font>
    <font>
      <sz val="10"/>
      <color rgb="FF000000"/>
      <name val="Aptos"/>
    </font>
    <font>
      <b/>
      <sz val="9"/>
      <color rgb="FFFFFFFF"/>
      <name val="Aptos"/>
    </font>
    <font>
      <b/>
      <sz val="11"/>
      <color rgb="FFFFFFFF"/>
      <name val="Aptos"/>
    </font>
    <font>
      <b/>
      <sz val="12"/>
      <color rgb="FFFFFFFF"/>
      <name val="Aptos"/>
    </font>
    <font>
      <sz val="8"/>
      <color rgb="FF121528"/>
      <name val="Aptos"/>
    </font>
    <font>
      <b/>
      <sz val="25"/>
      <color rgb="FFFFFFFF"/>
      <name val="Aptos"/>
      <family val="2"/>
    </font>
    <font>
      <sz val="25"/>
      <color theme="1"/>
      <name val="Calibri"/>
      <family val="2"/>
      <scheme val="minor"/>
    </font>
    <font>
      <sz val="8"/>
      <color rgb="FF121528"/>
      <name val="Aptos"/>
      <family val="2"/>
    </font>
    <font>
      <sz val="8"/>
      <color theme="1"/>
      <name val="Calibri"/>
      <family val="2"/>
      <scheme val="minor"/>
    </font>
    <font>
      <b/>
      <sz val="9"/>
      <color rgb="FFFFFFFF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AF9F6"/>
      </patternFill>
    </fill>
    <fill>
      <patternFill patternType="solid">
        <fgColor rgb="FFF7F6F2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596070"/>
      </left>
      <right style="thin">
        <color rgb="FF596070"/>
      </right>
      <top style="thin">
        <color rgb="FF596070"/>
      </top>
      <bottom style="thin">
        <color rgb="FF596070"/>
      </bottom>
      <diagonal/>
    </border>
    <border>
      <left/>
      <right/>
      <top style="thin">
        <color rgb="FF596070"/>
      </top>
      <bottom/>
      <diagonal/>
    </border>
    <border>
      <left/>
      <right style="thin">
        <color rgb="FF596070"/>
      </right>
      <top style="thin">
        <color rgb="FF596070"/>
      </top>
      <bottom/>
      <diagonal/>
    </border>
    <border>
      <left/>
      <right style="thin">
        <color rgb="FF596070"/>
      </right>
      <top style="thin">
        <color rgb="FF596070"/>
      </top>
      <bottom style="thin">
        <color rgb="FF596070"/>
      </bottom>
      <diagonal/>
    </border>
    <border>
      <left style="thin">
        <color rgb="FF596070"/>
      </left>
      <right/>
      <top/>
      <bottom/>
      <diagonal/>
    </border>
    <border>
      <left/>
      <right style="thin">
        <color rgb="FF596070"/>
      </right>
      <top/>
      <bottom/>
      <diagonal/>
    </border>
    <border>
      <left style="thin">
        <color rgb="FF596070"/>
      </left>
      <right/>
      <top/>
      <bottom style="thin">
        <color rgb="FF596070"/>
      </bottom>
      <diagonal/>
    </border>
    <border>
      <left/>
      <right/>
      <top/>
      <bottom style="thin">
        <color rgb="FF596070"/>
      </bottom>
      <diagonal/>
    </border>
    <border>
      <left/>
      <right style="thin">
        <color rgb="FF596070"/>
      </right>
      <top/>
      <bottom style="thin">
        <color rgb="FF596070"/>
      </bottom>
      <diagonal/>
    </border>
    <border>
      <left/>
      <right/>
      <top style="thin">
        <color rgb="FF596070"/>
      </top>
      <bottom style="thin">
        <color rgb="FF596070"/>
      </bottom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4" fontId="6" fillId="5" borderId="2" xfId="0" applyNumberFormat="1" applyFont="1" applyFill="1" applyBorder="1" applyAlignment="1">
      <alignment horizontal="center" vertical="center"/>
    </xf>
    <xf numFmtId="4" fontId="7" fillId="6" borderId="2" xfId="0" applyNumberFormat="1" applyFont="1" applyFill="1" applyBorder="1" applyAlignment="1">
      <alignment horizontal="center" vertical="center"/>
    </xf>
    <xf numFmtId="169" fontId="7" fillId="6" borderId="2" xfId="0" applyNumberFormat="1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6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0" xfId="0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169" fontId="2" fillId="3" borderId="1" xfId="0" applyNumberFormat="1" applyFont="1" applyFill="1" applyBorder="1" applyAlignment="1">
      <alignment horizontal="center" vertical="center"/>
    </xf>
    <xf numFmtId="0" fontId="0" fillId="0" borderId="14" xfId="0" applyBorder="1"/>
    <xf numFmtId="0" fontId="1" fillId="3" borderId="1" xfId="0" applyFont="1" applyFill="1" applyBorder="1" applyAlignment="1">
      <alignment horizontal="left" vertical="center"/>
    </xf>
    <xf numFmtId="0" fontId="0" fillId="0" borderId="15" xfId="0" applyBorder="1"/>
    <xf numFmtId="164" fontId="7" fillId="6" borderId="2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4" fontId="7" fillId="6" borderId="2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169" fontId="7" fillId="6" borderId="2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167" fontId="6" fillId="5" borderId="2" xfId="0" applyNumberFormat="1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164" fontId="7" fillId="6" borderId="2" xfId="0" applyNumberFormat="1" applyFont="1" applyFill="1" applyBorder="1" applyAlignment="1">
      <alignment horizontal="left" vertical="center"/>
    </xf>
    <xf numFmtId="0" fontId="5" fillId="6" borderId="2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7" fillId="6" borderId="2" xfId="0" applyFont="1" applyFill="1" applyBorder="1" applyAlignment="1">
      <alignment horizontal="left" vertical="center" wrapText="1"/>
    </xf>
    <xf numFmtId="165" fontId="6" fillId="7" borderId="2" xfId="0" applyNumberFormat="1" applyFont="1" applyFill="1" applyBorder="1" applyAlignment="1">
      <alignment horizontal="left" vertical="center" wrapText="1"/>
    </xf>
    <xf numFmtId="0" fontId="0" fillId="7" borderId="5" xfId="0" applyFill="1" applyBorder="1"/>
    <xf numFmtId="167" fontId="6" fillId="7" borderId="2" xfId="0" applyNumberFormat="1" applyFont="1" applyFill="1" applyBorder="1" applyAlignment="1">
      <alignment horizontal="left" vertical="center" wrapText="1"/>
    </xf>
    <xf numFmtId="0" fontId="6" fillId="7" borderId="2" xfId="0" applyFont="1" applyFill="1" applyBorder="1" applyAlignment="1">
      <alignment horizontal="left" vertical="center" wrapText="1"/>
    </xf>
    <xf numFmtId="14" fontId="6" fillId="7" borderId="2" xfId="0" applyNumberFormat="1" applyFont="1" applyFill="1" applyBorder="1" applyAlignment="1">
      <alignment horizontal="left" vertical="center" wrapText="1"/>
    </xf>
    <xf numFmtId="168" fontId="6" fillId="7" borderId="2" xfId="0" applyNumberFormat="1" applyFont="1" applyFill="1" applyBorder="1" applyAlignment="1">
      <alignment horizontal="left" vertical="center" wrapText="1"/>
    </xf>
    <xf numFmtId="167" fontId="7" fillId="7" borderId="2" xfId="0" applyNumberFormat="1" applyFont="1" applyFill="1" applyBorder="1" applyAlignment="1">
      <alignment horizontal="left" vertical="center"/>
    </xf>
    <xf numFmtId="166" fontId="6" fillId="7" borderId="2" xfId="0" applyNumberFormat="1" applyFont="1" applyFill="1" applyBorder="1" applyAlignment="1">
      <alignment horizontal="left" vertical="center" wrapText="1"/>
    </xf>
    <xf numFmtId="1" fontId="6" fillId="7" borderId="2" xfId="0" applyNumberFormat="1" applyFont="1" applyFill="1" applyBorder="1" applyAlignment="1">
      <alignment horizontal="left" vertical="center" wrapText="1"/>
    </xf>
    <xf numFmtId="0" fontId="0" fillId="7" borderId="11" xfId="0" applyFill="1" applyBorder="1"/>
    <xf numFmtId="0" fontId="12" fillId="2" borderId="1" xfId="0" applyFont="1" applyFill="1" applyBorder="1" applyAlignment="1">
      <alignment horizontal="center" vertical="center" wrapText="1"/>
    </xf>
    <xf numFmtId="0" fontId="13" fillId="0" borderId="12" xfId="0" applyFont="1" applyBorder="1"/>
    <xf numFmtId="0" fontId="13" fillId="0" borderId="13" xfId="0" applyFont="1" applyBorder="1"/>
    <xf numFmtId="0" fontId="13" fillId="0" borderId="16" xfId="0" applyFont="1" applyBorder="1"/>
    <xf numFmtId="0" fontId="13" fillId="0" borderId="17" xfId="0" applyFont="1" applyBorder="1"/>
    <xf numFmtId="0" fontId="13" fillId="0" borderId="18" xfId="0" applyFont="1" applyBorder="1"/>
    <xf numFmtId="0" fontId="14" fillId="5" borderId="2" xfId="0" applyFont="1" applyFill="1" applyBorder="1" applyAlignment="1">
      <alignment horizontal="left" vertical="center" wrapText="1"/>
    </xf>
    <xf numFmtId="0" fontId="15" fillId="0" borderId="5" xfId="0" applyFont="1" applyBorder="1"/>
    <xf numFmtId="0" fontId="16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13">
    <dxf>
      <fill>
        <patternFill>
          <bgColor rgb="FFFDE9E7"/>
        </patternFill>
      </fill>
    </dxf>
    <dxf>
      <fill>
        <patternFill>
          <bgColor rgb="FFE8F3E8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E8F3E8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457200</xdr:colOff>
      <xdr:row>37</xdr:row>
      <xdr:rowOff>171450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07336842-5DA0-2791-F4F1-4B82C1472A2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4"/>
  <sheetViews>
    <sheetView showGridLines="0" tabSelected="1" zoomScale="78" zoomScaleNormal="78" workbookViewId="0">
      <selection activeCell="AJ35" sqref="AJ35"/>
    </sheetView>
  </sheetViews>
  <sheetFormatPr baseColWidth="10" defaultColWidth="9.140625" defaultRowHeight="15" x14ac:dyDescent="0.25"/>
  <cols>
    <col min="1" max="1" width="4.5703125" bestFit="1" customWidth="1"/>
    <col min="2" max="2" width="18" customWidth="1"/>
    <col min="3" max="3" width="16" customWidth="1"/>
    <col min="4" max="4" width="10.5703125" bestFit="1" customWidth="1"/>
    <col min="5" max="5" width="8.5703125" bestFit="1" customWidth="1"/>
    <col min="6" max="6" width="10.5703125" bestFit="1" customWidth="1"/>
    <col min="7" max="7" width="7.85546875" bestFit="1" customWidth="1"/>
    <col min="8" max="8" width="9.140625" bestFit="1" customWidth="1"/>
    <col min="9" max="9" width="10.28515625" bestFit="1" customWidth="1"/>
    <col min="10" max="10" width="7.28515625" bestFit="1" customWidth="1"/>
    <col min="11" max="11" width="9" bestFit="1" customWidth="1"/>
    <col min="12" max="12" width="7.7109375" customWidth="1"/>
    <col min="13" max="13" width="10.140625" bestFit="1" customWidth="1"/>
    <col min="14" max="14" width="13.85546875" bestFit="1" customWidth="1"/>
    <col min="27" max="28" width="12" hidden="1" customWidth="1"/>
    <col min="29" max="29" width="16" hidden="1" customWidth="1"/>
    <col min="30" max="31" width="12" hidden="1" customWidth="1"/>
    <col min="32" max="32" width="14" hidden="1" customWidth="1"/>
    <col min="33" max="33" width="12" hidden="1" customWidth="1"/>
  </cols>
  <sheetData>
    <row r="1" spans="1:14" ht="24" customHeight="1" x14ac:dyDescent="0.25">
      <c r="A1" s="58" t="s">
        <v>115</v>
      </c>
      <c r="B1" s="59"/>
      <c r="C1" s="59"/>
      <c r="D1" s="59"/>
      <c r="E1" s="59"/>
      <c r="F1" s="59"/>
      <c r="G1" s="59"/>
      <c r="H1" s="59"/>
      <c r="I1" s="60"/>
      <c r="J1" s="31" t="s">
        <v>0</v>
      </c>
      <c r="K1" s="8"/>
      <c r="L1" s="32" t="str">
        <f>UPPER("CP-"&amp;TEXT($G$6,"yymmdd")&amp;"-"&amp;LEFT(SUBSTITUTE($C$10," ",""),3)&amp;"-"&amp;TEXT($C$6,"000"))</f>
        <v>CP-YY0325-EST-027</v>
      </c>
      <c r="M1" s="23"/>
      <c r="N1" s="21"/>
    </row>
    <row r="2" spans="1:14" ht="24" customHeight="1" x14ac:dyDescent="0.25">
      <c r="A2" s="61"/>
      <c r="B2" s="62"/>
      <c r="C2" s="62"/>
      <c r="D2" s="62"/>
      <c r="E2" s="62"/>
      <c r="F2" s="62"/>
      <c r="G2" s="62"/>
      <c r="H2" s="62"/>
      <c r="I2" s="63"/>
      <c r="J2" s="31" t="s">
        <v>1</v>
      </c>
      <c r="K2" s="8"/>
      <c r="L2" s="40" t="s">
        <v>2</v>
      </c>
      <c r="M2" s="23"/>
      <c r="N2" s="21"/>
    </row>
    <row r="3" spans="1:14" ht="20.100000000000001" customHeight="1" x14ac:dyDescent="0.25">
      <c r="A3" s="38" t="s">
        <v>3</v>
      </c>
      <c r="B3" s="19"/>
      <c r="C3" s="19"/>
      <c r="D3" s="19"/>
      <c r="E3" s="19"/>
      <c r="F3" s="19"/>
      <c r="G3" s="19"/>
      <c r="H3" s="19"/>
      <c r="I3" s="8"/>
      <c r="J3" s="31" t="s">
        <v>4</v>
      </c>
      <c r="K3" s="8"/>
      <c r="L3" s="41">
        <f>K42</f>
        <v>1996.7758103040001</v>
      </c>
      <c r="M3" s="23"/>
      <c r="N3" s="21"/>
    </row>
    <row r="5" spans="1:14" ht="18" customHeight="1" x14ac:dyDescent="0.25">
      <c r="A5" s="22" t="s">
        <v>5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1"/>
    </row>
    <row r="6" spans="1:14" x14ac:dyDescent="0.25">
      <c r="A6" s="9" t="s">
        <v>6</v>
      </c>
      <c r="B6" s="8"/>
      <c r="C6" s="48">
        <v>27</v>
      </c>
      <c r="D6" s="49"/>
      <c r="E6" s="9" t="s">
        <v>7</v>
      </c>
      <c r="F6" s="8"/>
      <c r="G6" s="52">
        <v>46106</v>
      </c>
      <c r="H6" s="49"/>
      <c r="I6" s="9" t="s">
        <v>8</v>
      </c>
      <c r="J6" s="8"/>
      <c r="K6" s="51" t="s">
        <v>9</v>
      </c>
      <c r="L6" s="49"/>
      <c r="M6" s="9" t="s">
        <v>10</v>
      </c>
      <c r="N6" s="55">
        <v>0.21</v>
      </c>
    </row>
    <row r="7" spans="1:14" x14ac:dyDescent="0.25">
      <c r="A7" s="9" t="s">
        <v>11</v>
      </c>
      <c r="B7" s="8"/>
      <c r="C7" s="50">
        <v>46108.354166666657</v>
      </c>
      <c r="D7" s="49"/>
      <c r="E7" s="9" t="s">
        <v>12</v>
      </c>
      <c r="F7" s="8"/>
      <c r="G7" s="53">
        <v>1.5</v>
      </c>
      <c r="H7" s="49"/>
      <c r="I7" s="9" t="s">
        <v>13</v>
      </c>
      <c r="J7" s="8"/>
      <c r="K7" s="54">
        <f>C7+G7</f>
        <v>46109.854166666657</v>
      </c>
      <c r="L7" s="49"/>
      <c r="M7" s="9" t="s">
        <v>14</v>
      </c>
      <c r="N7" s="56">
        <v>250</v>
      </c>
    </row>
    <row r="8" spans="1:14" x14ac:dyDescent="0.25">
      <c r="A8" s="9" t="s">
        <v>15</v>
      </c>
      <c r="B8" s="8"/>
      <c r="C8" s="51" t="s">
        <v>16</v>
      </c>
      <c r="D8" s="49"/>
      <c r="E8" s="9" t="s">
        <v>17</v>
      </c>
      <c r="F8" s="8"/>
      <c r="G8" s="51" t="s">
        <v>18</v>
      </c>
      <c r="H8" s="49"/>
      <c r="I8" s="9" t="s">
        <v>19</v>
      </c>
      <c r="J8" s="8"/>
      <c r="K8" s="55">
        <v>8.0000000000000002E-3</v>
      </c>
      <c r="L8" s="49"/>
    </row>
    <row r="9" spans="1:14" ht="18" customHeight="1" x14ac:dyDescent="0.25">
      <c r="A9" s="22" t="s">
        <v>20</v>
      </c>
      <c r="B9" s="23"/>
      <c r="C9" s="23"/>
      <c r="D9" s="23"/>
      <c r="E9" s="23"/>
      <c r="F9" s="23"/>
      <c r="G9" s="21"/>
      <c r="H9" s="22" t="s">
        <v>21</v>
      </c>
      <c r="I9" s="23"/>
      <c r="J9" s="23"/>
      <c r="K9" s="23"/>
      <c r="L9" s="23"/>
      <c r="M9" s="23"/>
      <c r="N9" s="21"/>
    </row>
    <row r="10" spans="1:14" x14ac:dyDescent="0.25">
      <c r="A10" s="9" t="s">
        <v>22</v>
      </c>
      <c r="B10" s="8"/>
      <c r="C10" s="51" t="s">
        <v>23</v>
      </c>
      <c r="D10" s="57"/>
      <c r="E10" s="57"/>
      <c r="F10" s="57"/>
      <c r="G10" s="49"/>
      <c r="H10" s="9" t="s">
        <v>22</v>
      </c>
      <c r="I10" s="8"/>
      <c r="J10" s="51" t="s">
        <v>24</v>
      </c>
      <c r="K10" s="57"/>
      <c r="L10" s="57"/>
      <c r="M10" s="57"/>
      <c r="N10" s="49"/>
    </row>
    <row r="11" spans="1:14" x14ac:dyDescent="0.25">
      <c r="A11" s="9" t="s">
        <v>25</v>
      </c>
      <c r="B11" s="8"/>
      <c r="C11" s="51" t="s">
        <v>26</v>
      </c>
      <c r="D11" s="57"/>
      <c r="E11" s="57"/>
      <c r="F11" s="57"/>
      <c r="G11" s="49"/>
      <c r="H11" s="9" t="s">
        <v>25</v>
      </c>
      <c r="I11" s="8"/>
      <c r="J11" s="51" t="s">
        <v>27</v>
      </c>
      <c r="K11" s="57"/>
      <c r="L11" s="57"/>
      <c r="M11" s="57"/>
      <c r="N11" s="49"/>
    </row>
    <row r="12" spans="1:14" x14ac:dyDescent="0.25">
      <c r="A12" s="9" t="s">
        <v>28</v>
      </c>
      <c r="B12" s="8"/>
      <c r="C12" s="51" t="s">
        <v>29</v>
      </c>
      <c r="D12" s="57"/>
      <c r="E12" s="57"/>
      <c r="F12" s="57"/>
      <c r="G12" s="49"/>
      <c r="H12" s="9" t="s">
        <v>28</v>
      </c>
      <c r="I12" s="8"/>
      <c r="J12" s="51" t="s">
        <v>30</v>
      </c>
      <c r="K12" s="57"/>
      <c r="L12" s="57"/>
      <c r="M12" s="57"/>
      <c r="N12" s="49"/>
    </row>
    <row r="13" spans="1:14" x14ac:dyDescent="0.25">
      <c r="A13" s="9" t="s">
        <v>31</v>
      </c>
      <c r="B13" s="8"/>
      <c r="C13" s="51" t="s">
        <v>32</v>
      </c>
      <c r="D13" s="57"/>
      <c r="E13" s="57"/>
      <c r="F13" s="57"/>
      <c r="G13" s="49"/>
      <c r="H13" s="9" t="s">
        <v>31</v>
      </c>
      <c r="I13" s="8"/>
      <c r="J13" s="51" t="s">
        <v>33</v>
      </c>
      <c r="K13" s="57"/>
      <c r="L13" s="57"/>
      <c r="M13" s="57"/>
      <c r="N13" s="49"/>
    </row>
    <row r="14" spans="1:14" x14ac:dyDescent="0.25">
      <c r="A14" s="9" t="s">
        <v>34</v>
      </c>
      <c r="B14" s="8"/>
      <c r="C14" s="51" t="s">
        <v>35</v>
      </c>
      <c r="D14" s="57"/>
      <c r="E14" s="57"/>
      <c r="F14" s="57"/>
      <c r="G14" s="49"/>
      <c r="H14" s="9" t="s">
        <v>34</v>
      </c>
      <c r="I14" s="8"/>
      <c r="J14" s="51" t="s">
        <v>36</v>
      </c>
      <c r="K14" s="57"/>
      <c r="L14" s="57"/>
      <c r="M14" s="57"/>
      <c r="N14" s="49"/>
    </row>
    <row r="15" spans="1:14" x14ac:dyDescent="0.25">
      <c r="A15" s="9" t="s">
        <v>37</v>
      </c>
      <c r="B15" s="8"/>
      <c r="C15" s="51" t="s">
        <v>38</v>
      </c>
      <c r="D15" s="57"/>
      <c r="E15" s="57"/>
      <c r="F15" s="57"/>
      <c r="G15" s="49"/>
      <c r="H15" s="9" t="s">
        <v>37</v>
      </c>
      <c r="I15" s="8"/>
      <c r="J15" s="51" t="s">
        <v>39</v>
      </c>
      <c r="K15" s="57"/>
      <c r="L15" s="57"/>
      <c r="M15" s="57"/>
      <c r="N15" s="49"/>
    </row>
    <row r="17" spans="1:14" ht="18" customHeight="1" x14ac:dyDescent="0.25">
      <c r="A17" s="22" t="s">
        <v>40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1"/>
    </row>
    <row r="18" spans="1:14" x14ac:dyDescent="0.25">
      <c r="A18" s="9" t="s">
        <v>41</v>
      </c>
      <c r="B18" s="8"/>
      <c r="C18" s="51" t="s">
        <v>42</v>
      </c>
      <c r="D18" s="57"/>
      <c r="E18" s="57"/>
      <c r="F18" s="49"/>
      <c r="G18" s="9" t="s">
        <v>43</v>
      </c>
      <c r="H18" s="8"/>
      <c r="I18" s="51" t="s">
        <v>44</v>
      </c>
      <c r="J18" s="49"/>
      <c r="K18" s="9" t="s">
        <v>45</v>
      </c>
      <c r="L18" s="8"/>
      <c r="M18" s="51" t="s">
        <v>46</v>
      </c>
      <c r="N18" s="49"/>
    </row>
    <row r="19" spans="1:14" x14ac:dyDescent="0.25">
      <c r="A19" s="9" t="s">
        <v>47</v>
      </c>
      <c r="B19" s="8"/>
      <c r="C19" s="51" t="s">
        <v>48</v>
      </c>
      <c r="D19" s="57"/>
      <c r="E19" s="57"/>
      <c r="F19" s="49"/>
      <c r="G19" s="9" t="s">
        <v>49</v>
      </c>
      <c r="H19" s="8"/>
      <c r="I19" s="51" t="s">
        <v>50</v>
      </c>
      <c r="J19" s="49"/>
      <c r="K19" s="9" t="s">
        <v>51</v>
      </c>
      <c r="L19" s="8"/>
      <c r="M19" s="51" t="s">
        <v>52</v>
      </c>
      <c r="N19" s="49"/>
    </row>
    <row r="20" spans="1:14" x14ac:dyDescent="0.25">
      <c r="A20" s="9" t="s">
        <v>53</v>
      </c>
      <c r="B20" s="8"/>
      <c r="C20" s="51" t="s">
        <v>54</v>
      </c>
      <c r="D20" s="57"/>
      <c r="E20" s="57"/>
      <c r="F20" s="57"/>
      <c r="G20" s="49"/>
      <c r="H20" s="9" t="s">
        <v>55</v>
      </c>
      <c r="I20" s="8"/>
      <c r="J20" s="51" t="s">
        <v>56</v>
      </c>
      <c r="K20" s="57"/>
      <c r="L20" s="57"/>
      <c r="M20" s="57"/>
      <c r="N20" s="49"/>
    </row>
    <row r="21" spans="1:14" ht="33.950000000000003" customHeight="1" x14ac:dyDescent="0.25">
      <c r="A21" s="9" t="s">
        <v>57</v>
      </c>
      <c r="B21" s="8"/>
      <c r="C21" s="51" t="s">
        <v>58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49"/>
    </row>
    <row r="23" spans="1:14" ht="18" customHeight="1" x14ac:dyDescent="0.25">
      <c r="A23" s="22" t="s">
        <v>59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1"/>
    </row>
    <row r="24" spans="1:14" ht="24" customHeight="1" x14ac:dyDescent="0.25">
      <c r="A24" s="1" t="s">
        <v>60</v>
      </c>
      <c r="B24" s="27" t="s">
        <v>61</v>
      </c>
      <c r="C24" s="8"/>
      <c r="D24" s="1" t="s">
        <v>62</v>
      </c>
      <c r="E24" s="1" t="s">
        <v>63</v>
      </c>
      <c r="F24" s="1" t="s">
        <v>64</v>
      </c>
      <c r="G24" s="1" t="s">
        <v>65</v>
      </c>
      <c r="H24" s="1" t="s">
        <v>66</v>
      </c>
      <c r="I24" s="1" t="s">
        <v>67</v>
      </c>
      <c r="J24" s="66" t="s">
        <v>116</v>
      </c>
      <c r="K24" s="1" t="s">
        <v>68</v>
      </c>
      <c r="L24" s="66" t="s">
        <v>117</v>
      </c>
      <c r="M24" s="1" t="s">
        <v>69</v>
      </c>
      <c r="N24" s="1" t="s">
        <v>70</v>
      </c>
    </row>
    <row r="25" spans="1:14" x14ac:dyDescent="0.25">
      <c r="A25" s="2">
        <v>1</v>
      </c>
      <c r="B25" s="64" t="s">
        <v>71</v>
      </c>
      <c r="C25" s="65"/>
      <c r="D25" s="3" t="s">
        <v>72</v>
      </c>
      <c r="E25" s="3" t="s">
        <v>73</v>
      </c>
      <c r="F25" s="4">
        <v>18</v>
      </c>
      <c r="G25" s="4">
        <v>3</v>
      </c>
      <c r="H25" s="4">
        <v>12.5</v>
      </c>
      <c r="I25" s="5">
        <f t="shared" ref="I25:I31" si="0">IF(OR(F25="",H25=""),"",F25*H25)</f>
        <v>225</v>
      </c>
      <c r="J25" s="4">
        <v>1.2</v>
      </c>
      <c r="K25" s="4">
        <v>0.8</v>
      </c>
      <c r="L25" s="4">
        <v>0.15</v>
      </c>
      <c r="M25" s="6">
        <f t="shared" ref="M25:M31" si="1">IF(OR(F25="",J25="",K25="",L25=""),"",F25*J25*K25*L25)</f>
        <v>2.5919999999999996</v>
      </c>
      <c r="N25" s="7">
        <v>5400</v>
      </c>
    </row>
    <row r="26" spans="1:14" ht="18.75" customHeight="1" x14ac:dyDescent="0.25">
      <c r="A26" s="2">
        <v>2</v>
      </c>
      <c r="B26" s="64" t="s">
        <v>74</v>
      </c>
      <c r="C26" s="65"/>
      <c r="D26" s="3" t="s">
        <v>75</v>
      </c>
      <c r="E26" s="3" t="s">
        <v>76</v>
      </c>
      <c r="F26" s="4">
        <v>24</v>
      </c>
      <c r="G26" s="4">
        <v>24</v>
      </c>
      <c r="H26" s="4">
        <v>8.1999999999999993</v>
      </c>
      <c r="I26" s="5">
        <f t="shared" si="0"/>
        <v>196.79999999999998</v>
      </c>
      <c r="J26" s="4">
        <v>0.45</v>
      </c>
      <c r="K26" s="4">
        <v>0.35</v>
      </c>
      <c r="L26" s="4">
        <v>0.28000000000000003</v>
      </c>
      <c r="M26" s="6">
        <f t="shared" si="1"/>
        <v>1.0584</v>
      </c>
      <c r="N26" s="7">
        <v>1680</v>
      </c>
    </row>
    <row r="27" spans="1:14" x14ac:dyDescent="0.25">
      <c r="A27" s="2">
        <v>3</v>
      </c>
      <c r="B27" s="64" t="s">
        <v>77</v>
      </c>
      <c r="C27" s="65"/>
      <c r="D27" s="3" t="s">
        <v>78</v>
      </c>
      <c r="E27" s="3" t="s">
        <v>79</v>
      </c>
      <c r="F27" s="4">
        <v>6</v>
      </c>
      <c r="G27" s="4">
        <v>6</v>
      </c>
      <c r="H27" s="4">
        <v>18</v>
      </c>
      <c r="I27" s="5">
        <f t="shared" si="0"/>
        <v>108</v>
      </c>
      <c r="J27" s="4">
        <v>0.75</v>
      </c>
      <c r="K27" s="4">
        <v>0.45</v>
      </c>
      <c r="L27" s="4">
        <v>0.38</v>
      </c>
      <c r="M27" s="6">
        <f t="shared" si="1"/>
        <v>0.76949999999999996</v>
      </c>
      <c r="N27" s="7">
        <v>7200</v>
      </c>
    </row>
    <row r="28" spans="1:14" x14ac:dyDescent="0.25">
      <c r="A28" s="2">
        <v>4</v>
      </c>
      <c r="B28" s="64" t="s">
        <v>80</v>
      </c>
      <c r="C28" s="65"/>
      <c r="D28" s="3" t="s">
        <v>72</v>
      </c>
      <c r="E28" s="3" t="s">
        <v>73</v>
      </c>
      <c r="F28" s="4">
        <v>4</v>
      </c>
      <c r="G28" s="4">
        <v>2</v>
      </c>
      <c r="H28" s="4">
        <v>32</v>
      </c>
      <c r="I28" s="5">
        <f t="shared" si="0"/>
        <v>128</v>
      </c>
      <c r="J28" s="4">
        <v>1.1000000000000001</v>
      </c>
      <c r="K28" s="4">
        <v>0.6</v>
      </c>
      <c r="L28" s="4">
        <v>0.25</v>
      </c>
      <c r="M28" s="6">
        <f t="shared" si="1"/>
        <v>0.66</v>
      </c>
      <c r="N28" s="7">
        <v>3600</v>
      </c>
    </row>
    <row r="29" spans="1:14" x14ac:dyDescent="0.25">
      <c r="A29" s="2">
        <v>5</v>
      </c>
      <c r="B29" s="64" t="s">
        <v>81</v>
      </c>
      <c r="C29" s="65"/>
      <c r="D29" s="3" t="s">
        <v>82</v>
      </c>
      <c r="E29" s="3" t="s">
        <v>83</v>
      </c>
      <c r="F29" s="4">
        <v>10</v>
      </c>
      <c r="G29" s="4">
        <v>4</v>
      </c>
      <c r="H29" s="4">
        <v>3.5</v>
      </c>
      <c r="I29" s="5">
        <f t="shared" si="0"/>
        <v>35</v>
      </c>
      <c r="J29" s="4">
        <v>1.4</v>
      </c>
      <c r="K29" s="4">
        <v>0.18</v>
      </c>
      <c r="L29" s="4">
        <v>0.18</v>
      </c>
      <c r="M29" s="6">
        <f t="shared" si="1"/>
        <v>0.4536</v>
      </c>
      <c r="N29" s="7">
        <v>950</v>
      </c>
    </row>
    <row r="30" spans="1:14" x14ac:dyDescent="0.25">
      <c r="A30" s="2">
        <v>6</v>
      </c>
      <c r="B30" s="64" t="s">
        <v>84</v>
      </c>
      <c r="C30" s="65"/>
      <c r="D30" s="3" t="s">
        <v>75</v>
      </c>
      <c r="E30" s="3" t="s">
        <v>79</v>
      </c>
      <c r="F30" s="4">
        <v>8</v>
      </c>
      <c r="G30" s="4">
        <v>4</v>
      </c>
      <c r="H30" s="4">
        <v>5.4</v>
      </c>
      <c r="I30" s="5">
        <f t="shared" si="0"/>
        <v>43.2</v>
      </c>
      <c r="J30" s="4">
        <v>0.38</v>
      </c>
      <c r="K30" s="4">
        <v>0.32</v>
      </c>
      <c r="L30" s="4">
        <v>0.22</v>
      </c>
      <c r="M30" s="6">
        <f t="shared" si="1"/>
        <v>0.21401600000000001</v>
      </c>
      <c r="N30" s="7">
        <v>4800</v>
      </c>
    </row>
    <row r="31" spans="1:14" x14ac:dyDescent="0.25">
      <c r="A31" s="2">
        <v>7</v>
      </c>
      <c r="B31" s="25"/>
      <c r="C31" s="8"/>
      <c r="D31" s="3"/>
      <c r="E31" s="3"/>
      <c r="F31" s="4"/>
      <c r="G31" s="4"/>
      <c r="H31" s="4"/>
      <c r="I31" s="5" t="str">
        <f t="shared" si="0"/>
        <v/>
      </c>
      <c r="J31" s="4"/>
      <c r="K31" s="4"/>
      <c r="L31" s="4"/>
      <c r="M31" s="6" t="str">
        <f t="shared" si="1"/>
        <v/>
      </c>
      <c r="N31" s="7"/>
    </row>
    <row r="32" spans="1:14" ht="21.95" customHeight="1" x14ac:dyDescent="0.25">
      <c r="A32" s="26" t="s">
        <v>85</v>
      </c>
      <c r="B32" s="21"/>
      <c r="C32" s="42">
        <f>SUM(G25:G31)</f>
        <v>43</v>
      </c>
      <c r="D32" s="21"/>
      <c r="E32" s="26" t="s">
        <v>86</v>
      </c>
      <c r="F32" s="21"/>
      <c r="G32" s="35">
        <f>SUM(I25:I31)</f>
        <v>736</v>
      </c>
      <c r="H32" s="21"/>
      <c r="I32" s="26" t="s">
        <v>87</v>
      </c>
      <c r="J32" s="21"/>
      <c r="K32" s="20">
        <f>SUM(M25:M31)</f>
        <v>5.7475159999999992</v>
      </c>
      <c r="L32" s="21"/>
      <c r="M32" s="26" t="s">
        <v>88</v>
      </c>
      <c r="N32" s="45">
        <f>SUM(N25:N31)</f>
        <v>23630</v>
      </c>
    </row>
    <row r="34" spans="1:14" ht="18" customHeight="1" x14ac:dyDescent="0.25">
      <c r="A34" s="22" t="s">
        <v>89</v>
      </c>
      <c r="B34" s="23"/>
      <c r="C34" s="23"/>
      <c r="D34" s="23"/>
      <c r="E34" s="23"/>
      <c r="F34" s="23"/>
      <c r="G34" s="21"/>
      <c r="H34" s="22" t="s">
        <v>90</v>
      </c>
      <c r="I34" s="23"/>
      <c r="J34" s="23"/>
      <c r="K34" s="23"/>
      <c r="L34" s="23"/>
      <c r="M34" s="23"/>
      <c r="N34" s="21"/>
    </row>
    <row r="35" spans="1:14" x14ac:dyDescent="0.25">
      <c r="A35" s="9" t="s">
        <v>91</v>
      </c>
      <c r="B35" s="19"/>
      <c r="C35" s="8"/>
      <c r="D35" s="34">
        <f>G32</f>
        <v>736</v>
      </c>
      <c r="E35" s="19"/>
      <c r="F35" s="19"/>
      <c r="G35" s="8"/>
      <c r="H35" s="9" t="s">
        <v>92</v>
      </c>
      <c r="I35" s="19"/>
      <c r="J35" s="8"/>
      <c r="K35" s="24">
        <f>IF($G$8="Urbana",IF($K$6="Económico",0.42,IF($K$6="Express",0.58,1.1)),IF($G$8="Regional",IF($K$6="Económico",0.48,IF($K$6="Express",0.69,1.25)),IF($G$8="Nacional",IF($K$6="Económico",0.62,IF($K$6="Express",0.88,1.46)),IF($G$8="Especial",IF($K$6="Económico",0.78,IF($K$6="Express",1.05,1.75)),0))))</f>
        <v>0.88</v>
      </c>
      <c r="L35" s="19"/>
      <c r="M35" s="19"/>
      <c r="N35" s="8"/>
    </row>
    <row r="36" spans="1:14" x14ac:dyDescent="0.25">
      <c r="A36" s="9" t="s">
        <v>69</v>
      </c>
      <c r="B36" s="19"/>
      <c r="C36" s="8"/>
      <c r="D36" s="37">
        <f>K32</f>
        <v>5.7475159999999992</v>
      </c>
      <c r="E36" s="19"/>
      <c r="F36" s="19"/>
      <c r="G36" s="8"/>
      <c r="H36" s="9" t="s">
        <v>93</v>
      </c>
      <c r="I36" s="19"/>
      <c r="J36" s="8"/>
      <c r="K36" s="24">
        <f>D38*K35</f>
        <v>1264.45352</v>
      </c>
      <c r="L36" s="19"/>
      <c r="M36" s="19"/>
      <c r="N36" s="8"/>
    </row>
    <row r="37" spans="1:14" x14ac:dyDescent="0.25">
      <c r="A37" s="9" t="s">
        <v>94</v>
      </c>
      <c r="B37" s="19"/>
      <c r="C37" s="8"/>
      <c r="D37" s="34">
        <f>D36*$N$7</f>
        <v>1436.8789999999999</v>
      </c>
      <c r="E37" s="19"/>
      <c r="F37" s="19"/>
      <c r="G37" s="8"/>
      <c r="H37" s="9" t="s">
        <v>95</v>
      </c>
      <c r="I37" s="19"/>
      <c r="J37" s="8"/>
      <c r="K37" s="24">
        <f>IF($K$6="Express",K36*0.12,IF($K$6="Dedicado",K36*0.3,0))</f>
        <v>151.7344224</v>
      </c>
      <c r="L37" s="19"/>
      <c r="M37" s="19"/>
      <c r="N37" s="8"/>
    </row>
    <row r="38" spans="1:14" x14ac:dyDescent="0.25">
      <c r="A38" s="9" t="s">
        <v>96</v>
      </c>
      <c r="B38" s="19"/>
      <c r="C38" s="8"/>
      <c r="D38" s="34">
        <f>MAX(D35,D37)</f>
        <v>1436.8789999999999</v>
      </c>
      <c r="E38" s="19"/>
      <c r="F38" s="19"/>
      <c r="G38" s="8"/>
      <c r="H38" s="9" t="s">
        <v>97</v>
      </c>
      <c r="I38" s="19"/>
      <c r="J38" s="8"/>
      <c r="K38" s="30">
        <v>45</v>
      </c>
      <c r="L38" s="19"/>
      <c r="M38" s="19"/>
      <c r="N38" s="8"/>
    </row>
    <row r="39" spans="1:14" x14ac:dyDescent="0.25">
      <c r="A39" s="9" t="s">
        <v>70</v>
      </c>
      <c r="B39" s="19"/>
      <c r="C39" s="8"/>
      <c r="D39" s="43">
        <f>N32</f>
        <v>23630</v>
      </c>
      <c r="E39" s="19"/>
      <c r="F39" s="19"/>
      <c r="G39" s="8"/>
      <c r="H39" s="9" t="s">
        <v>98</v>
      </c>
      <c r="I39" s="19"/>
      <c r="J39" s="8"/>
      <c r="K39" s="24">
        <f>$D$39*$K$8</f>
        <v>189.04</v>
      </c>
      <c r="L39" s="19"/>
      <c r="M39" s="19"/>
      <c r="N39" s="8"/>
    </row>
    <row r="40" spans="1:14" x14ac:dyDescent="0.25">
      <c r="A40" s="9" t="s">
        <v>99</v>
      </c>
      <c r="B40" s="19"/>
      <c r="C40" s="8"/>
      <c r="D40" s="47" t="str">
        <f>IF(OR(C10="",C12="",C18="",C20="",J10="",J12="",J20="",B25="",F25=""),"Revisar campos obligatorios","Documento listo para emitir")</f>
        <v>Documento listo para emitir</v>
      </c>
      <c r="E40" s="19"/>
      <c r="F40" s="19"/>
      <c r="G40" s="8"/>
      <c r="H40" s="9" t="s">
        <v>100</v>
      </c>
      <c r="I40" s="19"/>
      <c r="J40" s="8"/>
      <c r="K40" s="24">
        <f>SUM(K36:K39)</f>
        <v>1650.2279424000001</v>
      </c>
      <c r="L40" s="19"/>
      <c r="M40" s="19"/>
      <c r="N40" s="8"/>
    </row>
    <row r="41" spans="1:14" x14ac:dyDescent="0.25">
      <c r="H41" s="9" t="s">
        <v>10</v>
      </c>
      <c r="I41" s="19"/>
      <c r="J41" s="8"/>
      <c r="K41" s="24">
        <f>K40*$N$6</f>
        <v>346.54786790399999</v>
      </c>
      <c r="L41" s="19"/>
      <c r="M41" s="19"/>
      <c r="N41" s="8"/>
    </row>
    <row r="42" spans="1:14" ht="15.75" x14ac:dyDescent="0.25">
      <c r="H42" s="46" t="s">
        <v>4</v>
      </c>
      <c r="I42" s="23"/>
      <c r="J42" s="21"/>
      <c r="K42" s="36">
        <f>K40+K41</f>
        <v>1996.7758103040001</v>
      </c>
      <c r="L42" s="23"/>
      <c r="M42" s="23"/>
      <c r="N42" s="21"/>
    </row>
    <row r="44" spans="1:14" ht="18" customHeight="1" x14ac:dyDescent="0.25">
      <c r="A44" s="22" t="s">
        <v>101</v>
      </c>
      <c r="B44" s="23"/>
      <c r="C44" s="23"/>
      <c r="D44" s="23"/>
      <c r="E44" s="23"/>
      <c r="F44" s="23"/>
      <c r="G44" s="23"/>
      <c r="H44" s="21"/>
      <c r="I44" s="22" t="s">
        <v>102</v>
      </c>
      <c r="J44" s="23"/>
      <c r="K44" s="23"/>
      <c r="L44" s="23"/>
      <c r="M44" s="23"/>
      <c r="N44" s="21"/>
    </row>
    <row r="45" spans="1:14" ht="21.95" customHeight="1" x14ac:dyDescent="0.25">
      <c r="A45" s="25" t="s">
        <v>103</v>
      </c>
      <c r="B45" s="11"/>
      <c r="C45" s="11"/>
      <c r="D45" s="11"/>
      <c r="E45" s="11"/>
      <c r="F45" s="11"/>
      <c r="G45" s="11"/>
      <c r="H45" s="12"/>
      <c r="I45" s="9" t="s">
        <v>104</v>
      </c>
      <c r="J45" s="8"/>
      <c r="K45" s="39">
        <v>46108.378472222219</v>
      </c>
      <c r="L45" s="8"/>
      <c r="M45" s="44" t="s">
        <v>105</v>
      </c>
      <c r="N45" s="8"/>
    </row>
    <row r="46" spans="1:14" ht="21.95" customHeight="1" x14ac:dyDescent="0.25">
      <c r="A46" s="13"/>
      <c r="B46" s="14"/>
      <c r="C46" s="14"/>
      <c r="D46" s="14"/>
      <c r="E46" s="14"/>
      <c r="F46" s="14"/>
      <c r="G46" s="14"/>
      <c r="H46" s="15"/>
      <c r="I46" s="9" t="s">
        <v>106</v>
      </c>
      <c r="J46" s="8"/>
      <c r="K46" s="39">
        <v>46109.84375</v>
      </c>
      <c r="L46" s="8"/>
      <c r="M46" s="28" t="str">
        <f>IF(K46="","Pendiente",IF(K46&lt;=$K$7,"En plazo","Fuera de plazo"))</f>
        <v>En plazo</v>
      </c>
      <c r="N46" s="8"/>
    </row>
    <row r="47" spans="1:14" ht="21.95" customHeight="1" x14ac:dyDescent="0.25">
      <c r="A47" s="13"/>
      <c r="B47" s="14"/>
      <c r="C47" s="14"/>
      <c r="D47" s="14"/>
      <c r="E47" s="14"/>
      <c r="F47" s="14"/>
      <c r="G47" s="14"/>
      <c r="H47" s="15"/>
      <c r="I47" s="29" t="s">
        <v>107</v>
      </c>
      <c r="J47" s="11"/>
      <c r="K47" s="11"/>
      <c r="L47" s="11"/>
      <c r="M47" s="11"/>
      <c r="N47" s="12"/>
    </row>
    <row r="48" spans="1:14" ht="21.95" customHeight="1" x14ac:dyDescent="0.25">
      <c r="A48" s="16"/>
      <c r="B48" s="17"/>
      <c r="C48" s="17"/>
      <c r="D48" s="17"/>
      <c r="E48" s="17"/>
      <c r="F48" s="17"/>
      <c r="G48" s="17"/>
      <c r="H48" s="18"/>
      <c r="I48" s="16"/>
      <c r="J48" s="17"/>
      <c r="K48" s="17"/>
      <c r="L48" s="17"/>
      <c r="M48" s="17"/>
      <c r="N48" s="18"/>
    </row>
    <row r="50" spans="1:14" ht="21.95" customHeight="1" x14ac:dyDescent="0.25">
      <c r="A50" s="22" t="s">
        <v>108</v>
      </c>
      <c r="B50" s="23"/>
      <c r="C50" s="23"/>
      <c r="D50" s="21"/>
      <c r="E50" s="22" t="s">
        <v>109</v>
      </c>
      <c r="F50" s="23"/>
      <c r="G50" s="23"/>
      <c r="H50" s="23"/>
      <c r="I50" s="21"/>
      <c r="J50" s="22" t="s">
        <v>110</v>
      </c>
      <c r="K50" s="23"/>
      <c r="L50" s="23"/>
      <c r="M50" s="23"/>
      <c r="N50" s="21"/>
    </row>
    <row r="51" spans="1:14" ht="42" customHeight="1" x14ac:dyDescent="0.25">
      <c r="A51" s="10" t="s">
        <v>111</v>
      </c>
      <c r="B51" s="11"/>
      <c r="C51" s="11"/>
      <c r="D51" s="12"/>
      <c r="E51" s="10" t="s">
        <v>112</v>
      </c>
      <c r="F51" s="11"/>
      <c r="G51" s="11"/>
      <c r="H51" s="11"/>
      <c r="I51" s="12"/>
      <c r="J51" s="10" t="s">
        <v>113</v>
      </c>
      <c r="K51" s="11"/>
      <c r="L51" s="11"/>
      <c r="M51" s="11"/>
      <c r="N51" s="12"/>
    </row>
    <row r="52" spans="1:14" ht="42" customHeight="1" x14ac:dyDescent="0.25">
      <c r="A52" s="13"/>
      <c r="B52" s="14"/>
      <c r="C52" s="14"/>
      <c r="D52" s="15"/>
      <c r="E52" s="13"/>
      <c r="F52" s="14"/>
      <c r="G52" s="14"/>
      <c r="H52" s="14"/>
      <c r="I52" s="15"/>
      <c r="J52" s="13"/>
      <c r="K52" s="14"/>
      <c r="L52" s="14"/>
      <c r="M52" s="14"/>
      <c r="N52" s="15"/>
    </row>
    <row r="53" spans="1:14" ht="18" customHeight="1" x14ac:dyDescent="0.25">
      <c r="A53" s="16"/>
      <c r="B53" s="17"/>
      <c r="C53" s="17"/>
      <c r="D53" s="18"/>
      <c r="E53" s="16"/>
      <c r="F53" s="17"/>
      <c r="G53" s="17"/>
      <c r="H53" s="17"/>
      <c r="I53" s="18"/>
      <c r="J53" s="16"/>
      <c r="K53" s="17"/>
      <c r="L53" s="17"/>
      <c r="M53" s="17"/>
      <c r="N53" s="18"/>
    </row>
    <row r="54" spans="1:14" ht="18" customHeight="1" x14ac:dyDescent="0.25">
      <c r="A54" s="33" t="s">
        <v>114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8"/>
    </row>
  </sheetData>
  <mergeCells count="140">
    <mergeCell ref="H9:N9"/>
    <mergeCell ref="M45:N45"/>
    <mergeCell ref="A38:C38"/>
    <mergeCell ref="N32"/>
    <mergeCell ref="H42:J42"/>
    <mergeCell ref="A17:N17"/>
    <mergeCell ref="A20:B20"/>
    <mergeCell ref="D40:G40"/>
    <mergeCell ref="A35:C35"/>
    <mergeCell ref="H40:J40"/>
    <mergeCell ref="I44:N44"/>
    <mergeCell ref="A13:B13"/>
    <mergeCell ref="J2:K2"/>
    <mergeCell ref="C13:G13"/>
    <mergeCell ref="L3:N3"/>
    <mergeCell ref="K18:L18"/>
    <mergeCell ref="H38:J38"/>
    <mergeCell ref="H20:I20"/>
    <mergeCell ref="H35:J35"/>
    <mergeCell ref="C32:D32"/>
    <mergeCell ref="C15:G15"/>
    <mergeCell ref="E32:F32"/>
    <mergeCell ref="N6"/>
    <mergeCell ref="J10:N10"/>
    <mergeCell ref="G8:H8"/>
    <mergeCell ref="H36:J36"/>
    <mergeCell ref="G19:H19"/>
    <mergeCell ref="H34:N34"/>
    <mergeCell ref="A1:I2"/>
    <mergeCell ref="K45:L45"/>
    <mergeCell ref="A12:B12"/>
    <mergeCell ref="A21:B21"/>
    <mergeCell ref="E6:F6"/>
    <mergeCell ref="K8:L8"/>
    <mergeCell ref="C11:G11"/>
    <mergeCell ref="B28:C28"/>
    <mergeCell ref="A14:B14"/>
    <mergeCell ref="L2:N2"/>
    <mergeCell ref="K7:L7"/>
    <mergeCell ref="B30:C30"/>
    <mergeCell ref="K39:N39"/>
    <mergeCell ref="C7:D7"/>
    <mergeCell ref="E7:F7"/>
    <mergeCell ref="M7"/>
    <mergeCell ref="J3:K3"/>
    <mergeCell ref="H12:I12"/>
    <mergeCell ref="A10:B10"/>
    <mergeCell ref="I19:J19"/>
    <mergeCell ref="K42:N42"/>
    <mergeCell ref="K19:L19"/>
    <mergeCell ref="H14:I14"/>
    <mergeCell ref="K6:L6"/>
    <mergeCell ref="D36:G36"/>
    <mergeCell ref="M32"/>
    <mergeCell ref="K41:N41"/>
    <mergeCell ref="D38:G38"/>
    <mergeCell ref="J14:N14"/>
    <mergeCell ref="A3:I3"/>
    <mergeCell ref="D37:G37"/>
    <mergeCell ref="C18:F18"/>
    <mergeCell ref="A54:N54"/>
    <mergeCell ref="D35:G35"/>
    <mergeCell ref="G32:H32"/>
    <mergeCell ref="I32:J32"/>
    <mergeCell ref="A39:C39"/>
    <mergeCell ref="K40:N40"/>
    <mergeCell ref="J51:N53"/>
    <mergeCell ref="I46:J46"/>
    <mergeCell ref="K46:L46"/>
    <mergeCell ref="A40:C40"/>
    <mergeCell ref="A44:H44"/>
    <mergeCell ref="E50:I50"/>
    <mergeCell ref="A51:D53"/>
    <mergeCell ref="D39:G39"/>
    <mergeCell ref="K35:N35"/>
    <mergeCell ref="J50:N50"/>
    <mergeCell ref="J1:K1"/>
    <mergeCell ref="J13:N13"/>
    <mergeCell ref="B27:C27"/>
    <mergeCell ref="C19:F19"/>
    <mergeCell ref="K36:N36"/>
    <mergeCell ref="L1:N1"/>
    <mergeCell ref="C20:G20"/>
    <mergeCell ref="G7:H7"/>
    <mergeCell ref="J15:N15"/>
    <mergeCell ref="I7:J7"/>
    <mergeCell ref="H11:I11"/>
    <mergeCell ref="C12:G12"/>
    <mergeCell ref="B29:C29"/>
    <mergeCell ref="I8:J8"/>
    <mergeCell ref="A5:N5"/>
    <mergeCell ref="A8:B8"/>
    <mergeCell ref="M46:N46"/>
    <mergeCell ref="J12:N12"/>
    <mergeCell ref="A19:B19"/>
    <mergeCell ref="H15:I15"/>
    <mergeCell ref="M6"/>
    <mergeCell ref="M19:N19"/>
    <mergeCell ref="H39:J39"/>
    <mergeCell ref="B26:C26"/>
    <mergeCell ref="I6:J6"/>
    <mergeCell ref="B25:C25"/>
    <mergeCell ref="I45:J45"/>
    <mergeCell ref="K38:N38"/>
    <mergeCell ref="A11:B11"/>
    <mergeCell ref="A45:H48"/>
    <mergeCell ref="A37:C37"/>
    <mergeCell ref="J11:N11"/>
    <mergeCell ref="J20:N20"/>
    <mergeCell ref="A32:B32"/>
    <mergeCell ref="M18:N18"/>
    <mergeCell ref="A23:N23"/>
    <mergeCell ref="H13:I13"/>
    <mergeCell ref="B24:C24"/>
    <mergeCell ref="A18:B18"/>
    <mergeCell ref="K32:L32"/>
    <mergeCell ref="A34:G34"/>
    <mergeCell ref="K37:N37"/>
    <mergeCell ref="C14:G14"/>
    <mergeCell ref="B31:C31"/>
    <mergeCell ref="C21:N21"/>
    <mergeCell ref="G18:H18"/>
    <mergeCell ref="I18:J18"/>
    <mergeCell ref="H37:J37"/>
    <mergeCell ref="C6:D6"/>
    <mergeCell ref="A15:B15"/>
    <mergeCell ref="E51:I53"/>
    <mergeCell ref="A36:C36"/>
    <mergeCell ref="H10:I10"/>
    <mergeCell ref="E8:F8"/>
    <mergeCell ref="A7:B7"/>
    <mergeCell ref="A9:G9"/>
    <mergeCell ref="A50:D50"/>
    <mergeCell ref="I47:N48"/>
    <mergeCell ref="H41:J41"/>
    <mergeCell ref="C8:D8"/>
    <mergeCell ref="C10:G10"/>
    <mergeCell ref="A6:B6"/>
    <mergeCell ref="G6:H6"/>
    <mergeCell ref="N7"/>
  </mergeCells>
  <conditionalFormatting sqref="B25">
    <cfRule type="expression" dxfId="12" priority="12">
      <formula>B25=""</formula>
    </cfRule>
  </conditionalFormatting>
  <conditionalFormatting sqref="C10">
    <cfRule type="expression" dxfId="11" priority="5">
      <formula>C10=""</formula>
    </cfRule>
  </conditionalFormatting>
  <conditionalFormatting sqref="C12">
    <cfRule type="expression" dxfId="10" priority="6">
      <formula>C12=""</formula>
    </cfRule>
  </conditionalFormatting>
  <conditionalFormatting sqref="C18">
    <cfRule type="expression" dxfId="9" priority="7">
      <formula>C18=""</formula>
    </cfRule>
  </conditionalFormatting>
  <conditionalFormatting sqref="C20">
    <cfRule type="expression" dxfId="8" priority="8">
      <formula>C20=""</formula>
    </cfRule>
  </conditionalFormatting>
  <conditionalFormatting sqref="D40:G40">
    <cfRule type="expression" dxfId="7" priority="1">
      <formula>LEFT(D40,9)="Documento"</formula>
    </cfRule>
    <cfRule type="expression" dxfId="6" priority="2">
      <formula>LEFT(D40,7)="Revisar"</formula>
    </cfRule>
  </conditionalFormatting>
  <conditionalFormatting sqref="F25">
    <cfRule type="expression" dxfId="5" priority="13">
      <formula>F25=""</formula>
    </cfRule>
  </conditionalFormatting>
  <conditionalFormatting sqref="J10">
    <cfRule type="expression" dxfId="4" priority="9">
      <formula>J10=""</formula>
    </cfRule>
  </conditionalFormatting>
  <conditionalFormatting sqref="J12">
    <cfRule type="expression" dxfId="3" priority="10">
      <formula>J12=""</formula>
    </cfRule>
  </conditionalFormatting>
  <conditionalFormatting sqref="J20">
    <cfRule type="expression" dxfId="2" priority="11">
      <formula>J20=""</formula>
    </cfRule>
  </conditionalFormatting>
  <conditionalFormatting sqref="M46:N46">
    <cfRule type="expression" dxfId="1" priority="3">
      <formula>M46="En plazo"</formula>
    </cfRule>
    <cfRule type="expression" dxfId="0" priority="4">
      <formula>M46="Fuera de plazo"</formula>
    </cfRule>
  </conditionalFormatting>
  <dataValidations count="7">
    <dataValidation type="list" allowBlank="1" errorTitle="Valor no válido" error="Elige un valor de la lista desplegable." promptTitle="Lista" prompt="Selecciona una opción" sqref="K6" xr:uid="{00000000-0002-0000-0000-000000000000}">
      <formula1>"Económico,Express,Dedicado"</formula1>
    </dataValidation>
    <dataValidation type="list" allowBlank="1" errorTitle="Valor no válido" error="Elige un valor de la lista desplegable." promptTitle="Lista" prompt="Selecciona una opción" sqref="L2" xr:uid="{00000000-0002-0000-0000-000001000000}">
      <formula1>"Borrador,Confirmada,En tránsito,Entregada,Incidencia"</formula1>
    </dataValidation>
    <dataValidation type="list" allowBlank="1" errorTitle="Valor no válido" error="Elige un valor de la lista desplegable." promptTitle="Lista" prompt="Selecciona una opción" sqref="C8" xr:uid="{00000000-0002-0000-0000-000002000000}">
      <formula1>"Prepagado,A portes debidos,Mixto"</formula1>
    </dataValidation>
    <dataValidation type="list" allowBlank="1" errorTitle="Valor no válido" error="Elige un valor de la lista desplegable." promptTitle="Lista" prompt="Selecciona una opción" sqref="G8" xr:uid="{00000000-0002-0000-0000-000003000000}">
      <formula1>"Urbana,Regional,Nacional,Especial"</formula1>
    </dataValidation>
    <dataValidation type="list" allowBlank="1" errorTitle="Valor no válido" error="Elige un valor de la lista desplegable." promptTitle="Lista" prompt="Selecciona una opción" sqref="I18" xr:uid="{00000000-0002-0000-0000-000004000000}">
      <formula1>"Furgón,Camión rígido,Tráiler,Refrigerado,Otro"</formula1>
    </dataValidation>
    <dataValidation type="list" allowBlank="1" errorTitle="Valor no válido" error="Elige un valor de la lista desplegable." promptTitle="Lista" prompt="Selecciona una opción" sqref="D25:D31" xr:uid="{00000000-0002-0000-0000-000005000000}">
      <formula1>"Caja,Palé,Flight case,Jaula,Tubo,Sobre"</formula1>
    </dataValidation>
    <dataValidation type="list" allowBlank="1" errorTitle="Valor no válido" error="Elige un valor de la lista desplegable." promptTitle="Lista" prompt="Selecciona una opción" sqref="E25:E31" xr:uid="{00000000-0002-0000-0000-000006000000}">
      <formula1>"uds,cajas,palés,kits,rollos"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Carta de portes</vt:lpstr>
      <vt:lpstr>'Carta de portes'!Área_de_impresión</vt:lpstr>
      <vt:lpstr>'Carta de portes'!Títulos_a_imprimir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2026-03-25T07:31:59Z</dcterms:modified>
</cp:coreProperties>
</file>