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rta de portes\"/>
    </mc:Choice>
  </mc:AlternateContent>
  <xr:revisionPtr revIDLastSave="0" documentId="13_ncr:1_{EBCCF0C0-7ACA-463D-9931-27356D3C39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rta de porte" sheetId="1" r:id="rId1"/>
  </sheets>
  <definedNames>
    <definedName name="_xlnm.Print_Area" localSheetId="0">'Carta de porte'!$A$1:$N$45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5" i="1" l="1"/>
  <c r="L34" i="1"/>
  <c r="F34" i="1"/>
  <c r="F33" i="1"/>
  <c r="I32" i="1"/>
  <c r="L32" i="1" s="1"/>
  <c r="F31" i="1"/>
  <c r="M28" i="1"/>
  <c r="E28" i="1"/>
  <c r="I33" i="1" s="1"/>
  <c r="K27" i="1"/>
  <c r="I27" i="1"/>
  <c r="K26" i="1"/>
  <c r="I26" i="1"/>
  <c r="K25" i="1"/>
  <c r="I25" i="1"/>
  <c r="K24" i="1"/>
  <c r="K28" i="1" s="1"/>
  <c r="I34" i="1" s="1"/>
  <c r="I24" i="1"/>
  <c r="I28" i="1" s="1"/>
  <c r="L33" i="1" s="1"/>
  <c r="K23" i="1"/>
  <c r="I23" i="1"/>
  <c r="K22" i="1"/>
  <c r="I22" i="1"/>
  <c r="F32" i="1" l="1"/>
  <c r="D34" i="1" s="1"/>
  <c r="I3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5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Código interno del documento. Recomendable usar una secuencia única por año.</t>
        </r>
      </text>
    </comment>
    <comment ref="I32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Porcentaje de campos clave cumplimentados para emitir la carta de porte.</t>
        </r>
      </text>
    </comment>
    <comment ref="D34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Total calculado = flete base + combustible + peajes + manipulación + otros + reembolso - descuento.</t>
        </r>
      </text>
    </comment>
  </commentList>
</comments>
</file>

<file path=xl/sharedStrings.xml><?xml version="1.0" encoding="utf-8"?>
<sst xmlns="http://schemas.openxmlformats.org/spreadsheetml/2006/main" count="167" uniqueCount="135">
  <si>
    <t>Plantilla funcional en español: celdas azules = entrada, celdas grises = cálculo automático.</t>
  </si>
  <si>
    <t>Uso recomendado: 1 envío = 1 documento</t>
  </si>
  <si>
    <t>Control documental</t>
  </si>
  <si>
    <t>N.º carta</t>
  </si>
  <si>
    <t>CP-2026-0147</t>
  </si>
  <si>
    <t>Ámbito</t>
  </si>
  <si>
    <t>Nacional</t>
  </si>
  <si>
    <t>Estado</t>
  </si>
  <si>
    <t>Emitida</t>
  </si>
  <si>
    <t>Fecha emisión</t>
  </si>
  <si>
    <t>Forma de pago</t>
  </si>
  <si>
    <t>Porte pagado</t>
  </si>
  <si>
    <t>Moneda</t>
  </si>
  <si>
    <t>EUR</t>
  </si>
  <si>
    <t>Referencia pedido</t>
  </si>
  <si>
    <t>REF-SHOWROOM-778</t>
  </si>
  <si>
    <t>Valor declarado</t>
  </si>
  <si>
    <t>Seguro</t>
  </si>
  <si>
    <t>Cobertura básica</t>
  </si>
  <si>
    <t>Documentos anexos</t>
  </si>
  <si>
    <t>Albarán 778 · Packing list · Instrucciones de manipulación</t>
  </si>
  <si>
    <t>Lugar formalización</t>
  </si>
  <si>
    <t>Zaragoza</t>
  </si>
  <si>
    <t>Condición servicio</t>
  </si>
  <si>
    <t>Servicio directo</t>
  </si>
  <si>
    <t>Mercancía ADR</t>
  </si>
  <si>
    <t>No</t>
  </si>
  <si>
    <t>Temp. controlada</t>
  </si>
  <si>
    <t>Reembolso</t>
  </si>
  <si>
    <t>Partes intervinientes</t>
  </si>
  <si>
    <t>Remitente / cargador</t>
  </si>
  <si>
    <t>Transportista</t>
  </si>
  <si>
    <t>Destinatario</t>
  </si>
  <si>
    <t>Empresa y dirección</t>
  </si>
  <si>
    <t>Estudio Hábitat Modular, S.L.
Plataforma Logística PLAZA, Nave 14 · 50197 Zaragoza · España</t>
  </si>
  <si>
    <t>Ruta Clara Operador Logístico, S.A.
C/ del Bronce 8 · 28950 Madrid · España</t>
  </si>
  <si>
    <t>Bilbao Showrooms Hub, S.L.
Muelle de Ripa 3 · 48001 Bilbao · España</t>
  </si>
  <si>
    <t>CIF / contacto</t>
  </si>
  <si>
    <t>B50981234</t>
  </si>
  <si>
    <t>Persona / tel.</t>
  </si>
  <si>
    <t>Marta Sanz · +34 976 555 210</t>
  </si>
  <si>
    <t>CIF</t>
  </si>
  <si>
    <t>A28500177</t>
  </si>
  <si>
    <t>Gestor / tel.</t>
  </si>
  <si>
    <t>Ana Gil · 91 622 44 10</t>
  </si>
  <si>
    <t>B95840126</t>
  </si>
  <si>
    <t>Contacto</t>
  </si>
  <si>
    <t>Iker Ríos · 94 311 22 40</t>
  </si>
  <si>
    <t>Carga, entrega y vehículo</t>
  </si>
  <si>
    <t>Ruta y fechas</t>
  </si>
  <si>
    <t>Vehículo y conductor</t>
  </si>
  <si>
    <t>Lugar de carga</t>
  </si>
  <si>
    <t>Centro logístico PLAZA · Zaragoza</t>
  </si>
  <si>
    <t>Lugar de entrega</t>
  </si>
  <si>
    <t>Bilbao Exhibition Hub · Pabellón Norte</t>
  </si>
  <si>
    <t>Tipo vehículo</t>
  </si>
  <si>
    <t>Camión rígido 18T</t>
  </si>
  <si>
    <t>Remolque</t>
  </si>
  <si>
    <t>No aplica</t>
  </si>
  <si>
    <t>Fecha carga</t>
  </si>
  <si>
    <t>Hora</t>
  </si>
  <si>
    <t>08:30</t>
  </si>
  <si>
    <t>Fecha entrega</t>
  </si>
  <si>
    <t>10:00</t>
  </si>
  <si>
    <t>Matrícula</t>
  </si>
  <si>
    <t>5312-MSH</t>
  </si>
  <si>
    <t>Conductor</t>
  </si>
  <si>
    <t>Iván Perales</t>
  </si>
  <si>
    <t>DNI / ID</t>
  </si>
  <si>
    <t>71455822X</t>
  </si>
  <si>
    <t>Teléfono</t>
  </si>
  <si>
    <t>+34 689 312 418</t>
  </si>
  <si>
    <t>Detalle de la mercancía</t>
  </si>
  <si>
    <t>Línea</t>
  </si>
  <si>
    <t>Referencia</t>
  </si>
  <si>
    <t>Descripción</t>
  </si>
  <si>
    <t>Marca</t>
  </si>
  <si>
    <t>Bultos</t>
  </si>
  <si>
    <t>Embalaje</t>
  </si>
  <si>
    <t>ADR</t>
  </si>
  <si>
    <t>Peso unit.
kg</t>
  </si>
  <si>
    <t>Peso total
kg</t>
  </si>
  <si>
    <t>Vol. unit.
m³</t>
  </si>
  <si>
    <t>Vol. total
m³</t>
  </si>
  <si>
    <t>Temp.
°C</t>
  </si>
  <si>
    <t>Valor línea
€</t>
  </si>
  <si>
    <t>Observaciones</t>
  </si>
  <si>
    <t>HM-AC120</t>
  </si>
  <si>
    <t>Panel acústico modular 120x60 acabado roble</t>
  </si>
  <si>
    <t>Aeria</t>
  </si>
  <si>
    <t>Palé EUR</t>
  </si>
  <si>
    <t/>
  </si>
  <si>
    <t>Mantener seco</t>
  </si>
  <si>
    <t>HM-KIT42</t>
  </si>
  <si>
    <t>Kit de anclaje y tornillería inoxidable</t>
  </si>
  <si>
    <t>FixBox</t>
  </si>
  <si>
    <t>Caja reforzada</t>
  </si>
  <si>
    <t>Bultos pequeños</t>
  </si>
  <si>
    <t>HM-LED90</t>
  </si>
  <si>
    <t>Luminaria LED lineal para showroom 90 cm</t>
  </si>
  <si>
    <t>Luma</t>
  </si>
  <si>
    <t>Caja FRÁGIL</t>
  </si>
  <si>
    <t>No apilar</t>
  </si>
  <si>
    <t>HM-ROLLUP</t>
  </si>
  <si>
    <t>Expositor textil enrollable 200 cm</t>
  </si>
  <si>
    <t>TelaPro</t>
  </si>
  <si>
    <t>Funda textil</t>
  </si>
  <si>
    <t>Manipular vertical</t>
  </si>
  <si>
    <t>Totales</t>
  </si>
  <si>
    <t>Coste del servicio y validación</t>
  </si>
  <si>
    <t>Distancia (km)</t>
  </si>
  <si>
    <t>Tarifa €/km</t>
  </si>
  <si>
    <t>Flete base</t>
  </si>
  <si>
    <t>Panel de validación</t>
  </si>
  <si>
    <t>Supl. combustible</t>
  </si>
  <si>
    <t>Peajes</t>
  </si>
  <si>
    <t>Supl. combustible €</t>
  </si>
  <si>
    <t>Completitud</t>
  </si>
  <si>
    <t>Manipulación</t>
  </si>
  <si>
    <t>Espera / otros</t>
  </si>
  <si>
    <t>Peso bruto</t>
  </si>
  <si>
    <t>Descuento</t>
  </si>
  <si>
    <t>Total transporte</t>
  </si>
  <si>
    <t>Pago asignado a</t>
  </si>
  <si>
    <t>Volumen</t>
  </si>
  <si>
    <t>Coherencia coste</t>
  </si>
  <si>
    <t>Alerta ADR</t>
  </si>
  <si>
    <t>Conformidad y observaciones</t>
  </si>
  <si>
    <t>Destinatario / recepción</t>
  </si>
  <si>
    <t>Marta Sanz
25/03/2026</t>
  </si>
  <si>
    <t>Iván Perales
25/03/2026</t>
  </si>
  <si>
    <t>Iker Ríos
26/03/2026</t>
  </si>
  <si>
    <t>Sin incidencias en carga. Entrega prevista con acceso por muelle 2. En caso de recepción fuera de franja, avisar al contacto del transportista.</t>
  </si>
  <si>
    <t>Consejo de uso: duplica el archivo para cada expedición; ajusta las líneas 22-27 según tus bultos y conserva una copia firmada.</t>
  </si>
  <si>
    <t>CARTA DE 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</si>
</sst>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\ [$€-C0A]"/>
    <numFmt numFmtId="165" formatCode="#,##0.0"/>
    <numFmt numFmtId="166" formatCode="#,##0.000"/>
    <numFmt numFmtId="167" formatCode="0.0%"/>
    <numFmt numFmtId="168" formatCode="#,##0.0\ &quot;kg&quot;"/>
    <numFmt numFmtId="169" formatCode="#,##0.000\ &quot;m³&quot;"/>
  </numFmts>
  <fonts count="14" x14ac:knownFonts="1">
    <font>
      <sz val="11"/>
      <color theme="1"/>
      <name val="Calibri"/>
      <family val="2"/>
      <scheme val="minor"/>
    </font>
    <font>
      <i/>
      <sz val="10"/>
      <color rgb="FF444444"/>
      <name val="Calibri"/>
    </font>
    <font>
      <b/>
      <sz val="10"/>
      <color rgb="FF7F6000"/>
      <name val="Calibri"/>
    </font>
    <font>
      <b/>
      <sz val="12"/>
      <color rgb="FFFFFFFF"/>
      <name val="Calibri"/>
    </font>
    <font>
      <b/>
      <sz val="10"/>
      <color rgb="FF666666"/>
      <name val="Calibri"/>
    </font>
    <font>
      <sz val="10"/>
      <color rgb="FF0000FF"/>
      <name val="Calibri"/>
    </font>
    <font>
      <b/>
      <sz val="11"/>
      <color rgb="FFFFFFFF"/>
      <name val="Calibri"/>
    </font>
    <font>
      <b/>
      <sz val="10"/>
      <color rgb="FFFFFFFF"/>
      <name val="Calibri"/>
    </font>
    <font>
      <b/>
      <sz val="10"/>
      <color rgb="FF000000"/>
      <name val="Calibri"/>
    </font>
    <font>
      <sz val="10"/>
      <color rgb="FF000000"/>
      <name val="Calibri"/>
    </font>
    <font>
      <b/>
      <sz val="11"/>
      <color rgb="FF000000"/>
      <name val="Calibri"/>
    </font>
    <font>
      <i/>
      <sz val="9"/>
      <color rgb="FF666666"/>
      <name val="Calibri"/>
    </font>
    <font>
      <b/>
      <sz val="30"/>
      <color rgb="FFFFFFFF"/>
      <name val="Calibri"/>
      <family val="2"/>
    </font>
    <font>
      <sz val="3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FF4CC"/>
      </patternFill>
    </fill>
    <fill>
      <patternFill patternType="solid">
        <fgColor rgb="FFE7E6E6"/>
      </patternFill>
    </fill>
    <fill>
      <patternFill patternType="solid">
        <fgColor rgb="FFEAF3FF"/>
      </patternFill>
    </fill>
    <fill>
      <patternFill patternType="solid">
        <fgColor rgb="FF5B9BD5"/>
      </patternFill>
    </fill>
    <fill>
      <patternFill patternType="solid">
        <fgColor rgb="FF4F81BD"/>
      </patternFill>
    </fill>
    <fill>
      <patternFill patternType="solid">
        <fgColor rgb="FFD9E1F2"/>
      </patternFill>
    </fill>
    <fill>
      <patternFill patternType="solid">
        <fgColor rgb="FFF7F7F7"/>
      </patternFill>
    </fill>
    <fill>
      <patternFill patternType="solid">
        <fgColor rgb="FFE2F0D9"/>
      </patternFill>
    </fill>
    <fill>
      <patternFill patternType="solid">
        <fgColor rgb="FFE4DFEC"/>
      </patternFill>
    </fill>
    <fill>
      <patternFill patternType="solid">
        <fgColor rgb="FFFFFFFF"/>
      </patternFill>
    </fill>
  </fills>
  <borders count="25">
    <border>
      <left/>
      <right/>
      <top/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medium">
        <color rgb="FF1F4E78"/>
      </left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/>
      <right/>
      <top style="medium">
        <color rgb="FF1F4E78"/>
      </top>
      <bottom/>
      <diagonal/>
    </border>
    <border>
      <left/>
      <right style="medium">
        <color rgb="FF1F4E78"/>
      </right>
      <top style="medium">
        <color rgb="FF1F4E78"/>
      </top>
      <bottom/>
      <diagonal/>
    </border>
    <border>
      <left/>
      <right/>
      <top style="medium">
        <color rgb="FF1F4E78"/>
      </top>
      <bottom style="medium">
        <color rgb="FF1F4E78"/>
      </bottom>
      <diagonal/>
    </border>
    <border>
      <left/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/>
      <right/>
      <top style="thin">
        <color rgb="FF9E9E9E"/>
      </top>
      <bottom/>
      <diagonal/>
    </border>
    <border>
      <left/>
      <right style="thin">
        <color rgb="FF9E9E9E"/>
      </right>
      <top style="thin">
        <color rgb="FF9E9E9E"/>
      </top>
      <bottom/>
      <diagonal/>
    </border>
    <border>
      <left/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 style="thin">
        <color rgb="FF9E9E9E"/>
      </top>
      <bottom style="thin">
        <color rgb="FF9E9E9E"/>
      </bottom>
      <diagonal/>
    </border>
    <border>
      <left style="thin">
        <color rgb="FF9E9E9E"/>
      </left>
      <right/>
      <top/>
      <bottom style="thin">
        <color rgb="FF9E9E9E"/>
      </bottom>
      <diagonal/>
    </border>
    <border>
      <left/>
      <right/>
      <top/>
      <bottom style="thin">
        <color rgb="FF9E9E9E"/>
      </bottom>
      <diagonal/>
    </border>
    <border>
      <left/>
      <right style="thin">
        <color rgb="FF9E9E9E"/>
      </right>
      <top/>
      <bottom style="thin">
        <color rgb="FF9E9E9E"/>
      </bottom>
      <diagonal/>
    </border>
    <border>
      <left style="medium">
        <color rgb="FF1F4E78"/>
      </left>
      <right/>
      <top/>
      <bottom/>
      <diagonal/>
    </border>
    <border>
      <left/>
      <right style="medium">
        <color rgb="FF1F4E78"/>
      </right>
      <top/>
      <bottom/>
      <diagonal/>
    </border>
    <border>
      <left style="medium">
        <color rgb="FF1F4E78"/>
      </left>
      <right/>
      <top/>
      <bottom style="medium">
        <color rgb="FF1F4E78"/>
      </bottom>
      <diagonal/>
    </border>
    <border>
      <left/>
      <right/>
      <top/>
      <bottom style="medium">
        <color rgb="FF1F4E78"/>
      </bottom>
      <diagonal/>
    </border>
    <border>
      <left/>
      <right style="medium">
        <color rgb="FF1F4E78"/>
      </right>
      <top/>
      <bottom style="medium">
        <color rgb="FF1F4E78"/>
      </bottom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4" fillId="4" borderId="2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/>
    </xf>
    <xf numFmtId="14" fontId="5" fillId="5" borderId="2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164" fontId="5" fillId="5" borderId="2" xfId="0" applyNumberFormat="1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left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/>
    </xf>
    <xf numFmtId="165" fontId="5" fillId="5" borderId="2" xfId="0" applyNumberFormat="1" applyFont="1" applyFill="1" applyBorder="1" applyAlignment="1">
      <alignment horizontal="center" vertical="center"/>
    </xf>
    <xf numFmtId="165" fontId="9" fillId="9" borderId="2" xfId="0" applyNumberFormat="1" applyFont="1" applyFill="1" applyBorder="1" applyAlignment="1">
      <alignment horizontal="right" vertical="center" wrapText="1"/>
    </xf>
    <xf numFmtId="166" fontId="5" fillId="5" borderId="2" xfId="0" applyNumberFormat="1" applyFont="1" applyFill="1" applyBorder="1" applyAlignment="1">
      <alignment horizontal="center" vertical="center"/>
    </xf>
    <xf numFmtId="166" fontId="9" fillId="9" borderId="2" xfId="0" applyNumberFormat="1" applyFont="1" applyFill="1" applyBorder="1" applyAlignment="1">
      <alignment horizontal="right" vertical="center" wrapText="1"/>
    </xf>
    <xf numFmtId="164" fontId="5" fillId="5" borderId="2" xfId="0" applyNumberFormat="1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left" vertical="center"/>
    </xf>
    <xf numFmtId="3" fontId="10" fillId="9" borderId="3" xfId="0" applyNumberFormat="1" applyFont="1" applyFill="1" applyBorder="1" applyAlignment="1">
      <alignment horizontal="right" vertical="center"/>
    </xf>
    <xf numFmtId="165" fontId="10" fillId="9" borderId="3" xfId="0" applyNumberFormat="1" applyFont="1" applyFill="1" applyBorder="1" applyAlignment="1">
      <alignment horizontal="right" vertical="center"/>
    </xf>
    <xf numFmtId="166" fontId="10" fillId="9" borderId="3" xfId="0" applyNumberFormat="1" applyFont="1" applyFill="1" applyBorder="1" applyAlignment="1">
      <alignment horizontal="right" vertical="center"/>
    </xf>
    <xf numFmtId="164" fontId="10" fillId="9" borderId="3" xfId="0" applyNumberFormat="1" applyFont="1" applyFill="1" applyBorder="1" applyAlignment="1">
      <alignment horizontal="right" vertical="center"/>
    </xf>
    <xf numFmtId="3" fontId="5" fillId="5" borderId="2" xfId="0" applyNumberFormat="1" applyFont="1" applyFill="1" applyBorder="1" applyAlignment="1">
      <alignment horizontal="right" vertical="center"/>
    </xf>
    <xf numFmtId="4" fontId="5" fillId="5" borderId="2" xfId="0" applyNumberFormat="1" applyFont="1" applyFill="1" applyBorder="1" applyAlignment="1">
      <alignment horizontal="right" vertical="center"/>
    </xf>
    <xf numFmtId="164" fontId="8" fillId="9" borderId="2" xfId="0" applyNumberFormat="1" applyFont="1" applyFill="1" applyBorder="1" applyAlignment="1">
      <alignment horizontal="right" vertical="center" wrapText="1"/>
    </xf>
    <xf numFmtId="167" fontId="5" fillId="5" borderId="2" xfId="0" applyNumberFormat="1" applyFont="1" applyFill="1" applyBorder="1" applyAlignment="1">
      <alignment horizontal="right" vertical="center"/>
    </xf>
    <xf numFmtId="164" fontId="9" fillId="9" borderId="2" xfId="0" applyNumberFormat="1" applyFont="1" applyFill="1" applyBorder="1" applyAlignment="1">
      <alignment horizontal="right" vertical="center" wrapText="1"/>
    </xf>
    <xf numFmtId="164" fontId="8" fillId="10" borderId="2" xfId="0" applyNumberFormat="1" applyFont="1" applyFill="1" applyBorder="1" applyAlignment="1">
      <alignment horizontal="right" vertical="center" wrapText="1"/>
    </xf>
    <xf numFmtId="0" fontId="9" fillId="10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5" fillId="5" borderId="2" xfId="0" applyFont="1" applyFill="1" applyBorder="1" applyAlignment="1">
      <alignment horizontal="left" vertical="center"/>
    </xf>
    <xf numFmtId="0" fontId="0" fillId="0" borderId="10" xfId="0" applyBorder="1"/>
    <xf numFmtId="168" fontId="9" fillId="9" borderId="2" xfId="0" applyNumberFormat="1" applyFont="1" applyFill="1" applyBorder="1" applyAlignment="1">
      <alignment horizontal="center" vertical="center" wrapText="1"/>
    </xf>
    <xf numFmtId="0" fontId="0" fillId="0" borderId="11" xfId="0" applyBorder="1"/>
    <xf numFmtId="169" fontId="9" fillId="9" borderId="2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/>
    </xf>
    <xf numFmtId="0" fontId="5" fillId="12" borderId="2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5" fillId="5" borderId="2" xfId="0" applyFont="1" applyFill="1" applyBorder="1" applyAlignment="1">
      <alignment horizontal="center" vertical="center"/>
    </xf>
    <xf numFmtId="0" fontId="9" fillId="11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/>
    <xf numFmtId="0" fontId="5" fillId="5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9" fontId="8" fillId="8" borderId="2" xfId="0" applyNumberFormat="1" applyFont="1" applyFill="1" applyBorder="1" applyAlignment="1">
      <alignment horizontal="center" vertical="center" wrapText="1"/>
    </xf>
    <xf numFmtId="164" fontId="9" fillId="9" borderId="2" xfId="0" applyNumberFormat="1" applyFont="1" applyFill="1" applyBorder="1" applyAlignment="1">
      <alignment horizontal="center" vertical="center" wrapText="1"/>
    </xf>
    <xf numFmtId="3" fontId="9" fillId="9" borderId="2" xfId="0" applyNumberFormat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left" vertical="center" wrapText="1"/>
    </xf>
    <xf numFmtId="0" fontId="0" fillId="0" borderId="4" xfId="0" applyBorder="1"/>
    <xf numFmtId="0" fontId="0" fillId="0" borderId="5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164" fontId="5" fillId="5" borderId="2" xfId="0" applyNumberFormat="1" applyFont="1" applyFill="1" applyBorder="1" applyAlignment="1">
      <alignment horizontal="right" vertical="center"/>
    </xf>
    <xf numFmtId="0" fontId="8" fillId="3" borderId="2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20" xfId="0" applyFont="1" applyBorder="1"/>
    <xf numFmtId="0" fontId="13" fillId="0" borderId="21" xfId="0" applyFont="1" applyBorder="1"/>
    <xf numFmtId="0" fontId="13" fillId="0" borderId="22" xfId="0" applyFont="1" applyBorder="1"/>
    <xf numFmtId="0" fontId="13" fillId="0" borderId="23" xfId="0" applyFont="1" applyBorder="1"/>
    <xf numFmtId="0" fontId="13" fillId="0" borderId="24" xfId="0" applyFont="1" applyBorder="1"/>
  </cellXfs>
  <cellStyles count="1">
    <cellStyle name="Normal" xfId="0" builtinId="0"/>
  </cellStyles>
  <dxfs count="23"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FF4CC"/>
        </patternFill>
      </fill>
    </dxf>
    <dxf>
      <fill>
        <patternFill>
          <bgColor rgb="FFFFF4CC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390525</xdr:colOff>
      <xdr:row>33</xdr:row>
      <xdr:rowOff>0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3AAE352D-1A4B-5D17-FFFB-4B49DDEA287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showGridLines="0" tabSelected="1" zoomScale="70" zoomScaleNormal="70" workbookViewId="0">
      <selection activeCell="Z25" sqref="Z25"/>
    </sheetView>
  </sheetViews>
  <sheetFormatPr baseColWidth="10" defaultColWidth="9.140625" defaultRowHeight="15" x14ac:dyDescent="0.25"/>
  <cols>
    <col min="1" max="1" width="16.140625" bestFit="1" customWidth="1"/>
    <col min="2" max="2" width="10.42578125" bestFit="1" customWidth="1"/>
    <col min="3" max="3" width="17.85546875" customWidth="1"/>
    <col min="4" max="4" width="14.85546875" bestFit="1" customWidth="1"/>
    <col min="5" max="5" width="16.28515625" bestFit="1" customWidth="1"/>
    <col min="6" max="7" width="12.5703125" bestFit="1" customWidth="1"/>
    <col min="8" max="8" width="14.28515625" bestFit="1" customWidth="1"/>
    <col min="9" max="9" width="16.85546875" bestFit="1" customWidth="1"/>
    <col min="10" max="10" width="18.42578125" bestFit="1" customWidth="1"/>
    <col min="11" max="11" width="13.140625" bestFit="1" customWidth="1"/>
    <col min="12" max="12" width="10" customWidth="1"/>
    <col min="13" max="13" width="9.5703125" bestFit="1" customWidth="1"/>
    <col min="14" max="14" width="19.42578125" bestFit="1" customWidth="1"/>
  </cols>
  <sheetData>
    <row r="1" spans="1:14" ht="24" customHeight="1" x14ac:dyDescent="0.25">
      <c r="A1" s="62" t="s">
        <v>134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4"/>
    </row>
    <row r="2" spans="1:14" ht="24" customHeight="1" x14ac:dyDescent="0.25">
      <c r="A2" s="65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7"/>
    </row>
    <row r="3" spans="1:14" x14ac:dyDescent="0.25">
      <c r="A3" s="61" t="s">
        <v>0</v>
      </c>
      <c r="B3" s="44"/>
      <c r="C3" s="44"/>
      <c r="D3" s="44"/>
      <c r="E3" s="44"/>
      <c r="F3" s="44"/>
      <c r="G3" s="44"/>
      <c r="H3" s="44"/>
      <c r="I3" s="44"/>
      <c r="J3" s="44"/>
      <c r="K3" s="46" t="s">
        <v>1</v>
      </c>
      <c r="L3" s="32"/>
      <c r="M3" s="32"/>
      <c r="N3" s="30"/>
    </row>
    <row r="4" spans="1:14" ht="21.95" customHeight="1" x14ac:dyDescent="0.25">
      <c r="A4" s="26" t="s">
        <v>2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8"/>
    </row>
    <row r="5" spans="1:14" ht="24" customHeight="1" x14ac:dyDescent="0.25">
      <c r="A5" s="1" t="s">
        <v>3</v>
      </c>
      <c r="B5" s="29" t="s">
        <v>4</v>
      </c>
      <c r="C5" s="30"/>
      <c r="D5" s="1" t="s">
        <v>5</v>
      </c>
      <c r="E5" s="2" t="s">
        <v>6</v>
      </c>
      <c r="F5" s="1" t="s">
        <v>7</v>
      </c>
      <c r="G5" s="2" t="s">
        <v>8</v>
      </c>
      <c r="H5" s="1" t="s">
        <v>9</v>
      </c>
      <c r="I5" s="3">
        <v>46105</v>
      </c>
      <c r="J5" s="1" t="s">
        <v>10</v>
      </c>
      <c r="K5" s="2" t="s">
        <v>11</v>
      </c>
      <c r="L5" s="1" t="s">
        <v>12</v>
      </c>
      <c r="M5" s="41" t="s">
        <v>13</v>
      </c>
      <c r="N5" s="30"/>
    </row>
    <row r="6" spans="1:14" ht="24" customHeight="1" x14ac:dyDescent="0.25">
      <c r="A6" s="1" t="s">
        <v>14</v>
      </c>
      <c r="B6" s="29" t="s">
        <v>15</v>
      </c>
      <c r="C6" s="30"/>
      <c r="D6" s="1" t="s">
        <v>16</v>
      </c>
      <c r="E6" s="5">
        <v>9800</v>
      </c>
      <c r="F6" s="1" t="s">
        <v>17</v>
      </c>
      <c r="G6" s="29" t="s">
        <v>18</v>
      </c>
      <c r="H6" s="30"/>
      <c r="I6" s="1" t="s">
        <v>19</v>
      </c>
      <c r="J6" s="45" t="s">
        <v>20</v>
      </c>
      <c r="K6" s="32"/>
      <c r="L6" s="32"/>
      <c r="M6" s="32"/>
      <c r="N6" s="30"/>
    </row>
    <row r="7" spans="1:14" ht="24" customHeight="1" x14ac:dyDescent="0.25">
      <c r="A7" s="1" t="s">
        <v>21</v>
      </c>
      <c r="B7" s="29" t="s">
        <v>22</v>
      </c>
      <c r="C7" s="30"/>
      <c r="D7" s="1" t="s">
        <v>23</v>
      </c>
      <c r="E7" s="29" t="s">
        <v>24</v>
      </c>
      <c r="F7" s="30"/>
      <c r="G7" s="1" t="s">
        <v>25</v>
      </c>
      <c r="H7" s="4" t="s">
        <v>26</v>
      </c>
      <c r="I7" s="1" t="s">
        <v>27</v>
      </c>
      <c r="J7" s="4" t="s">
        <v>26</v>
      </c>
      <c r="K7" s="1" t="s">
        <v>28</v>
      </c>
      <c r="L7" s="58">
        <v>0</v>
      </c>
      <c r="M7" s="32"/>
      <c r="N7" s="30"/>
    </row>
    <row r="9" spans="1:14" ht="21.95" customHeight="1" x14ac:dyDescent="0.25">
      <c r="A9" s="26" t="s">
        <v>29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8"/>
    </row>
    <row r="10" spans="1:14" ht="20.100000000000001" customHeight="1" x14ac:dyDescent="0.25">
      <c r="A10" s="34" t="s">
        <v>30</v>
      </c>
      <c r="B10" s="27"/>
      <c r="C10" s="27"/>
      <c r="D10" s="27"/>
      <c r="E10" s="27"/>
      <c r="F10" s="28"/>
      <c r="G10" s="34" t="s">
        <v>31</v>
      </c>
      <c r="H10" s="27"/>
      <c r="I10" s="27"/>
      <c r="J10" s="28"/>
      <c r="K10" s="34" t="s">
        <v>32</v>
      </c>
      <c r="L10" s="27"/>
      <c r="M10" s="27"/>
      <c r="N10" s="28"/>
    </row>
    <row r="11" spans="1:14" ht="33.950000000000003" customHeight="1" x14ac:dyDescent="0.25">
      <c r="A11" s="1" t="s">
        <v>33</v>
      </c>
      <c r="B11" s="45" t="s">
        <v>34</v>
      </c>
      <c r="C11" s="32"/>
      <c r="D11" s="32"/>
      <c r="E11" s="32"/>
      <c r="F11" s="30"/>
      <c r="G11" s="1" t="s">
        <v>33</v>
      </c>
      <c r="H11" s="45" t="s">
        <v>35</v>
      </c>
      <c r="I11" s="32"/>
      <c r="J11" s="30"/>
      <c r="K11" s="1" t="s">
        <v>33</v>
      </c>
      <c r="L11" s="45" t="s">
        <v>36</v>
      </c>
      <c r="M11" s="32"/>
      <c r="N11" s="30"/>
    </row>
    <row r="12" spans="1:14" ht="21.95" customHeight="1" x14ac:dyDescent="0.25">
      <c r="A12" s="1" t="s">
        <v>37</v>
      </c>
      <c r="B12" s="29" t="s">
        <v>38</v>
      </c>
      <c r="C12" s="30"/>
      <c r="D12" s="1" t="s">
        <v>39</v>
      </c>
      <c r="E12" s="29" t="s">
        <v>40</v>
      </c>
      <c r="F12" s="30"/>
      <c r="G12" s="1" t="s">
        <v>41</v>
      </c>
      <c r="H12" s="2" t="s">
        <v>42</v>
      </c>
      <c r="I12" s="1" t="s">
        <v>43</v>
      </c>
      <c r="J12" s="6" t="s">
        <v>44</v>
      </c>
      <c r="K12" s="1" t="s">
        <v>41</v>
      </c>
      <c r="L12" s="2" t="s">
        <v>45</v>
      </c>
      <c r="M12" s="1" t="s">
        <v>46</v>
      </c>
      <c r="N12" s="6" t="s">
        <v>47</v>
      </c>
    </row>
    <row r="14" spans="1:14" ht="21.95" customHeight="1" x14ac:dyDescent="0.25">
      <c r="A14" s="26" t="s">
        <v>48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8"/>
    </row>
    <row r="15" spans="1:14" x14ac:dyDescent="0.25">
      <c r="A15" s="34" t="s">
        <v>49</v>
      </c>
      <c r="B15" s="27"/>
      <c r="C15" s="27"/>
      <c r="D15" s="27"/>
      <c r="E15" s="27"/>
      <c r="F15" s="27"/>
      <c r="G15" s="27"/>
      <c r="H15" s="28"/>
      <c r="I15" s="34" t="s">
        <v>50</v>
      </c>
      <c r="J15" s="27"/>
      <c r="K15" s="27"/>
      <c r="L15" s="27"/>
      <c r="M15" s="27"/>
      <c r="N15" s="28"/>
    </row>
    <row r="16" spans="1:14" ht="24" customHeight="1" x14ac:dyDescent="0.25">
      <c r="A16" s="1" t="s">
        <v>51</v>
      </c>
      <c r="B16" s="29" t="s">
        <v>52</v>
      </c>
      <c r="C16" s="32"/>
      <c r="D16" s="30"/>
      <c r="E16" s="1" t="s">
        <v>53</v>
      </c>
      <c r="F16" s="29" t="s">
        <v>54</v>
      </c>
      <c r="G16" s="32"/>
      <c r="H16" s="30"/>
      <c r="I16" s="1" t="s">
        <v>55</v>
      </c>
      <c r="J16" s="29" t="s">
        <v>56</v>
      </c>
      <c r="K16" s="30"/>
      <c r="L16" s="1" t="s">
        <v>57</v>
      </c>
      <c r="M16" s="29" t="s">
        <v>58</v>
      </c>
      <c r="N16" s="30"/>
    </row>
    <row r="17" spans="1:14" ht="24" customHeight="1" x14ac:dyDescent="0.25">
      <c r="A17" s="1" t="s">
        <v>59</v>
      </c>
      <c r="B17" s="3">
        <v>46106</v>
      </c>
      <c r="C17" s="1" t="s">
        <v>60</v>
      </c>
      <c r="D17" s="4" t="s">
        <v>61</v>
      </c>
      <c r="E17" s="1" t="s">
        <v>62</v>
      </c>
      <c r="F17" s="3">
        <v>46107</v>
      </c>
      <c r="G17" s="1" t="s">
        <v>60</v>
      </c>
      <c r="H17" s="4" t="s">
        <v>63</v>
      </c>
      <c r="I17" s="1" t="s">
        <v>64</v>
      </c>
      <c r="J17" s="29" t="s">
        <v>65</v>
      </c>
      <c r="K17" s="30"/>
      <c r="L17" s="1" t="s">
        <v>66</v>
      </c>
      <c r="M17" s="29" t="s">
        <v>67</v>
      </c>
      <c r="N17" s="30"/>
    </row>
    <row r="18" spans="1:14" ht="24" customHeight="1" x14ac:dyDescent="0.25">
      <c r="I18" s="1" t="s">
        <v>68</v>
      </c>
      <c r="J18" s="29" t="s">
        <v>69</v>
      </c>
      <c r="K18" s="30"/>
      <c r="L18" s="1" t="s">
        <v>70</v>
      </c>
      <c r="M18" s="29" t="s">
        <v>71</v>
      </c>
      <c r="N18" s="30"/>
    </row>
    <row r="20" spans="1:14" ht="21.95" customHeight="1" x14ac:dyDescent="0.25">
      <c r="A20" s="26" t="s">
        <v>72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8"/>
    </row>
    <row r="21" spans="1:14" ht="33.950000000000003" customHeight="1" x14ac:dyDescent="0.25">
      <c r="A21" s="7" t="s">
        <v>73</v>
      </c>
      <c r="B21" s="7" t="s">
        <v>74</v>
      </c>
      <c r="C21" s="7" t="s">
        <v>75</v>
      </c>
      <c r="D21" s="7" t="s">
        <v>76</v>
      </c>
      <c r="E21" s="7" t="s">
        <v>77</v>
      </c>
      <c r="F21" s="7" t="s">
        <v>78</v>
      </c>
      <c r="G21" s="7" t="s">
        <v>79</v>
      </c>
      <c r="H21" s="7" t="s">
        <v>80</v>
      </c>
      <c r="I21" s="7" t="s">
        <v>81</v>
      </c>
      <c r="J21" s="7" t="s">
        <v>82</v>
      </c>
      <c r="K21" s="7" t="s">
        <v>83</v>
      </c>
      <c r="L21" s="7" t="s">
        <v>84</v>
      </c>
      <c r="M21" s="7" t="s">
        <v>85</v>
      </c>
      <c r="N21" s="7" t="s">
        <v>86</v>
      </c>
    </row>
    <row r="22" spans="1:14" ht="35.25" customHeight="1" x14ac:dyDescent="0.25">
      <c r="A22" s="8">
        <v>1</v>
      </c>
      <c r="B22" s="2" t="s">
        <v>87</v>
      </c>
      <c r="C22" s="6" t="s">
        <v>88</v>
      </c>
      <c r="D22" s="2" t="s">
        <v>89</v>
      </c>
      <c r="E22" s="4">
        <v>18</v>
      </c>
      <c r="F22" s="6" t="s">
        <v>90</v>
      </c>
      <c r="G22" s="4" t="s">
        <v>26</v>
      </c>
      <c r="H22" s="9">
        <v>12.5</v>
      </c>
      <c r="I22" s="10">
        <f t="shared" ref="I22:I27" si="0">IF(OR(E22="",H22=""),"",E22*H22)</f>
        <v>225</v>
      </c>
      <c r="J22" s="11">
        <v>8.5000000000000006E-2</v>
      </c>
      <c r="K22" s="12">
        <f t="shared" ref="K22:K27" si="1">IF(OR(E22="",J22=""),"",E22*J22)</f>
        <v>1.53</v>
      </c>
      <c r="L22" s="4" t="s">
        <v>91</v>
      </c>
      <c r="M22" s="13">
        <v>3240</v>
      </c>
      <c r="N22" s="6" t="s">
        <v>92</v>
      </c>
    </row>
    <row r="23" spans="1:14" ht="35.25" customHeight="1" x14ac:dyDescent="0.25">
      <c r="A23" s="8">
        <v>2</v>
      </c>
      <c r="B23" s="2" t="s">
        <v>93</v>
      </c>
      <c r="C23" s="6" t="s">
        <v>94</v>
      </c>
      <c r="D23" s="2" t="s">
        <v>95</v>
      </c>
      <c r="E23" s="4">
        <v>6</v>
      </c>
      <c r="F23" s="6" t="s">
        <v>96</v>
      </c>
      <c r="G23" s="4" t="s">
        <v>26</v>
      </c>
      <c r="H23" s="9">
        <v>8.4</v>
      </c>
      <c r="I23" s="10">
        <f t="shared" si="0"/>
        <v>50.400000000000006</v>
      </c>
      <c r="J23" s="11">
        <v>1.7999999999999999E-2</v>
      </c>
      <c r="K23" s="12">
        <f t="shared" si="1"/>
        <v>0.10799999999999998</v>
      </c>
      <c r="L23" s="4" t="s">
        <v>91</v>
      </c>
      <c r="M23" s="13">
        <v>780</v>
      </c>
      <c r="N23" s="6" t="s">
        <v>97</v>
      </c>
    </row>
    <row r="24" spans="1:14" ht="35.25" customHeight="1" x14ac:dyDescent="0.25">
      <c r="A24" s="8">
        <v>3</v>
      </c>
      <c r="B24" s="2" t="s">
        <v>98</v>
      </c>
      <c r="C24" s="6" t="s">
        <v>99</v>
      </c>
      <c r="D24" s="2" t="s">
        <v>100</v>
      </c>
      <c r="E24" s="4">
        <v>12</v>
      </c>
      <c r="F24" s="6" t="s">
        <v>101</v>
      </c>
      <c r="G24" s="4" t="s">
        <v>26</v>
      </c>
      <c r="H24" s="9">
        <v>4.2</v>
      </c>
      <c r="I24" s="10">
        <f t="shared" si="0"/>
        <v>50.400000000000006</v>
      </c>
      <c r="J24" s="11">
        <v>4.2000000000000003E-2</v>
      </c>
      <c r="K24" s="12">
        <f t="shared" si="1"/>
        <v>0.504</v>
      </c>
      <c r="L24" s="4" t="s">
        <v>91</v>
      </c>
      <c r="M24" s="13">
        <v>4560</v>
      </c>
      <c r="N24" s="6" t="s">
        <v>102</v>
      </c>
    </row>
    <row r="25" spans="1:14" ht="35.25" customHeight="1" x14ac:dyDescent="0.25">
      <c r="A25" s="8">
        <v>4</v>
      </c>
      <c r="B25" s="2" t="s">
        <v>103</v>
      </c>
      <c r="C25" s="6" t="s">
        <v>104</v>
      </c>
      <c r="D25" s="2" t="s">
        <v>105</v>
      </c>
      <c r="E25" s="4">
        <v>4</v>
      </c>
      <c r="F25" s="6" t="s">
        <v>106</v>
      </c>
      <c r="G25" s="4" t="s">
        <v>26</v>
      </c>
      <c r="H25" s="9">
        <v>9.1</v>
      </c>
      <c r="I25" s="10">
        <f t="shared" si="0"/>
        <v>36.4</v>
      </c>
      <c r="J25" s="11">
        <v>6.0999999999999999E-2</v>
      </c>
      <c r="K25" s="12">
        <f t="shared" si="1"/>
        <v>0.24399999999999999</v>
      </c>
      <c r="L25" s="4" t="s">
        <v>91</v>
      </c>
      <c r="M25" s="13">
        <v>1220</v>
      </c>
      <c r="N25" s="6" t="s">
        <v>107</v>
      </c>
    </row>
    <row r="26" spans="1:14" ht="21.95" customHeight="1" x14ac:dyDescent="0.25">
      <c r="A26" s="8">
        <v>5</v>
      </c>
      <c r="B26" s="2" t="s">
        <v>91</v>
      </c>
      <c r="C26" s="6" t="s">
        <v>91</v>
      </c>
      <c r="D26" s="2" t="s">
        <v>91</v>
      </c>
      <c r="E26" s="4"/>
      <c r="F26" s="6" t="s">
        <v>91</v>
      </c>
      <c r="G26" s="4" t="s">
        <v>91</v>
      </c>
      <c r="H26" s="9"/>
      <c r="I26" s="10" t="str">
        <f t="shared" si="0"/>
        <v/>
      </c>
      <c r="J26" s="11"/>
      <c r="K26" s="12" t="str">
        <f t="shared" si="1"/>
        <v/>
      </c>
      <c r="L26" s="4" t="s">
        <v>91</v>
      </c>
      <c r="M26" s="13"/>
      <c r="N26" s="6" t="s">
        <v>91</v>
      </c>
    </row>
    <row r="27" spans="1:14" ht="21.95" customHeight="1" x14ac:dyDescent="0.25">
      <c r="A27" s="8">
        <v>6</v>
      </c>
      <c r="B27" s="2" t="s">
        <v>91</v>
      </c>
      <c r="C27" s="6" t="s">
        <v>91</v>
      </c>
      <c r="D27" s="2" t="s">
        <v>91</v>
      </c>
      <c r="E27" s="4"/>
      <c r="F27" s="6" t="s">
        <v>91</v>
      </c>
      <c r="G27" s="4" t="s">
        <v>91</v>
      </c>
      <c r="H27" s="9"/>
      <c r="I27" s="10" t="str">
        <f t="shared" si="0"/>
        <v/>
      </c>
      <c r="J27" s="11"/>
      <c r="K27" s="12" t="str">
        <f t="shared" si="1"/>
        <v/>
      </c>
      <c r="L27" s="4" t="s">
        <v>91</v>
      </c>
      <c r="M27" s="13"/>
      <c r="N27" s="6" t="s">
        <v>91</v>
      </c>
    </row>
    <row r="28" spans="1:14" x14ac:dyDescent="0.25">
      <c r="A28" s="14" t="s">
        <v>108</v>
      </c>
      <c r="B28" s="14"/>
      <c r="C28" s="14"/>
      <c r="D28" s="14"/>
      <c r="E28" s="15">
        <f>SUM(E22:E27)</f>
        <v>40</v>
      </c>
      <c r="F28" s="14"/>
      <c r="G28" s="14"/>
      <c r="H28" s="14"/>
      <c r="I28" s="16">
        <f>SUM(I22:I27)</f>
        <v>362.19999999999993</v>
      </c>
      <c r="J28" s="14"/>
      <c r="K28" s="17">
        <f>SUM(K22:K27)</f>
        <v>2.3860000000000001</v>
      </c>
      <c r="L28" s="14"/>
      <c r="M28" s="18">
        <f>SUM(M22:M27)</f>
        <v>9800</v>
      </c>
      <c r="N28" s="14"/>
    </row>
    <row r="30" spans="1:14" ht="21.95" customHeight="1" x14ac:dyDescent="0.25">
      <c r="A30" s="26" t="s">
        <v>109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8"/>
    </row>
    <row r="31" spans="1:14" ht="24" customHeight="1" x14ac:dyDescent="0.25">
      <c r="A31" s="1" t="s">
        <v>110</v>
      </c>
      <c r="B31" s="19">
        <v>314</v>
      </c>
      <c r="C31" s="1" t="s">
        <v>111</v>
      </c>
      <c r="D31" s="20">
        <v>1.35</v>
      </c>
      <c r="E31" s="1" t="s">
        <v>112</v>
      </c>
      <c r="F31" s="21">
        <f>B31*D31</f>
        <v>423.90000000000003</v>
      </c>
      <c r="H31" s="34" t="s">
        <v>113</v>
      </c>
      <c r="I31" s="27"/>
      <c r="J31" s="27"/>
      <c r="K31" s="27"/>
      <c r="L31" s="27"/>
      <c r="M31" s="27"/>
      <c r="N31" s="28"/>
    </row>
    <row r="32" spans="1:14" ht="24" customHeight="1" x14ac:dyDescent="0.25">
      <c r="A32" s="1" t="s">
        <v>114</v>
      </c>
      <c r="B32" s="22">
        <v>0.08</v>
      </c>
      <c r="C32" s="1" t="s">
        <v>115</v>
      </c>
      <c r="D32" s="5">
        <v>27.5</v>
      </c>
      <c r="E32" s="1" t="s">
        <v>116</v>
      </c>
      <c r="F32" s="23">
        <f>F31*B32</f>
        <v>33.912000000000006</v>
      </c>
      <c r="H32" s="1" t="s">
        <v>117</v>
      </c>
      <c r="I32" s="47">
        <f>(--(LEN(B5)&gt;0)+--(LEN(E5)&gt;0)+--(LEN(G5)&gt;0)+--(LEN(I5)&gt;0)+--(LEN(K5)&gt;0)+--(LEN(B11)&gt;0)+--(LEN(B12)&gt;0)+--(LEN(E12)&gt;0)+--(LEN(H11)&gt;0)+--(LEN(H12)&gt;0)+--(LEN(J12)&gt;0)+--(LEN(L11)&gt;0)+--(LEN(L12)&gt;0)+--(LEN(N12)&gt;0)+--(LEN(B16)&gt;0)+--(LEN(B17)&gt;0)+--(LEN(F16)&gt;0)+--(LEN(F17)&gt;0)+--(LEN(J16)&gt;0)+--(LEN(J17)&gt;0)+--(LEN(M17)&gt;0)+--(LEN(C22)&gt;0)+--(LEN(E22)&gt;0)+--(LEN(H22)&gt;0)+--(LEN(J22)&gt;0))/25</f>
        <v>1</v>
      </c>
      <c r="J32" s="30"/>
      <c r="K32" s="1" t="s">
        <v>7</v>
      </c>
      <c r="L32" s="59" t="str">
        <f>IF(I32=1,"Lista para emitir","Revisar datos pendientes")</f>
        <v>Lista para emitir</v>
      </c>
      <c r="M32" s="32"/>
      <c r="N32" s="30"/>
    </row>
    <row r="33" spans="1:14" ht="24" customHeight="1" x14ac:dyDescent="0.25">
      <c r="A33" s="1" t="s">
        <v>118</v>
      </c>
      <c r="B33" s="5">
        <v>18</v>
      </c>
      <c r="C33" s="1" t="s">
        <v>119</v>
      </c>
      <c r="D33" s="5">
        <v>0</v>
      </c>
      <c r="E33" s="1" t="s">
        <v>28</v>
      </c>
      <c r="F33" s="23">
        <f>L7</f>
        <v>0</v>
      </c>
      <c r="H33" s="1" t="s">
        <v>77</v>
      </c>
      <c r="I33" s="49">
        <f>E28</f>
        <v>40</v>
      </c>
      <c r="J33" s="30"/>
      <c r="K33" s="1" t="s">
        <v>120</v>
      </c>
      <c r="L33" s="31">
        <f>I28</f>
        <v>362.19999999999993</v>
      </c>
      <c r="M33" s="32"/>
      <c r="N33" s="30"/>
    </row>
    <row r="34" spans="1:14" ht="24" customHeight="1" x14ac:dyDescent="0.25">
      <c r="A34" s="1" t="s">
        <v>121</v>
      </c>
      <c r="B34" s="5">
        <v>12</v>
      </c>
      <c r="C34" s="1" t="s">
        <v>122</v>
      </c>
      <c r="D34" s="24">
        <f>F31+F32+D32+B33+D33+F33-B34</f>
        <v>491.31200000000001</v>
      </c>
      <c r="E34" s="1" t="s">
        <v>123</v>
      </c>
      <c r="F34" s="25" t="str">
        <f>IF(K5="","",K5)</f>
        <v>Porte pagado</v>
      </c>
      <c r="H34" s="1" t="s">
        <v>124</v>
      </c>
      <c r="I34" s="33">
        <f>K28</f>
        <v>2.3860000000000001</v>
      </c>
      <c r="J34" s="30"/>
      <c r="K34" s="1" t="s">
        <v>16</v>
      </c>
      <c r="L34" s="48">
        <f>M28</f>
        <v>9800</v>
      </c>
      <c r="M34" s="32"/>
      <c r="N34" s="30"/>
    </row>
    <row r="35" spans="1:14" ht="24" customHeight="1" x14ac:dyDescent="0.25">
      <c r="H35" s="1" t="s">
        <v>125</v>
      </c>
      <c r="I35" s="60" t="str">
        <f>IF(D34&gt;0,"OK","Revisar")</f>
        <v>OK</v>
      </c>
      <c r="J35" s="30"/>
      <c r="K35" s="1" t="s">
        <v>126</v>
      </c>
      <c r="L35" s="42" t="str">
        <f>IF(OR(H7="Sí",COUNTIF(G22:G27,"Sí")&gt;0),"Verificar documentación ADR","Sin alerta ADR")</f>
        <v>Sin alerta ADR</v>
      </c>
      <c r="M35" s="32"/>
      <c r="N35" s="30"/>
    </row>
    <row r="37" spans="1:14" ht="21.95" customHeight="1" x14ac:dyDescent="0.25">
      <c r="A37" s="26" t="s">
        <v>127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8"/>
    </row>
    <row r="38" spans="1:14" x14ac:dyDescent="0.25">
      <c r="A38" s="34" t="s">
        <v>30</v>
      </c>
      <c r="B38" s="27"/>
      <c r="C38" s="27"/>
      <c r="D38" s="28"/>
      <c r="E38" s="34" t="s">
        <v>31</v>
      </c>
      <c r="F38" s="27"/>
      <c r="G38" s="27"/>
      <c r="H38" s="28"/>
      <c r="I38" s="34" t="s">
        <v>128</v>
      </c>
      <c r="J38" s="27"/>
      <c r="K38" s="27"/>
      <c r="L38" s="27"/>
      <c r="M38" s="27"/>
      <c r="N38" s="28"/>
    </row>
    <row r="39" spans="1:14" x14ac:dyDescent="0.25">
      <c r="A39" s="35" t="s">
        <v>129</v>
      </c>
      <c r="B39" s="36"/>
      <c r="C39" s="36"/>
      <c r="D39" s="37"/>
      <c r="E39" s="35" t="s">
        <v>130</v>
      </c>
      <c r="F39" s="36"/>
      <c r="G39" s="36"/>
      <c r="H39" s="37"/>
      <c r="I39" s="35" t="s">
        <v>131</v>
      </c>
      <c r="J39" s="36"/>
      <c r="K39" s="36"/>
      <c r="L39" s="36"/>
      <c r="M39" s="36"/>
      <c r="N39" s="37"/>
    </row>
    <row r="40" spans="1:14" x14ac:dyDescent="0.25">
      <c r="A40" s="38"/>
      <c r="B40" s="39"/>
      <c r="C40" s="39"/>
      <c r="D40" s="40"/>
      <c r="E40" s="38"/>
      <c r="F40" s="39"/>
      <c r="G40" s="39"/>
      <c r="H40" s="40"/>
      <c r="I40" s="38"/>
      <c r="J40" s="39"/>
      <c r="K40" s="39"/>
      <c r="L40" s="39"/>
      <c r="M40" s="39"/>
      <c r="N40" s="40"/>
    </row>
    <row r="42" spans="1:14" ht="45.95" customHeight="1" x14ac:dyDescent="0.25">
      <c r="A42" s="50" t="s">
        <v>132</v>
      </c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2"/>
    </row>
    <row r="43" spans="1:14" ht="20.100000000000001" customHeight="1" x14ac:dyDescent="0.25">
      <c r="A43" s="53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54"/>
    </row>
    <row r="44" spans="1:14" ht="20.100000000000001" customHeight="1" x14ac:dyDescent="0.25">
      <c r="A44" s="55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7"/>
    </row>
    <row r="45" spans="1:14" x14ac:dyDescent="0.25">
      <c r="A45" s="43" t="s">
        <v>133</v>
      </c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</row>
  </sheetData>
  <mergeCells count="52">
    <mergeCell ref="A1:N2"/>
    <mergeCell ref="B6:C6"/>
    <mergeCell ref="F16:H16"/>
    <mergeCell ref="M17:N17"/>
    <mergeCell ref="L32:N32"/>
    <mergeCell ref="A4:N4"/>
    <mergeCell ref="E7:F7"/>
    <mergeCell ref="B5:C5"/>
    <mergeCell ref="A20:N20"/>
    <mergeCell ref="A3:J3"/>
    <mergeCell ref="J18:K18"/>
    <mergeCell ref="J17:K17"/>
    <mergeCell ref="A42:N44"/>
    <mergeCell ref="A14:N14"/>
    <mergeCell ref="B16:D16"/>
    <mergeCell ref="G10:J10"/>
    <mergeCell ref="L7:N7"/>
    <mergeCell ref="I15:N15"/>
    <mergeCell ref="I35:J35"/>
    <mergeCell ref="A39:D40"/>
    <mergeCell ref="I39:N40"/>
    <mergeCell ref="A45:N45"/>
    <mergeCell ref="K10:N10"/>
    <mergeCell ref="H11:J11"/>
    <mergeCell ref="B12:C12"/>
    <mergeCell ref="K3:N3"/>
    <mergeCell ref="I32:J32"/>
    <mergeCell ref="B11:F11"/>
    <mergeCell ref="J6:N6"/>
    <mergeCell ref="G6:H6"/>
    <mergeCell ref="L34:N34"/>
    <mergeCell ref="A37:N37"/>
    <mergeCell ref="I38:N38"/>
    <mergeCell ref="M16:N16"/>
    <mergeCell ref="A10:F10"/>
    <mergeCell ref="L11:N11"/>
    <mergeCell ref="H31:N31"/>
    <mergeCell ref="E39:H40"/>
    <mergeCell ref="A30:N30"/>
    <mergeCell ref="A38:D38"/>
    <mergeCell ref="M5:N5"/>
    <mergeCell ref="L35:N35"/>
    <mergeCell ref="J16:K16"/>
    <mergeCell ref="I33:J33"/>
    <mergeCell ref="E38:H38"/>
    <mergeCell ref="M18:N18"/>
    <mergeCell ref="A9:N9"/>
    <mergeCell ref="E12:F12"/>
    <mergeCell ref="L33:N33"/>
    <mergeCell ref="I34:J34"/>
    <mergeCell ref="B7:C7"/>
    <mergeCell ref="A15:H15"/>
  </mergeCells>
  <conditionalFormatting sqref="B5">
    <cfRule type="expression" dxfId="22" priority="1">
      <formula>LEN(B5)=0</formula>
    </cfRule>
  </conditionalFormatting>
  <conditionalFormatting sqref="B11:B12">
    <cfRule type="expression" dxfId="21" priority="6">
      <formula>LEN(B11)=0</formula>
    </cfRule>
  </conditionalFormatting>
  <conditionalFormatting sqref="B16:B17">
    <cfRule type="expression" dxfId="20" priority="15">
      <formula>LEN(B16)=0</formula>
    </cfRule>
  </conditionalFormatting>
  <conditionalFormatting sqref="C22">
    <cfRule type="expression" dxfId="19" priority="22">
      <formula>LEN(C22)=0</formula>
    </cfRule>
  </conditionalFormatting>
  <conditionalFormatting sqref="D34">
    <cfRule type="cellIs" dxfId="18" priority="28" operator="greaterThan">
      <formula>0</formula>
    </cfRule>
  </conditionalFormatting>
  <conditionalFormatting sqref="E5">
    <cfRule type="expression" dxfId="17" priority="2">
      <formula>LEN(E5)=0</formula>
    </cfRule>
  </conditionalFormatting>
  <conditionalFormatting sqref="E12">
    <cfRule type="expression" dxfId="16" priority="8">
      <formula>LEN(E12)=0</formula>
    </cfRule>
  </conditionalFormatting>
  <conditionalFormatting sqref="E22">
    <cfRule type="expression" dxfId="15" priority="23">
      <formula>LEN(E22)=0</formula>
    </cfRule>
  </conditionalFormatting>
  <conditionalFormatting sqref="F16:F17">
    <cfRule type="expression" dxfId="14" priority="17">
      <formula>LEN(F16)=0</formula>
    </cfRule>
  </conditionalFormatting>
  <conditionalFormatting sqref="G5">
    <cfRule type="expression" dxfId="13" priority="3">
      <formula>LEN(G5)=0</formula>
    </cfRule>
  </conditionalFormatting>
  <conditionalFormatting sqref="H11:H12">
    <cfRule type="expression" dxfId="12" priority="9">
      <formula>LEN(H11)=0</formula>
    </cfRule>
  </conditionalFormatting>
  <conditionalFormatting sqref="H22">
    <cfRule type="expression" dxfId="11" priority="24">
      <formula>LEN(H22)=0</formula>
    </cfRule>
  </conditionalFormatting>
  <conditionalFormatting sqref="I5">
    <cfRule type="expression" dxfId="10" priority="4">
      <formula>LEN(I5)=0</formula>
    </cfRule>
  </conditionalFormatting>
  <conditionalFormatting sqref="J12">
    <cfRule type="expression" dxfId="9" priority="11">
      <formula>LEN(J12)=0</formula>
    </cfRule>
  </conditionalFormatting>
  <conditionalFormatting sqref="J16:J17">
    <cfRule type="expression" dxfId="8" priority="19">
      <formula>LEN(J16)=0</formula>
    </cfRule>
  </conditionalFormatting>
  <conditionalFormatting sqref="J22">
    <cfRule type="expression" dxfId="7" priority="25">
      <formula>LEN(J22)=0</formula>
    </cfRule>
  </conditionalFormatting>
  <conditionalFormatting sqref="K5">
    <cfRule type="expression" dxfId="6" priority="5">
      <formula>LEN(K5)=0</formula>
    </cfRule>
  </conditionalFormatting>
  <conditionalFormatting sqref="L11:L12">
    <cfRule type="expression" dxfId="5" priority="12">
      <formula>LEN(L11)=0</formula>
    </cfRule>
  </conditionalFormatting>
  <conditionalFormatting sqref="L32:N32">
    <cfRule type="expression" dxfId="4" priority="26">
      <formula>$I$32=1</formula>
    </cfRule>
    <cfRule type="expression" dxfId="3" priority="27">
      <formula>$I$32&lt;1</formula>
    </cfRule>
  </conditionalFormatting>
  <conditionalFormatting sqref="L35:N35">
    <cfRule type="expression" dxfId="2" priority="29">
      <formula>OR($H$7="Sí",COUNTIF($G$22:$G$27,"Sí")&gt;0)</formula>
    </cfRule>
  </conditionalFormatting>
  <conditionalFormatting sqref="M17">
    <cfRule type="expression" dxfId="1" priority="21">
      <formula>LEN(M17)=0</formula>
    </cfRule>
  </conditionalFormatting>
  <conditionalFormatting sqref="N12">
    <cfRule type="expression" dxfId="0" priority="14">
      <formula>LEN(N12)=0</formula>
    </cfRule>
  </conditionalFormatting>
  <dataValidations count="6">
    <dataValidation type="list" allowBlank="1" sqref="G22 G23 G24 G25 G26 G27 H7 J7" xr:uid="{00000000-0002-0000-0000-000000000000}">
      <formula1>"Sí,No"</formula1>
    </dataValidation>
    <dataValidation type="list" sqref="E5" xr:uid="{00000000-0002-0000-0000-000001000000}">
      <formula1>"Nacional,CMR"</formula1>
    </dataValidation>
    <dataValidation type="list" sqref="G5" xr:uid="{00000000-0002-0000-0000-000002000000}">
      <formula1>"Borrador,Emitida,En tránsito,Entregada,Incidencia"</formula1>
    </dataValidation>
    <dataValidation type="list" sqref="K5" xr:uid="{00000000-0002-0000-0000-000003000000}">
      <formula1>"Porte pagado,Porte debido"</formula1>
    </dataValidation>
    <dataValidation type="list" sqref="M5" xr:uid="{00000000-0002-0000-0000-000004000000}">
      <formula1>"EUR,USD,GBP"</formula1>
    </dataValidation>
    <dataValidation type="list" allowBlank="1" sqref="F22 F23 F24 F25 F26 F27" xr:uid="{00000000-0002-0000-0000-000005000000}">
      <formula1>"Palé EUR,Caja reforzada,Caja FRÁGIL,Funda textil,Contenedor,Jaula metálica"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Carta de porte</vt:lpstr>
      <vt:lpstr>'Carta de porte'!Área_de_impresión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2026-03-25T07:33:46Z</dcterms:modified>
</cp:coreProperties>
</file>