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en blanco para imprimir\"/>
    </mc:Choice>
  </mc:AlternateContent>
  <xr:revisionPtr revIDLastSave="0" documentId="8_{516DCC14-4C3A-4F6F-A5A5-3E261D8FCD8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alendario" sheetId="1" r:id="rId1"/>
  </sheets>
  <definedNames>
    <definedName name="_xlnm.Print_Area" localSheetId="0">Calendario!$A$1:$K$16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40" i="1" l="1"/>
  <c r="R39" i="1"/>
  <c r="R38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R7" i="1"/>
  <c r="Y6" i="1"/>
  <c r="G5" i="1" s="1"/>
  <c r="X6" i="1"/>
  <c r="F5" i="1" s="1"/>
  <c r="W6" i="1"/>
  <c r="E5" i="1" s="1"/>
  <c r="V6" i="1"/>
  <c r="D5" i="1" s="1"/>
  <c r="U6" i="1"/>
  <c r="C5" i="1" s="1"/>
  <c r="T6" i="1"/>
  <c r="B5" i="1" s="1"/>
  <c r="S6" i="1"/>
  <c r="A5" i="1" s="1"/>
  <c r="R6" i="1"/>
  <c r="T2" i="1"/>
  <c r="A1" i="1" s="1"/>
  <c r="S2" i="1"/>
  <c r="S3" i="1" l="1"/>
  <c r="S4" i="1" s="1"/>
  <c r="K3" i="1"/>
  <c r="T25" i="1" l="1"/>
  <c r="X22" i="1"/>
  <c r="T20" i="1"/>
  <c r="S25" i="1"/>
  <c r="W22" i="1"/>
  <c r="S20" i="1"/>
  <c r="V22" i="1"/>
  <c r="X24" i="1"/>
  <c r="T22" i="1"/>
  <c r="S21" i="1"/>
  <c r="V23" i="1"/>
  <c r="X25" i="1"/>
  <c r="X20" i="1"/>
  <c r="S23" i="1"/>
  <c r="W20" i="1"/>
  <c r="Y24" i="1"/>
  <c r="U22" i="1"/>
  <c r="S5" i="1"/>
  <c r="K5" i="1" s="1"/>
  <c r="T24" i="1"/>
  <c r="X21" i="1"/>
  <c r="X23" i="1"/>
  <c r="T21" i="1"/>
  <c r="U25" i="1"/>
  <c r="Y22" i="1"/>
  <c r="U20" i="1"/>
  <c r="V21" i="1"/>
  <c r="Y23" i="1"/>
  <c r="U21" i="1"/>
  <c r="T23" i="1"/>
  <c r="W24" i="1"/>
  <c r="S22" i="1"/>
  <c r="V24" i="1"/>
  <c r="U24" i="1"/>
  <c r="Y21" i="1"/>
  <c r="S24" i="1"/>
  <c r="W21" i="1"/>
  <c r="W23" i="1"/>
  <c r="Y25" i="1"/>
  <c r="U23" i="1"/>
  <c r="Y20" i="1"/>
  <c r="W25" i="1"/>
  <c r="V25" i="1"/>
  <c r="V20" i="1"/>
</calcChain>
</file>

<file path=xl/sharedStrings.xml><?xml version="1.0" encoding="utf-8"?>
<sst xmlns="http://schemas.openxmlformats.org/spreadsheetml/2006/main" count="145" uniqueCount="114">
  <si>
    <t>ACTIVIDADES DE EJEMPLO (EDITABLES)</t>
  </si>
  <si>
    <t>Año</t>
  </si>
  <si>
    <t>Mes</t>
  </si>
  <si>
    <t>Abril</t>
  </si>
  <si>
    <t>Semana inicia</t>
  </si>
  <si>
    <t>Lunes</t>
  </si>
  <si>
    <t>Resumen automático</t>
  </si>
  <si>
    <t>Al cambiar estas filas, el calendario mensual se rellena automáticamente.</t>
  </si>
  <si>
    <t>Enero</t>
  </si>
  <si>
    <t>Lun</t>
  </si>
  <si>
    <t>Dom</t>
  </si>
  <si>
    <t>Edita las celdas azules y la tabla de actividades de la derecha. El calendario se actualiza solo y queda listo para imprimir.</t>
  </si>
  <si>
    <t>Eventos del mes</t>
  </si>
  <si>
    <t>Febrero</t>
  </si>
  <si>
    <t>Mar</t>
  </si>
  <si>
    <t>Días con actividad</t>
  </si>
  <si>
    <t>Marzo</t>
  </si>
  <si>
    <t>Mié</t>
  </si>
  <si>
    <t>Rango visible</t>
  </si>
  <si>
    <t>Fecha</t>
  </si>
  <si>
    <t>Hora</t>
  </si>
  <si>
    <t>Área</t>
  </si>
  <si>
    <t>Detalle</t>
  </si>
  <si>
    <t>Prioridad</t>
  </si>
  <si>
    <t>Texto</t>
  </si>
  <si>
    <t>Jue</t>
  </si>
  <si>
    <t>30</t>
  </si>
  <si>
    <t>31</t>
  </si>
  <si>
    <t>1</t>
  </si>
  <si>
    <t>2
09:30 · Pruebas de esmalte — Taller</t>
  </si>
  <si>
    <t>3
17:00 · Caminata larga y desconexión — Bienestar</t>
  </si>
  <si>
    <t>4</t>
  </si>
  <si>
    <t>5</t>
  </si>
  <si>
    <t>Prioridades del mes</t>
  </si>
  <si>
    <t>Taller</t>
  </si>
  <si>
    <t>Pruebas de esmalte</t>
  </si>
  <si>
    <t>Alta</t>
  </si>
  <si>
    <t>Mayo</t>
  </si>
  <si>
    <t>Vie</t>
  </si>
  <si>
    <t>6
10:00 · Revisión de stock — Gestión</t>
  </si>
  <si>
    <t>7</t>
  </si>
  <si>
    <t>8
16:30 · Visita de posibles colaboradoras — Clientes</t>
  </si>
  <si>
    <t>9</t>
  </si>
  <si>
    <t>10
08:00 · Checklist del horno — Producción
11:00 · Horneado de piezas — Producción
17:30 · Sesión de fotos de catálogo — Comunicación</t>
  </si>
  <si>
    <t>11</t>
  </si>
  <si>
    <t>12</t>
  </si>
  <si>
    <t>1. Preparar lote del mercado local
2. Reservar una tarde sin reuniones
3. Cerrar presupuesto de materiales</t>
  </si>
  <si>
    <t>Bienestar</t>
  </si>
  <si>
    <t>Caminata larga y desconexión</t>
  </si>
  <si>
    <t>Baja</t>
  </si>
  <si>
    <t>Junio</t>
  </si>
  <si>
    <t>Sáb</t>
  </si>
  <si>
    <t>13</t>
  </si>
  <si>
    <t>14
09:00 · Cierre de gastos del trimestre — Finanzas</t>
  </si>
  <si>
    <t>15
18:00 · Clase de fotografía de producto — Formación</t>
  </si>
  <si>
    <t>16</t>
  </si>
  <si>
    <t>17</t>
  </si>
  <si>
    <t>18
12:00 · Almuerzo familiar — Personal</t>
  </si>
  <si>
    <t>19</t>
  </si>
  <si>
    <t>Gestión</t>
  </si>
  <si>
    <t>Revisión de stock</t>
  </si>
  <si>
    <t>Media</t>
  </si>
  <si>
    <t>Julio</t>
  </si>
  <si>
    <t>20</t>
  </si>
  <si>
    <t>21
08:30 · Compra de arcilla y embalajes — Compras</t>
  </si>
  <si>
    <t>22
15:00 · Diseñar cartel para mercado local — Comunicación
18:30 · Revisión del escaparate — Tienda</t>
  </si>
  <si>
    <t>23</t>
  </si>
  <si>
    <t>24
10:30 · Enviar presupuestos y muestras — Clientes
18:00 · Confirmar plazas del curso de mayo — Taller</t>
  </si>
  <si>
    <t>25</t>
  </si>
  <si>
    <t>26</t>
  </si>
  <si>
    <t>Notas rápidas</t>
  </si>
  <si>
    <t>Clientes</t>
  </si>
  <si>
    <t>Visita de posibles colaboradoras</t>
  </si>
  <si>
    <t>Agosto</t>
  </si>
  <si>
    <t>27</t>
  </si>
  <si>
    <t>28
19:00 · Reunión del espacio vecinal — Comunidad</t>
  </si>
  <si>
    <t>29</t>
  </si>
  <si>
    <t>30
13:00 · Evaluación del mes y próximos pasos — Revisión</t>
  </si>
  <si>
    <t>2</t>
  </si>
  <si>
    <t>3</t>
  </si>
  <si>
    <t>Ejemplo: anotar aquí llamadas pendientes, ideas sueltas o recordatorios para escribir a mano después de imprimir.</t>
  </si>
  <si>
    <t>Producción</t>
  </si>
  <si>
    <t>Checklist del horno</t>
  </si>
  <si>
    <t>Septiembre</t>
  </si>
  <si>
    <t>6</t>
  </si>
  <si>
    <t>8</t>
  </si>
  <si>
    <t>10</t>
  </si>
  <si>
    <t>Horneado de piezas</t>
  </si>
  <si>
    <t>Octubre</t>
  </si>
  <si>
    <t>Objetivo del mes</t>
  </si>
  <si>
    <t>Espacio libre para imprimir</t>
  </si>
  <si>
    <t>Comunicación</t>
  </si>
  <si>
    <t>Sesión de fotos de catálogo</t>
  </si>
  <si>
    <t>Noviembre</t>
  </si>
  <si>
    <t>Lanzar una rutina de trabajo más ligera: concentrar reuniones en dos días y dejar espacio para producción creativa.</t>
  </si>
  <si>
    <t>Ejemplo: usa esta zona para apuntes manuales, seguimiento semanal o una mini lista de compras/materiales.</t>
  </si>
  <si>
    <t>Finanzas</t>
  </si>
  <si>
    <t>Cierre de gastos del trimestre</t>
  </si>
  <si>
    <t>Diciembre</t>
  </si>
  <si>
    <t>Formación</t>
  </si>
  <si>
    <t>Clase de fotografía de producto</t>
  </si>
  <si>
    <t>Personal</t>
  </si>
  <si>
    <t>Almuerzo familiar</t>
  </si>
  <si>
    <t>Compras</t>
  </si>
  <si>
    <t>Compra de arcilla y embalajes</t>
  </si>
  <si>
    <t>Diseñar cartel para mercado local</t>
  </si>
  <si>
    <t>Tienda</t>
  </si>
  <si>
    <t>Revisión del escaparate</t>
  </si>
  <si>
    <t>Enviar presupuestos y muestras</t>
  </si>
  <si>
    <t>Confirmar plazas del curso de mayo</t>
  </si>
  <si>
    <t>Comunidad</t>
  </si>
  <si>
    <t>Reunión del espacio vecinal</t>
  </si>
  <si>
    <t>Revisión</t>
  </si>
  <si>
    <t>Evaluación del mes y próximos pasos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</si>
</sst>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hh:mm"/>
  </numFmts>
  <fonts count="9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1F4E5F"/>
      <name val="Calibri"/>
    </font>
    <font>
      <b/>
      <sz val="11"/>
      <color rgb="FF1F5AA6"/>
      <name val="Calibri"/>
    </font>
    <font>
      <i/>
      <sz val="10"/>
      <color rgb="FF6B7280"/>
      <name val="Calibri"/>
    </font>
    <font>
      <b/>
      <sz val="11"/>
      <color rgb="FFFFFFFF"/>
      <name val="Calibri"/>
    </font>
    <font>
      <sz val="9"/>
      <color rgb="FF1F4E5F"/>
      <name val="Calibri"/>
    </font>
    <font>
      <b/>
      <sz val="11"/>
      <color rgb="FFFFFFFF"/>
      <name val="Calibri"/>
    </font>
    <font>
      <sz val="10"/>
      <color rgb="FF1F5AA6"/>
      <name val="Calibri"/>
    </font>
  </fonts>
  <fills count="7">
    <fill>
      <patternFill patternType="none"/>
    </fill>
    <fill>
      <patternFill patternType="gray125"/>
    </fill>
    <fill>
      <patternFill patternType="solid">
        <fgColor rgb="FF1F4E5F"/>
      </patternFill>
    </fill>
    <fill>
      <patternFill patternType="solid">
        <fgColor rgb="FFEAF7FA"/>
      </patternFill>
    </fill>
    <fill>
      <patternFill patternType="solid">
        <fgColor rgb="FFEAF2FF"/>
      </patternFill>
    </fill>
    <fill>
      <patternFill patternType="solid">
        <fgColor rgb="FFFFFFFF"/>
      </patternFill>
    </fill>
    <fill>
      <patternFill patternType="solid">
        <fgColor rgb="FFD9EEF2"/>
      </patternFill>
    </fill>
  </fills>
  <borders count="23">
    <border>
      <left/>
      <right/>
      <top/>
      <bottom/>
      <diagonal/>
    </border>
    <border>
      <left style="thin">
        <color rgb="FFA9C7CF"/>
      </left>
      <right style="thin">
        <color rgb="FFA9C7CF"/>
      </right>
      <top style="thin">
        <color rgb="FFA9C7CF"/>
      </top>
      <bottom style="thin">
        <color rgb="FFA9C7CF"/>
      </bottom>
      <diagonal/>
    </border>
    <border>
      <left style="medium">
        <color rgb="FF1F4E5F"/>
      </left>
      <right style="medium">
        <color rgb="FF1F4E5F"/>
      </right>
      <top style="medium">
        <color rgb="FF1F4E5F"/>
      </top>
      <bottom style="medium">
        <color rgb="FF1F4E5F"/>
      </bottom>
      <diagonal/>
    </border>
    <border>
      <left/>
      <right/>
      <top style="medium">
        <color rgb="FF1F4E5F"/>
      </top>
      <bottom/>
      <diagonal/>
    </border>
    <border>
      <left/>
      <right/>
      <top style="medium">
        <color rgb="FF1F4E5F"/>
      </top>
      <bottom style="medium">
        <color rgb="FF1F4E5F"/>
      </bottom>
      <diagonal/>
    </border>
    <border>
      <left style="medium">
        <color rgb="FF1F4E5F"/>
      </left>
      <right/>
      <top style="medium">
        <color rgb="FF1F4E5F"/>
      </top>
      <bottom style="medium">
        <color rgb="FF1F4E5F"/>
      </bottom>
      <diagonal/>
    </border>
    <border>
      <left/>
      <right style="medium">
        <color rgb="FF1F4E5F"/>
      </right>
      <top style="medium">
        <color rgb="FF1F4E5F"/>
      </top>
      <bottom style="medium">
        <color rgb="FF1F4E5F"/>
      </bottom>
      <diagonal/>
    </border>
    <border>
      <left style="thin">
        <color rgb="FFA9C7CF"/>
      </left>
      <right style="thin">
        <color rgb="FFA9C7CF"/>
      </right>
      <top style="medium">
        <color rgb="FF1F4E5F"/>
      </top>
      <bottom style="thin">
        <color rgb="FFA9C7CF"/>
      </bottom>
      <diagonal/>
    </border>
    <border>
      <left style="thin">
        <color rgb="FFA9C7CF"/>
      </left>
      <right style="thin">
        <color rgb="FFA9C7CF"/>
      </right>
      <top style="medium">
        <color rgb="FF1F4E5F"/>
      </top>
      <bottom style="medium">
        <color rgb="FF1F4E5F"/>
      </bottom>
      <diagonal/>
    </border>
    <border>
      <left style="medium">
        <color rgb="FF1F4E5F"/>
      </left>
      <right style="thin">
        <color rgb="FFA9C7CF"/>
      </right>
      <top style="medium">
        <color rgb="FF1F4E5F"/>
      </top>
      <bottom style="medium">
        <color rgb="FF1F4E5F"/>
      </bottom>
      <diagonal/>
    </border>
    <border>
      <left style="thin">
        <color rgb="FFA9C7CF"/>
      </left>
      <right style="medium">
        <color rgb="FF1F4E5F"/>
      </right>
      <top style="medium">
        <color rgb="FF1F4E5F"/>
      </top>
      <bottom style="medium">
        <color rgb="FF1F4E5F"/>
      </bottom>
      <diagonal/>
    </border>
    <border>
      <left style="thin">
        <color rgb="FFA9C7CF"/>
      </left>
      <right style="thin">
        <color rgb="FFA9C7CF"/>
      </right>
      <top style="thin">
        <color rgb="FFA9C7CF"/>
      </top>
      <bottom style="medium">
        <color rgb="FF1F4E5F"/>
      </bottom>
      <diagonal/>
    </border>
    <border>
      <left/>
      <right/>
      <top/>
      <bottom style="medium">
        <color rgb="FF1F4E5F"/>
      </bottom>
      <diagonal/>
    </border>
    <border>
      <left style="medium">
        <color rgb="FF1F4E5F"/>
      </left>
      <right/>
      <top style="medium">
        <color rgb="FF1F4E5F"/>
      </top>
      <bottom/>
      <diagonal/>
    </border>
    <border>
      <left/>
      <right style="medium">
        <color rgb="FF1F4E5F"/>
      </right>
      <top style="medium">
        <color rgb="FF1F4E5F"/>
      </top>
      <bottom/>
      <diagonal/>
    </border>
    <border>
      <left style="medium">
        <color rgb="FF1F4E5F"/>
      </left>
      <right style="thin">
        <color rgb="FFA9C7CF"/>
      </right>
      <top style="thin">
        <color rgb="FFA9C7CF"/>
      </top>
      <bottom style="thin">
        <color rgb="FFA9C7CF"/>
      </bottom>
      <diagonal/>
    </border>
    <border>
      <left style="thin">
        <color rgb="FFA9C7CF"/>
      </left>
      <right style="medium">
        <color rgb="FF1F4E5F"/>
      </right>
      <top style="thin">
        <color rgb="FFA9C7CF"/>
      </top>
      <bottom style="thin">
        <color rgb="FFA9C7CF"/>
      </bottom>
      <diagonal/>
    </border>
    <border>
      <left style="medium">
        <color rgb="FF1F4E5F"/>
      </left>
      <right style="thin">
        <color rgb="FFA9C7CF"/>
      </right>
      <top style="thin">
        <color rgb="FFA9C7CF"/>
      </top>
      <bottom style="medium">
        <color rgb="FF1F4E5F"/>
      </bottom>
      <diagonal/>
    </border>
    <border>
      <left style="thin">
        <color rgb="FFA9C7CF"/>
      </left>
      <right style="medium">
        <color rgb="FF1F4E5F"/>
      </right>
      <top style="thin">
        <color rgb="FFA9C7CF"/>
      </top>
      <bottom style="medium">
        <color rgb="FF1F4E5F"/>
      </bottom>
      <diagonal/>
    </border>
    <border>
      <left style="medium">
        <color rgb="FF1F4E5F"/>
      </left>
      <right style="thin">
        <color rgb="FFA9C7CF"/>
      </right>
      <top style="medium">
        <color rgb="FF1F4E5F"/>
      </top>
      <bottom style="thin">
        <color rgb="FFA9C7CF"/>
      </bottom>
      <diagonal/>
    </border>
    <border>
      <left style="thin">
        <color rgb="FFA9C7CF"/>
      </left>
      <right style="medium">
        <color rgb="FF1F4E5F"/>
      </right>
      <top style="medium">
        <color rgb="FF1F4E5F"/>
      </top>
      <bottom style="thin">
        <color rgb="FFA9C7CF"/>
      </bottom>
      <diagonal/>
    </border>
    <border>
      <left style="medium">
        <color rgb="FF1F4E5F"/>
      </left>
      <right/>
      <top/>
      <bottom/>
      <diagonal/>
    </border>
    <border>
      <left/>
      <right style="medium">
        <color rgb="FF1F4E5F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3" borderId="9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0" fillId="0" borderId="22" xfId="0" applyBorder="1"/>
    <xf numFmtId="0" fontId="2" fillId="5" borderId="16" xfId="0" applyFont="1" applyFill="1" applyBorder="1" applyAlignment="1">
      <alignment horizontal="center" vertical="center"/>
    </xf>
    <xf numFmtId="0" fontId="0" fillId="0" borderId="21" xfId="0" applyBorder="1"/>
    <xf numFmtId="0" fontId="5" fillId="2" borderId="2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6" borderId="15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left" vertical="top" wrapText="1"/>
    </xf>
    <xf numFmtId="0" fontId="6" fillId="5" borderId="16" xfId="0" applyFont="1" applyFill="1" applyBorder="1" applyAlignment="1">
      <alignment horizontal="left" vertical="top" wrapText="1"/>
    </xf>
    <xf numFmtId="14" fontId="0" fillId="0" borderId="15" xfId="0" applyNumberFormat="1" applyBorder="1" applyAlignment="1">
      <alignment horizontal="left" vertical="center"/>
    </xf>
    <xf numFmtId="165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6" fillId="5" borderId="17" xfId="0" applyFont="1" applyFill="1" applyBorder="1" applyAlignment="1">
      <alignment horizontal="left" vertical="top" wrapText="1"/>
    </xf>
    <xf numFmtId="0" fontId="6" fillId="5" borderId="11" xfId="0" applyFont="1" applyFill="1" applyBorder="1" applyAlignment="1">
      <alignment horizontal="left" vertical="top" wrapText="1"/>
    </xf>
    <xf numFmtId="0" fontId="6" fillId="5" borderId="18" xfId="0" applyFont="1" applyFill="1" applyBorder="1" applyAlignment="1">
      <alignment horizontal="left" vertical="top" wrapText="1"/>
    </xf>
    <xf numFmtId="0" fontId="0" fillId="0" borderId="15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8" fillId="4" borderId="15" xfId="0" applyFont="1" applyFill="1" applyBorder="1" applyAlignment="1">
      <alignment horizontal="left" vertical="top" wrapText="1"/>
    </xf>
    <xf numFmtId="0" fontId="0" fillId="0" borderId="1" xfId="0" applyBorder="1"/>
    <xf numFmtId="0" fontId="0" fillId="0" borderId="16" xfId="0" applyBorder="1"/>
    <xf numFmtId="0" fontId="0" fillId="0" borderId="17" xfId="0" applyBorder="1"/>
    <xf numFmtId="0" fontId="0" fillId="0" borderId="11" xfId="0" applyBorder="1"/>
    <xf numFmtId="0" fontId="0" fillId="0" borderId="18" xfId="0" applyBorder="1"/>
    <xf numFmtId="0" fontId="4" fillId="0" borderId="0" xfId="0" applyFont="1" applyAlignment="1">
      <alignment horizontal="left" vertical="center"/>
    </xf>
    <xf numFmtId="0" fontId="0" fillId="0" borderId="0" xfId="0"/>
    <xf numFmtId="0" fontId="2" fillId="3" borderId="15" xfId="0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center" vertical="center"/>
    </xf>
    <xf numFmtId="0" fontId="0" fillId="0" borderId="3" xfId="0" applyBorder="1"/>
    <xf numFmtId="0" fontId="0" fillId="0" borderId="14" xfId="0" applyBorder="1"/>
    <xf numFmtId="0" fontId="7" fillId="2" borderId="19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20" xfId="0" applyBorder="1"/>
    <xf numFmtId="0" fontId="4" fillId="0" borderId="21" xfId="0" applyFont="1" applyBorder="1" applyAlignment="1">
      <alignment horizontal="left" vertical="center"/>
    </xf>
    <xf numFmtId="0" fontId="0" fillId="0" borderId="22" xfId="0" applyBorder="1"/>
    <xf numFmtId="0" fontId="2" fillId="3" borderId="17" xfId="0" applyFont="1" applyFill="1" applyBorder="1" applyAlignment="1">
      <alignment horizontal="left" vertical="center"/>
    </xf>
    <xf numFmtId="0" fontId="0" fillId="0" borderId="12" xfId="0" applyBorder="1"/>
    <xf numFmtId="0" fontId="0" fillId="0" borderId="15" xfId="0" applyBorder="1"/>
    <xf numFmtId="0" fontId="1" fillId="2" borderId="5" xfId="0" applyFont="1" applyFill="1" applyBorder="1" applyAlignment="1">
      <alignment horizontal="center" vertical="center"/>
    </xf>
    <xf numFmtId="0" fontId="0" fillId="0" borderId="4" xfId="0" applyBorder="1"/>
    <xf numFmtId="0" fontId="0" fillId="0" borderId="6" xfId="0" applyBorder="1"/>
  </cellXfs>
  <cellStyles count="1">
    <cellStyle name="Normal" xfId="0" builtinId="0"/>
  </cellStyles>
  <dxfs count="6">
    <dxf>
      <fill>
        <patternFill>
          <bgColor rgb="FFE7F6EC"/>
        </patternFill>
      </fill>
    </dxf>
    <dxf>
      <fill>
        <patternFill>
          <bgColor rgb="FFFFF0D9"/>
        </patternFill>
      </fill>
    </dxf>
    <dxf>
      <fill>
        <patternFill>
          <bgColor rgb="FFFDEAEA"/>
        </patternFill>
      </fill>
    </dxf>
    <dxf>
      <fill>
        <patternFill>
          <bgColor rgb="FFFFF3B0"/>
        </patternFill>
      </fill>
      <border>
        <left style="medium">
          <color rgb="FF1F4E5F"/>
        </left>
        <right style="medium">
          <color rgb="FF1F4E5F"/>
        </right>
        <top style="medium">
          <color rgb="FF1F4E5F"/>
        </top>
        <bottom style="medium">
          <color rgb="FF1F4E5F"/>
        </bottom>
      </border>
    </dxf>
    <dxf>
      <font>
        <color rgb="FF6B7280"/>
      </font>
      <fill>
        <patternFill>
          <bgColor rgb="FFF4F6F8"/>
        </patternFill>
      </fill>
    </dxf>
    <dxf>
      <fill>
        <patternFill>
          <bgColor rgb="FFFFF7E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0"/>
  <sheetViews>
    <sheetView showGridLines="0" tabSelected="1" workbookViewId="0">
      <selection activeCell="K17" sqref="K17"/>
    </sheetView>
  </sheetViews>
  <sheetFormatPr baseColWidth="10" defaultColWidth="9.140625" defaultRowHeight="15" x14ac:dyDescent="0.25"/>
  <cols>
    <col min="1" max="7" width="17" customWidth="1"/>
    <col min="8" max="8" width="2.42578125" customWidth="1"/>
    <col min="9" max="10" width="14" customWidth="1"/>
    <col min="11" max="11" width="22.5703125" customWidth="1"/>
    <col min="13" max="13" width="12" customWidth="1"/>
    <col min="14" max="14" width="9" customWidth="1"/>
    <col min="15" max="15" width="14" customWidth="1"/>
    <col min="16" max="16" width="34" customWidth="1"/>
    <col min="17" max="17" width="11" customWidth="1"/>
    <col min="18" max="18" width="34" hidden="1" customWidth="1"/>
    <col min="19" max="25" width="12" hidden="1" customWidth="1"/>
    <col min="26" max="26" width="14" hidden="1" customWidth="1"/>
    <col min="27" max="28" width="12" hidden="1" customWidth="1"/>
  </cols>
  <sheetData>
    <row r="1" spans="1:28" ht="27.95" customHeight="1" x14ac:dyDescent="0.25">
      <c r="A1" s="47" t="str">
        <f>T2</f>
        <v>CALENDARIO · AGOSTO 2026</v>
      </c>
      <c r="B1" s="48"/>
      <c r="C1" s="48"/>
      <c r="D1" s="48"/>
      <c r="E1" s="48"/>
      <c r="F1" s="48"/>
      <c r="G1" s="48"/>
      <c r="H1" s="48"/>
      <c r="I1" s="48"/>
      <c r="J1" s="48"/>
      <c r="K1" s="49"/>
      <c r="M1" s="36" t="s">
        <v>0</v>
      </c>
      <c r="N1" s="37"/>
      <c r="O1" s="37"/>
      <c r="P1" s="37"/>
      <c r="Q1" s="38"/>
    </row>
    <row r="2" spans="1:28" ht="24" customHeight="1" x14ac:dyDescent="0.25">
      <c r="A2" s="1" t="s">
        <v>1</v>
      </c>
      <c r="B2" s="2">
        <v>2026</v>
      </c>
      <c r="C2" s="3" t="s">
        <v>2</v>
      </c>
      <c r="D2" s="2" t="s">
        <v>73</v>
      </c>
      <c r="E2" s="3" t="s">
        <v>4</v>
      </c>
      <c r="F2" s="4" t="s">
        <v>5</v>
      </c>
      <c r="I2" s="36" t="s">
        <v>6</v>
      </c>
      <c r="J2" s="37"/>
      <c r="K2" s="38"/>
      <c r="M2" s="42" t="s">
        <v>7</v>
      </c>
      <c r="N2" s="34"/>
      <c r="O2" s="34"/>
      <c r="P2" s="34"/>
      <c r="Q2" s="43"/>
      <c r="S2">
        <f>DATE($B$2,MATCH($D$2,$Z$2:$Z$13,0),1)</f>
        <v>46235</v>
      </c>
      <c r="T2" t="str">
        <f>"CALENDARIO · "&amp;UPPER($D$2&amp;" "&amp;$B$2)</f>
        <v>CALENDARIO · AGOSTO 2026</v>
      </c>
      <c r="Z2" t="s">
        <v>8</v>
      </c>
      <c r="AA2" t="s">
        <v>9</v>
      </c>
      <c r="AB2" t="s">
        <v>10</v>
      </c>
    </row>
    <row r="3" spans="1:28" ht="21.95" customHeight="1" x14ac:dyDescent="0.25">
      <c r="A3" s="33" t="s">
        <v>11</v>
      </c>
      <c r="B3" s="34"/>
      <c r="C3" s="34"/>
      <c r="D3" s="34"/>
      <c r="E3" s="34"/>
      <c r="F3" s="34"/>
      <c r="G3" s="34"/>
      <c r="H3" s="34"/>
      <c r="I3" s="35" t="s">
        <v>12</v>
      </c>
      <c r="J3" s="34"/>
      <c r="K3" s="6">
        <f>COUNTIFS($M$6:$M$40,"&gt;="&amp;$S$2,$M$6:$M$40,"&lt;="&amp;EOMONTH($S$2,0))</f>
        <v>0</v>
      </c>
      <c r="M3" s="7"/>
      <c r="Q3" s="5"/>
      <c r="S3">
        <f>IF($F$2="Lunes",WEEKDAY($S$2,2)-1,WEEKDAY($S$2,1)-1)</f>
        <v>5</v>
      </c>
      <c r="Z3" t="s">
        <v>13</v>
      </c>
      <c r="AA3" t="s">
        <v>14</v>
      </c>
      <c r="AB3" t="s">
        <v>9</v>
      </c>
    </row>
    <row r="4" spans="1:28" x14ac:dyDescent="0.25">
      <c r="I4" s="35" t="s">
        <v>15</v>
      </c>
      <c r="J4" s="34"/>
      <c r="K4" s="6">
        <v>13</v>
      </c>
      <c r="M4" s="7"/>
      <c r="Q4" s="5"/>
      <c r="S4">
        <f>$S$2-$S$3</f>
        <v>46230</v>
      </c>
      <c r="Z4" t="s">
        <v>16</v>
      </c>
      <c r="AA4" t="s">
        <v>17</v>
      </c>
      <c r="AB4" t="s">
        <v>14</v>
      </c>
    </row>
    <row r="5" spans="1:28" ht="21.95" customHeight="1" x14ac:dyDescent="0.25">
      <c r="A5" s="8" t="str">
        <f t="shared" ref="A5:G5" si="0">S6</f>
        <v>Lun</v>
      </c>
      <c r="B5" s="8" t="str">
        <f t="shared" si="0"/>
        <v>Mar</v>
      </c>
      <c r="C5" s="8" t="str">
        <f t="shared" si="0"/>
        <v>Mié</v>
      </c>
      <c r="D5" s="8" t="str">
        <f t="shared" si="0"/>
        <v>Jue</v>
      </c>
      <c r="E5" s="8" t="str">
        <f t="shared" si="0"/>
        <v>Vie</v>
      </c>
      <c r="F5" s="8" t="str">
        <f t="shared" si="0"/>
        <v>Sáb</v>
      </c>
      <c r="G5" s="8" t="str">
        <f t="shared" si="0"/>
        <v>Dom</v>
      </c>
      <c r="I5" s="44" t="s">
        <v>18</v>
      </c>
      <c r="J5" s="45"/>
      <c r="K5" s="9" t="str">
        <f>DAY($S$4)&amp;" "&amp;LOWER(INDEX($Z$2:$Z$13,MONTH($S$4)))&amp;" → "&amp;DAY($S$5)&amp;" "&amp;LOWER(INDEX($Z$2:$Z$13,MONTH($S$5)))</f>
        <v>27 julio → 6 septiembre</v>
      </c>
      <c r="M5" s="10" t="s">
        <v>19</v>
      </c>
      <c r="N5" s="11" t="s">
        <v>20</v>
      </c>
      <c r="O5" s="11" t="s">
        <v>21</v>
      </c>
      <c r="P5" s="11" t="s">
        <v>22</v>
      </c>
      <c r="Q5" s="12" t="s">
        <v>23</v>
      </c>
      <c r="R5" t="s">
        <v>24</v>
      </c>
      <c r="S5">
        <f>$S$4+41</f>
        <v>46271</v>
      </c>
      <c r="Z5" t="s">
        <v>3</v>
      </c>
      <c r="AA5" t="s">
        <v>25</v>
      </c>
      <c r="AB5" t="s">
        <v>17</v>
      </c>
    </row>
    <row r="6" spans="1:28" ht="75.95" customHeight="1" x14ac:dyDescent="0.25">
      <c r="A6" s="13" t="s">
        <v>26</v>
      </c>
      <c r="B6" s="14" t="s">
        <v>27</v>
      </c>
      <c r="C6" s="14" t="s">
        <v>28</v>
      </c>
      <c r="D6" s="14" t="s">
        <v>29</v>
      </c>
      <c r="E6" s="14" t="s">
        <v>30</v>
      </c>
      <c r="F6" s="14" t="s">
        <v>31</v>
      </c>
      <c r="G6" s="15" t="s">
        <v>32</v>
      </c>
      <c r="I6" s="39" t="s">
        <v>33</v>
      </c>
      <c r="J6" s="40"/>
      <c r="K6" s="41"/>
      <c r="M6" s="16">
        <v>46114</v>
      </c>
      <c r="N6" s="17">
        <v>0.39583333333333331</v>
      </c>
      <c r="O6" s="18" t="s">
        <v>34</v>
      </c>
      <c r="P6" s="18" t="s">
        <v>35</v>
      </c>
      <c r="Q6" s="19" t="s">
        <v>36</v>
      </c>
      <c r="R6" t="str">
        <f t="shared" ref="R6:R40" si="1">IF($M6="","",IF($N6&lt;&gt;"",TEXT($N6,"hh:mm")&amp;" · ","")&amp;$P6&amp;IF($O6&lt;&gt;""," — "&amp;$O6,""))</f>
        <v>09:30 · Pruebas de esmalte — Taller</v>
      </c>
      <c r="S6" t="str">
        <f>IF($F$2="Lunes",INDEX($AA$2:$AA$8,1),INDEX($AB$2:$AB$8,1))</f>
        <v>Lun</v>
      </c>
      <c r="T6" t="str">
        <f>IF($F$2="Lunes",INDEX($AA$2:$AA$8,2),INDEX($AB$2:$AB$8,2))</f>
        <v>Mar</v>
      </c>
      <c r="U6" t="str">
        <f>IF($F$2="Lunes",INDEX($AA$2:$AA$8,3),INDEX($AB$2:$AB$8,3))</f>
        <v>Mié</v>
      </c>
      <c r="V6" t="str">
        <f>IF($F$2="Lunes",INDEX($AA$2:$AA$8,4),INDEX($AB$2:$AB$8,4))</f>
        <v>Jue</v>
      </c>
      <c r="W6" t="str">
        <f>IF($F$2="Lunes",INDEX($AA$2:$AA$8,5),INDEX($AB$2:$AB$8,5))</f>
        <v>Vie</v>
      </c>
      <c r="X6" t="str">
        <f>IF($F$2="Lunes",INDEX($AA$2:$AA$8,6),INDEX($AB$2:$AB$8,6))</f>
        <v>Sáb</v>
      </c>
      <c r="Y6" t="str">
        <f>IF($F$2="Lunes",INDEX($AA$2:$AA$8,7),INDEX($AB$2:$AB$8,7))</f>
        <v>Dom</v>
      </c>
      <c r="Z6" t="s">
        <v>37</v>
      </c>
      <c r="AA6" t="s">
        <v>38</v>
      </c>
      <c r="AB6" t="s">
        <v>25</v>
      </c>
    </row>
    <row r="7" spans="1:28" ht="75.95" customHeight="1" x14ac:dyDescent="0.25">
      <c r="A7" s="13" t="s">
        <v>39</v>
      </c>
      <c r="B7" s="14" t="s">
        <v>40</v>
      </c>
      <c r="C7" s="14" t="s">
        <v>41</v>
      </c>
      <c r="D7" s="14" t="s">
        <v>42</v>
      </c>
      <c r="E7" s="14" t="s">
        <v>43</v>
      </c>
      <c r="F7" s="14" t="s">
        <v>44</v>
      </c>
      <c r="G7" s="15" t="s">
        <v>45</v>
      </c>
      <c r="I7" s="27" t="s">
        <v>46</v>
      </c>
      <c r="J7" s="28"/>
      <c r="K7" s="29"/>
      <c r="M7" s="16">
        <v>46115</v>
      </c>
      <c r="N7" s="17">
        <v>0.70833333333333337</v>
      </c>
      <c r="O7" s="18" t="s">
        <v>47</v>
      </c>
      <c r="P7" s="18" t="s">
        <v>48</v>
      </c>
      <c r="Q7" s="19" t="s">
        <v>49</v>
      </c>
      <c r="R7" t="str">
        <f t="shared" si="1"/>
        <v>17:00 · Caminata larga y desconexión — Bienestar</v>
      </c>
      <c r="Z7" t="s">
        <v>50</v>
      </c>
      <c r="AA7" t="s">
        <v>51</v>
      </c>
      <c r="AB7" t="s">
        <v>38</v>
      </c>
    </row>
    <row r="8" spans="1:28" ht="75.95" customHeight="1" x14ac:dyDescent="0.25">
      <c r="A8" s="13" t="s">
        <v>52</v>
      </c>
      <c r="B8" s="14" t="s">
        <v>53</v>
      </c>
      <c r="C8" s="14" t="s">
        <v>54</v>
      </c>
      <c r="D8" s="14" t="s">
        <v>55</v>
      </c>
      <c r="E8" s="14" t="s">
        <v>56</v>
      </c>
      <c r="F8" s="14" t="s">
        <v>57</v>
      </c>
      <c r="G8" s="15" t="s">
        <v>58</v>
      </c>
      <c r="I8" s="30"/>
      <c r="J8" s="31"/>
      <c r="K8" s="32"/>
      <c r="M8" s="16">
        <v>46118</v>
      </c>
      <c r="N8" s="17">
        <v>0.41666666666666669</v>
      </c>
      <c r="O8" s="18" t="s">
        <v>59</v>
      </c>
      <c r="P8" s="18" t="s">
        <v>60</v>
      </c>
      <c r="Q8" s="19" t="s">
        <v>61</v>
      </c>
      <c r="R8" t="str">
        <f t="shared" si="1"/>
        <v>10:00 · Revisión de stock — Gestión</v>
      </c>
      <c r="Z8" t="s">
        <v>62</v>
      </c>
      <c r="AA8" t="s">
        <v>10</v>
      </c>
      <c r="AB8" t="s">
        <v>51</v>
      </c>
    </row>
    <row r="9" spans="1:28" ht="75.95" customHeight="1" x14ac:dyDescent="0.25">
      <c r="A9" s="13" t="s">
        <v>63</v>
      </c>
      <c r="B9" s="14" t="s">
        <v>64</v>
      </c>
      <c r="C9" s="14" t="s">
        <v>65</v>
      </c>
      <c r="D9" s="14" t="s">
        <v>66</v>
      </c>
      <c r="E9" s="14" t="s">
        <v>67</v>
      </c>
      <c r="F9" s="14" t="s">
        <v>68</v>
      </c>
      <c r="G9" s="15" t="s">
        <v>69</v>
      </c>
      <c r="I9" s="39" t="s">
        <v>70</v>
      </c>
      <c r="J9" s="40"/>
      <c r="K9" s="41"/>
      <c r="M9" s="16">
        <v>46120</v>
      </c>
      <c r="N9" s="17">
        <v>0.6875</v>
      </c>
      <c r="O9" s="18" t="s">
        <v>71</v>
      </c>
      <c r="P9" s="18" t="s">
        <v>72</v>
      </c>
      <c r="Q9" s="19" t="s">
        <v>36</v>
      </c>
      <c r="R9" t="str">
        <f t="shared" si="1"/>
        <v>16:30 · Visita de posibles colaboradoras — Clientes</v>
      </c>
      <c r="Z9" t="s">
        <v>73</v>
      </c>
    </row>
    <row r="10" spans="1:28" ht="75.95" customHeight="1" x14ac:dyDescent="0.25">
      <c r="A10" s="13" t="s">
        <v>74</v>
      </c>
      <c r="B10" s="14" t="s">
        <v>75</v>
      </c>
      <c r="C10" s="14" t="s">
        <v>76</v>
      </c>
      <c r="D10" s="14" t="s">
        <v>77</v>
      </c>
      <c r="E10" s="14" t="s">
        <v>28</v>
      </c>
      <c r="F10" s="14" t="s">
        <v>78</v>
      </c>
      <c r="G10" s="15" t="s">
        <v>79</v>
      </c>
      <c r="I10" s="27" t="s">
        <v>80</v>
      </c>
      <c r="J10" s="28"/>
      <c r="K10" s="29"/>
      <c r="M10" s="16">
        <v>46122</v>
      </c>
      <c r="N10" s="17">
        <v>0.33333333333333331</v>
      </c>
      <c r="O10" s="18" t="s">
        <v>81</v>
      </c>
      <c r="P10" s="18" t="s">
        <v>82</v>
      </c>
      <c r="Q10" s="19" t="s">
        <v>61</v>
      </c>
      <c r="R10" t="str">
        <f t="shared" si="1"/>
        <v>08:00 · Checklist del horno — Producción</v>
      </c>
      <c r="Z10" t="s">
        <v>83</v>
      </c>
    </row>
    <row r="11" spans="1:28" ht="75.95" customHeight="1" x14ac:dyDescent="0.25">
      <c r="A11" s="20" t="s">
        <v>31</v>
      </c>
      <c r="B11" s="21" t="s">
        <v>32</v>
      </c>
      <c r="C11" s="21" t="s">
        <v>84</v>
      </c>
      <c r="D11" s="21" t="s">
        <v>40</v>
      </c>
      <c r="E11" s="21" t="s">
        <v>85</v>
      </c>
      <c r="F11" s="21" t="s">
        <v>42</v>
      </c>
      <c r="G11" s="22" t="s">
        <v>86</v>
      </c>
      <c r="I11" s="30"/>
      <c r="J11" s="31"/>
      <c r="K11" s="32"/>
      <c r="M11" s="16">
        <v>46122</v>
      </c>
      <c r="N11" s="17">
        <v>0.45833333333333331</v>
      </c>
      <c r="O11" s="18" t="s">
        <v>81</v>
      </c>
      <c r="P11" s="18" t="s">
        <v>87</v>
      </c>
      <c r="Q11" s="19" t="s">
        <v>36</v>
      </c>
      <c r="R11" t="str">
        <f t="shared" si="1"/>
        <v>11:00 · Horneado de piezas — Producción</v>
      </c>
      <c r="Z11" t="s">
        <v>88</v>
      </c>
    </row>
    <row r="12" spans="1:28" ht="21.95" customHeight="1" x14ac:dyDescent="0.25">
      <c r="A12" s="39" t="s">
        <v>89</v>
      </c>
      <c r="B12" s="40"/>
      <c r="C12" s="40"/>
      <c r="D12" s="40"/>
      <c r="E12" s="41"/>
      <c r="F12" s="39" t="s">
        <v>90</v>
      </c>
      <c r="G12" s="40"/>
      <c r="H12" s="40"/>
      <c r="I12" s="40"/>
      <c r="J12" s="40"/>
      <c r="K12" s="41"/>
      <c r="M12" s="16">
        <v>46122</v>
      </c>
      <c r="N12" s="17">
        <v>0.72916666666666663</v>
      </c>
      <c r="O12" s="18" t="s">
        <v>91</v>
      </c>
      <c r="P12" s="18" t="s">
        <v>92</v>
      </c>
      <c r="Q12" s="19" t="s">
        <v>61</v>
      </c>
      <c r="R12" t="str">
        <f t="shared" si="1"/>
        <v>17:30 · Sesión de fotos de catálogo — Comunicación</v>
      </c>
      <c r="Z12" t="s">
        <v>93</v>
      </c>
    </row>
    <row r="13" spans="1:28" ht="33.950000000000003" customHeight="1" x14ac:dyDescent="0.25">
      <c r="A13" s="27" t="s">
        <v>94</v>
      </c>
      <c r="B13" s="28"/>
      <c r="C13" s="28"/>
      <c r="D13" s="28"/>
      <c r="E13" s="29"/>
      <c r="F13" s="27" t="s">
        <v>95</v>
      </c>
      <c r="G13" s="28"/>
      <c r="H13" s="28"/>
      <c r="I13" s="28"/>
      <c r="J13" s="28"/>
      <c r="K13" s="29"/>
      <c r="M13" s="16">
        <v>46126</v>
      </c>
      <c r="N13" s="17">
        <v>0.375</v>
      </c>
      <c r="O13" s="18" t="s">
        <v>96</v>
      </c>
      <c r="P13" s="18" t="s">
        <v>97</v>
      </c>
      <c r="Q13" s="19" t="s">
        <v>61</v>
      </c>
      <c r="R13" t="str">
        <f t="shared" si="1"/>
        <v>09:00 · Cierre de gastos del trimestre — Finanzas</v>
      </c>
      <c r="Z13" t="s">
        <v>98</v>
      </c>
    </row>
    <row r="14" spans="1:28" ht="15.95" customHeight="1" x14ac:dyDescent="0.25">
      <c r="A14" s="46"/>
      <c r="B14" s="28"/>
      <c r="C14" s="28"/>
      <c r="D14" s="28"/>
      <c r="E14" s="29"/>
      <c r="F14" s="46"/>
      <c r="G14" s="28"/>
      <c r="H14" s="28"/>
      <c r="I14" s="28"/>
      <c r="J14" s="28"/>
      <c r="K14" s="29"/>
      <c r="M14" s="16">
        <v>46127</v>
      </c>
      <c r="N14" s="17">
        <v>0.75</v>
      </c>
      <c r="O14" s="18" t="s">
        <v>99</v>
      </c>
      <c r="P14" s="18" t="s">
        <v>100</v>
      </c>
      <c r="Q14" s="19" t="s">
        <v>61</v>
      </c>
      <c r="R14" t="str">
        <f t="shared" si="1"/>
        <v>18:00 · Clase de fotografía de producto — Formación</v>
      </c>
    </row>
    <row r="15" spans="1:28" ht="15.95" customHeight="1" x14ac:dyDescent="0.25">
      <c r="A15" s="46"/>
      <c r="B15" s="28"/>
      <c r="C15" s="28"/>
      <c r="D15" s="28"/>
      <c r="E15" s="29"/>
      <c r="F15" s="46"/>
      <c r="G15" s="28"/>
      <c r="H15" s="28"/>
      <c r="I15" s="28"/>
      <c r="J15" s="28"/>
      <c r="K15" s="29"/>
      <c r="M15" s="16">
        <v>46130</v>
      </c>
      <c r="N15" s="17">
        <v>0.5</v>
      </c>
      <c r="O15" s="18" t="s">
        <v>101</v>
      </c>
      <c r="P15" s="18" t="s">
        <v>102</v>
      </c>
      <c r="Q15" s="19" t="s">
        <v>49</v>
      </c>
      <c r="R15" t="str">
        <f t="shared" si="1"/>
        <v>12:00 · Almuerzo familiar — Personal</v>
      </c>
    </row>
    <row r="16" spans="1:28" ht="15.95" customHeight="1" x14ac:dyDescent="0.25">
      <c r="A16" s="30"/>
      <c r="B16" s="31"/>
      <c r="C16" s="31"/>
      <c r="D16" s="31"/>
      <c r="E16" s="32"/>
      <c r="F16" s="30"/>
      <c r="G16" s="31"/>
      <c r="H16" s="31"/>
      <c r="I16" s="31"/>
      <c r="J16" s="31"/>
      <c r="K16" s="32"/>
      <c r="M16" s="16">
        <v>46133</v>
      </c>
      <c r="N16" s="17">
        <v>0.35416666666666669</v>
      </c>
      <c r="O16" s="18" t="s">
        <v>103</v>
      </c>
      <c r="P16" s="18" t="s">
        <v>104</v>
      </c>
      <c r="Q16" s="19" t="s">
        <v>61</v>
      </c>
      <c r="R16" t="str">
        <f t="shared" si="1"/>
        <v>08:30 · Compra de arcilla y embalajes — Compras</v>
      </c>
    </row>
    <row r="17" spans="13:25" x14ac:dyDescent="0.25">
      <c r="M17" s="16">
        <v>46134</v>
      </c>
      <c r="N17" s="17">
        <v>0.625</v>
      </c>
      <c r="O17" s="18" t="s">
        <v>91</v>
      </c>
      <c r="P17" s="18" t="s">
        <v>105</v>
      </c>
      <c r="Q17" s="19" t="s">
        <v>36</v>
      </c>
      <c r="R17" t="str">
        <f t="shared" si="1"/>
        <v>15:00 · Diseñar cartel para mercado local — Comunicación</v>
      </c>
    </row>
    <row r="18" spans="13:25" x14ac:dyDescent="0.25">
      <c r="M18" s="16">
        <v>46134</v>
      </c>
      <c r="N18" s="17">
        <v>0.77083333333333337</v>
      </c>
      <c r="O18" s="18" t="s">
        <v>106</v>
      </c>
      <c r="P18" s="18" t="s">
        <v>107</v>
      </c>
      <c r="Q18" s="19" t="s">
        <v>61</v>
      </c>
      <c r="R18" t="str">
        <f t="shared" si="1"/>
        <v>18:30 · Revisión del escaparate — Tienda</v>
      </c>
    </row>
    <row r="19" spans="13:25" x14ac:dyDescent="0.25">
      <c r="M19" s="16">
        <v>46136</v>
      </c>
      <c r="N19" s="17">
        <v>0.4375</v>
      </c>
      <c r="O19" s="18" t="s">
        <v>71</v>
      </c>
      <c r="P19" s="18" t="s">
        <v>108</v>
      </c>
      <c r="Q19" s="19" t="s">
        <v>36</v>
      </c>
      <c r="R19" t="str">
        <f t="shared" si="1"/>
        <v>10:30 · Enviar presupuestos y muestras — Clientes</v>
      </c>
    </row>
    <row r="20" spans="13:25" x14ac:dyDescent="0.25">
      <c r="M20" s="16">
        <v>46136</v>
      </c>
      <c r="N20" s="17">
        <v>0.75</v>
      </c>
      <c r="O20" s="18" t="s">
        <v>34</v>
      </c>
      <c r="P20" s="18" t="s">
        <v>109</v>
      </c>
      <c r="Q20" s="19" t="s">
        <v>36</v>
      </c>
      <c r="R20" t="str">
        <f t="shared" si="1"/>
        <v>18:00 · Confirmar plazas del curso de mayo — Taller</v>
      </c>
      <c r="S20">
        <f>$S$4+(20-20)*7+(20-20)</f>
        <v>46230</v>
      </c>
      <c r="T20">
        <f>$S$4+(20-20)*7+(21-20)</f>
        <v>46231</v>
      </c>
      <c r="U20">
        <f>$S$4+(20-20)*7+(22-20)</f>
        <v>46232</v>
      </c>
      <c r="V20">
        <f>$S$4+(20-20)*7+(23-20)</f>
        <v>46233</v>
      </c>
      <c r="W20">
        <f>$S$4+(20-20)*7+(24-20)</f>
        <v>46234</v>
      </c>
      <c r="X20">
        <f>$S$4+(20-20)*7+(25-20)</f>
        <v>46235</v>
      </c>
      <c r="Y20">
        <f>$S$4+(20-20)*7+(26-20)</f>
        <v>46236</v>
      </c>
    </row>
    <row r="21" spans="13:25" x14ac:dyDescent="0.25">
      <c r="M21" s="16">
        <v>46140</v>
      </c>
      <c r="N21" s="17">
        <v>0.79166666666666663</v>
      </c>
      <c r="O21" s="18" t="s">
        <v>110</v>
      </c>
      <c r="P21" s="18" t="s">
        <v>111</v>
      </c>
      <c r="Q21" s="19" t="s">
        <v>61</v>
      </c>
      <c r="R21" t="str">
        <f t="shared" si="1"/>
        <v>19:00 · Reunión del espacio vecinal — Comunidad</v>
      </c>
      <c r="S21">
        <f>$S$4+(21-20)*7+(20-20)</f>
        <v>46237</v>
      </c>
      <c r="T21">
        <f>$S$4+(21-20)*7+(21-20)</f>
        <v>46238</v>
      </c>
      <c r="U21">
        <f>$S$4+(21-20)*7+(22-20)</f>
        <v>46239</v>
      </c>
      <c r="V21">
        <f>$S$4+(21-20)*7+(23-20)</f>
        <v>46240</v>
      </c>
      <c r="W21">
        <f>$S$4+(21-20)*7+(24-20)</f>
        <v>46241</v>
      </c>
      <c r="X21">
        <f>$S$4+(21-20)*7+(25-20)</f>
        <v>46242</v>
      </c>
      <c r="Y21">
        <f>$S$4+(21-20)*7+(26-20)</f>
        <v>46243</v>
      </c>
    </row>
    <row r="22" spans="13:25" x14ac:dyDescent="0.25">
      <c r="M22" s="16">
        <v>46142</v>
      </c>
      <c r="N22" s="17">
        <v>0.54166666666666663</v>
      </c>
      <c r="O22" s="18" t="s">
        <v>112</v>
      </c>
      <c r="P22" s="18" t="s">
        <v>113</v>
      </c>
      <c r="Q22" s="19" t="s">
        <v>61</v>
      </c>
      <c r="R22" t="str">
        <f t="shared" si="1"/>
        <v>13:00 · Evaluación del mes y próximos pasos — Revisión</v>
      </c>
      <c r="S22">
        <f>$S$4+(22-20)*7+(20-20)</f>
        <v>46244</v>
      </c>
      <c r="T22">
        <f>$S$4+(22-20)*7+(21-20)</f>
        <v>46245</v>
      </c>
      <c r="U22">
        <f>$S$4+(22-20)*7+(22-20)</f>
        <v>46246</v>
      </c>
      <c r="V22">
        <f>$S$4+(22-20)*7+(23-20)</f>
        <v>46247</v>
      </c>
      <c r="W22">
        <f>$S$4+(22-20)*7+(24-20)</f>
        <v>46248</v>
      </c>
      <c r="X22">
        <f>$S$4+(22-20)*7+(25-20)</f>
        <v>46249</v>
      </c>
      <c r="Y22">
        <f>$S$4+(22-20)*7+(26-20)</f>
        <v>46250</v>
      </c>
    </row>
    <row r="23" spans="13:25" x14ac:dyDescent="0.25">
      <c r="M23" s="23"/>
      <c r="N23" s="18"/>
      <c r="O23" s="18"/>
      <c r="P23" s="18"/>
      <c r="Q23" s="19"/>
      <c r="R23" t="str">
        <f t="shared" si="1"/>
        <v/>
      </c>
      <c r="S23">
        <f>$S$4+(23-20)*7+(20-20)</f>
        <v>46251</v>
      </c>
      <c r="T23">
        <f>$S$4+(23-20)*7+(21-20)</f>
        <v>46252</v>
      </c>
      <c r="U23">
        <f>$S$4+(23-20)*7+(22-20)</f>
        <v>46253</v>
      </c>
      <c r="V23">
        <f>$S$4+(23-20)*7+(23-20)</f>
        <v>46254</v>
      </c>
      <c r="W23">
        <f>$S$4+(23-20)*7+(24-20)</f>
        <v>46255</v>
      </c>
      <c r="X23">
        <f>$S$4+(23-20)*7+(25-20)</f>
        <v>46256</v>
      </c>
      <c r="Y23">
        <f>$S$4+(23-20)*7+(26-20)</f>
        <v>46257</v>
      </c>
    </row>
    <row r="24" spans="13:25" x14ac:dyDescent="0.25">
      <c r="M24" s="23"/>
      <c r="N24" s="18"/>
      <c r="O24" s="18"/>
      <c r="P24" s="18"/>
      <c r="Q24" s="19"/>
      <c r="R24" t="str">
        <f t="shared" si="1"/>
        <v/>
      </c>
      <c r="S24">
        <f>$S$4+(24-20)*7+(20-20)</f>
        <v>46258</v>
      </c>
      <c r="T24">
        <f>$S$4+(24-20)*7+(21-20)</f>
        <v>46259</v>
      </c>
      <c r="U24">
        <f>$S$4+(24-20)*7+(22-20)</f>
        <v>46260</v>
      </c>
      <c r="V24">
        <f>$S$4+(24-20)*7+(23-20)</f>
        <v>46261</v>
      </c>
      <c r="W24">
        <f>$S$4+(24-20)*7+(24-20)</f>
        <v>46262</v>
      </c>
      <c r="X24">
        <f>$S$4+(24-20)*7+(25-20)</f>
        <v>46263</v>
      </c>
      <c r="Y24">
        <f>$S$4+(24-20)*7+(26-20)</f>
        <v>46264</v>
      </c>
    </row>
    <row r="25" spans="13:25" x14ac:dyDescent="0.25">
      <c r="M25" s="23"/>
      <c r="N25" s="18"/>
      <c r="O25" s="18"/>
      <c r="P25" s="18"/>
      <c r="Q25" s="19"/>
      <c r="R25" t="str">
        <f t="shared" si="1"/>
        <v/>
      </c>
      <c r="S25">
        <f>$S$4+(25-20)*7+(20-20)</f>
        <v>46265</v>
      </c>
      <c r="T25">
        <f>$S$4+(25-20)*7+(21-20)</f>
        <v>46266</v>
      </c>
      <c r="U25">
        <f>$S$4+(25-20)*7+(22-20)</f>
        <v>46267</v>
      </c>
      <c r="V25">
        <f>$S$4+(25-20)*7+(23-20)</f>
        <v>46268</v>
      </c>
      <c r="W25">
        <f>$S$4+(25-20)*7+(24-20)</f>
        <v>46269</v>
      </c>
      <c r="X25">
        <f>$S$4+(25-20)*7+(25-20)</f>
        <v>46270</v>
      </c>
      <c r="Y25">
        <f>$S$4+(25-20)*7+(26-20)</f>
        <v>46271</v>
      </c>
    </row>
    <row r="26" spans="13:25" x14ac:dyDescent="0.25">
      <c r="M26" s="23"/>
      <c r="N26" s="18"/>
      <c r="O26" s="18"/>
      <c r="P26" s="18"/>
      <c r="Q26" s="19"/>
      <c r="R26" t="str">
        <f t="shared" si="1"/>
        <v/>
      </c>
    </row>
    <row r="27" spans="13:25" x14ac:dyDescent="0.25">
      <c r="M27" s="23"/>
      <c r="N27" s="18"/>
      <c r="O27" s="18"/>
      <c r="P27" s="18"/>
      <c r="Q27" s="19"/>
      <c r="R27" t="str">
        <f t="shared" si="1"/>
        <v/>
      </c>
    </row>
    <row r="28" spans="13:25" x14ac:dyDescent="0.25">
      <c r="M28" s="23"/>
      <c r="N28" s="18"/>
      <c r="O28" s="18"/>
      <c r="P28" s="18"/>
      <c r="Q28" s="19"/>
      <c r="R28" t="str">
        <f t="shared" si="1"/>
        <v/>
      </c>
    </row>
    <row r="29" spans="13:25" x14ac:dyDescent="0.25">
      <c r="M29" s="23"/>
      <c r="N29" s="18"/>
      <c r="O29" s="18"/>
      <c r="P29" s="18"/>
      <c r="Q29" s="19"/>
      <c r="R29" t="str">
        <f t="shared" si="1"/>
        <v/>
      </c>
    </row>
    <row r="30" spans="13:25" x14ac:dyDescent="0.25">
      <c r="M30" s="23"/>
      <c r="N30" s="18"/>
      <c r="O30" s="18"/>
      <c r="P30" s="18"/>
      <c r="Q30" s="19"/>
      <c r="R30" t="str">
        <f t="shared" si="1"/>
        <v/>
      </c>
    </row>
    <row r="31" spans="13:25" x14ac:dyDescent="0.25">
      <c r="M31" s="23"/>
      <c r="N31" s="18"/>
      <c r="O31" s="18"/>
      <c r="P31" s="18"/>
      <c r="Q31" s="19"/>
      <c r="R31" t="str">
        <f t="shared" si="1"/>
        <v/>
      </c>
    </row>
    <row r="32" spans="13:25" x14ac:dyDescent="0.25">
      <c r="M32" s="23"/>
      <c r="N32" s="18"/>
      <c r="O32" s="18"/>
      <c r="P32" s="18"/>
      <c r="Q32" s="19"/>
      <c r="R32" t="str">
        <f t="shared" si="1"/>
        <v/>
      </c>
    </row>
    <row r="33" spans="13:18" x14ac:dyDescent="0.25">
      <c r="M33" s="23"/>
      <c r="N33" s="18"/>
      <c r="O33" s="18"/>
      <c r="P33" s="18"/>
      <c r="Q33" s="19"/>
      <c r="R33" t="str">
        <f t="shared" si="1"/>
        <v/>
      </c>
    </row>
    <row r="34" spans="13:18" x14ac:dyDescent="0.25">
      <c r="M34" s="23"/>
      <c r="N34" s="18"/>
      <c r="O34" s="18"/>
      <c r="P34" s="18"/>
      <c r="Q34" s="19"/>
      <c r="R34" t="str">
        <f t="shared" si="1"/>
        <v/>
      </c>
    </row>
    <row r="35" spans="13:18" x14ac:dyDescent="0.25">
      <c r="M35" s="23"/>
      <c r="N35" s="18"/>
      <c r="O35" s="18"/>
      <c r="P35" s="18"/>
      <c r="Q35" s="19"/>
      <c r="R35" t="str">
        <f t="shared" si="1"/>
        <v/>
      </c>
    </row>
    <row r="36" spans="13:18" x14ac:dyDescent="0.25">
      <c r="M36" s="23"/>
      <c r="N36" s="18"/>
      <c r="O36" s="18"/>
      <c r="P36" s="18"/>
      <c r="Q36" s="19"/>
      <c r="R36" t="str">
        <f t="shared" si="1"/>
        <v/>
      </c>
    </row>
    <row r="37" spans="13:18" x14ac:dyDescent="0.25">
      <c r="M37" s="23"/>
      <c r="N37" s="18"/>
      <c r="O37" s="18"/>
      <c r="P37" s="18"/>
      <c r="Q37" s="19"/>
      <c r="R37" t="str">
        <f t="shared" si="1"/>
        <v/>
      </c>
    </row>
    <row r="38" spans="13:18" x14ac:dyDescent="0.25">
      <c r="M38" s="23"/>
      <c r="N38" s="18"/>
      <c r="O38" s="18"/>
      <c r="P38" s="18"/>
      <c r="Q38" s="19"/>
      <c r="R38" t="str">
        <f t="shared" si="1"/>
        <v/>
      </c>
    </row>
    <row r="39" spans="13:18" x14ac:dyDescent="0.25">
      <c r="M39" s="23"/>
      <c r="N39" s="18"/>
      <c r="O39" s="18"/>
      <c r="P39" s="18"/>
      <c r="Q39" s="19"/>
      <c r="R39" t="str">
        <f t="shared" si="1"/>
        <v/>
      </c>
    </row>
    <row r="40" spans="13:18" x14ac:dyDescent="0.25">
      <c r="M40" s="24"/>
      <c r="N40" s="25"/>
      <c r="O40" s="25"/>
      <c r="P40" s="25"/>
      <c r="Q40" s="26"/>
      <c r="R40" t="str">
        <f t="shared" si="1"/>
        <v/>
      </c>
    </row>
  </sheetData>
  <mergeCells count="16">
    <mergeCell ref="M2:Q2"/>
    <mergeCell ref="I5:J5"/>
    <mergeCell ref="F13:K16"/>
    <mergeCell ref="M1:Q1"/>
    <mergeCell ref="A13:E16"/>
    <mergeCell ref="F12:K12"/>
    <mergeCell ref="A1:K1"/>
    <mergeCell ref="I3:J3"/>
    <mergeCell ref="I7:K8"/>
    <mergeCell ref="A3:H3"/>
    <mergeCell ref="I4:J4"/>
    <mergeCell ref="I2:K2"/>
    <mergeCell ref="A12:E12"/>
    <mergeCell ref="I10:K11"/>
    <mergeCell ref="I6:K6"/>
    <mergeCell ref="I9:K9"/>
  </mergeCells>
  <conditionalFormatting sqref="A6:G11">
    <cfRule type="expression" dxfId="5" priority="1">
      <formula>WEEKDAY(INDEX($S$20:$Y$25,ROW()-5,COLUMN()),2)&gt;5</formula>
    </cfRule>
    <cfRule type="expression" dxfId="4" priority="2">
      <formula>MONTH(INDEX($S$20:$Y$25,ROW()-5,COLUMN()))&lt;&gt;MONTH($S$2)</formula>
    </cfRule>
    <cfRule type="expression" dxfId="3" priority="3">
      <formula>INDEX($S$20:$Y$25,ROW()-5,COLUMN())=TODAY()</formula>
    </cfRule>
  </conditionalFormatting>
  <conditionalFormatting sqref="Q6:Q40">
    <cfRule type="expression" dxfId="2" priority="4">
      <formula>$Q6="Alta"</formula>
    </cfRule>
    <cfRule type="expression" dxfId="1" priority="5">
      <formula>$Q6="Media"</formula>
    </cfRule>
    <cfRule type="expression" dxfId="0" priority="6">
      <formula>$Q6="Baja"</formula>
    </cfRule>
  </conditionalFormatting>
  <dataValidations count="5">
    <dataValidation type="whole" sqref="B2" xr:uid="{00000000-0002-0000-0000-000000000000}">
      <formula1>2024</formula1>
      <formula2>2035</formula2>
    </dataValidation>
    <dataValidation type="list" sqref="D2" xr:uid="{00000000-0002-0000-0000-000001000000}">
      <formula1>"Enero,Febrero,Marzo,Abril,Mayo,Junio,Julio,Agosto,Septiembre,Octubre,Noviembre,Diciembre"</formula1>
    </dataValidation>
    <dataValidation type="list" sqref="F2" xr:uid="{00000000-0002-0000-0000-000002000000}">
      <formula1>"Lunes,Domingo"</formula1>
    </dataValidation>
    <dataValidation type="list" allowBlank="1" sqref="O6:O40" xr:uid="{00000000-0002-0000-0000-000003000000}">
      <formula1>"Taller,Bienestar,Gestión,Clientes,Producción,Comunicación,Finanzas,Formación,Personal,Compras,Tienda,Comunidad,Revisión"</formula1>
    </dataValidation>
    <dataValidation type="list" allowBlank="1" sqref="Q6:Q40" xr:uid="{00000000-0002-0000-0000-000004000000}">
      <formula1>"Alta,Media,Baja"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Calendario</vt:lpstr>
      <vt:lpstr>Calendario!Área_de_impresión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2026-03-17T07:30:20Z</dcterms:modified>
</cp:coreProperties>
</file>