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en blanco para imprimir\"/>
    </mc:Choice>
  </mc:AlternateContent>
  <xr:revisionPtr revIDLastSave="0" documentId="13_ncr:1_{1C0558EB-41B6-4B39-AA7E-CE2855DFE6B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alendario" sheetId="1" r:id="rId1"/>
  </sheets>
  <definedNames>
    <definedName name="_xlnm.Print_Area" localSheetId="0">Calendario!$B$1:$P$24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47" i="1" l="1"/>
  <c r="AO47" i="1" s="1"/>
  <c r="AM46" i="1"/>
  <c r="AO46" i="1" s="1"/>
  <c r="AM45" i="1"/>
  <c r="AO45" i="1" s="1"/>
  <c r="AM44" i="1"/>
  <c r="AO44" i="1" s="1"/>
  <c r="AM43" i="1"/>
  <c r="AO43" i="1" s="1"/>
  <c r="AM42" i="1"/>
  <c r="AO42" i="1" s="1"/>
  <c r="AM41" i="1"/>
  <c r="AO41" i="1" s="1"/>
  <c r="AM40" i="1"/>
  <c r="AO40" i="1" s="1"/>
  <c r="AM39" i="1"/>
  <c r="AO39" i="1" s="1"/>
  <c r="AM38" i="1"/>
  <c r="AO38" i="1" s="1"/>
  <c r="U1" i="1"/>
  <c r="U2" i="1" s="1"/>
  <c r="U3" i="1" s="1"/>
  <c r="B1" i="1" l="1"/>
  <c r="AM28" i="1"/>
  <c r="AN28" i="1" s="1"/>
  <c r="AM29" i="1"/>
  <c r="AN29" i="1" s="1"/>
  <c r="AM30" i="1"/>
  <c r="AN30" i="1" s="1"/>
  <c r="AM31" i="1"/>
  <c r="AO31" i="1" s="1"/>
  <c r="AM32" i="1"/>
  <c r="AO32" i="1" s="1"/>
  <c r="AM33" i="1"/>
  <c r="AO33" i="1" s="1"/>
  <c r="AM34" i="1"/>
  <c r="AO34" i="1" s="1"/>
  <c r="AM35" i="1"/>
  <c r="AO35" i="1" s="1"/>
  <c r="AM36" i="1"/>
  <c r="AM37" i="1"/>
  <c r="AO37" i="1" s="1"/>
  <c r="AN38" i="1"/>
  <c r="X34" i="1"/>
  <c r="D9" i="1" s="1"/>
  <c r="AB33" i="1"/>
  <c r="H8" i="1" s="1"/>
  <c r="Y33" i="1"/>
  <c r="E8" i="1" s="1"/>
  <c r="V33" i="1"/>
  <c r="B8" i="1" s="1"/>
  <c r="Z32" i="1"/>
  <c r="F7" i="1" s="1"/>
  <c r="W32" i="1"/>
  <c r="C7" i="1" s="1"/>
  <c r="AA31" i="1"/>
  <c r="G6" i="1" s="1"/>
  <c r="V32" i="1"/>
  <c r="B7" i="1" s="1"/>
  <c r="Z31" i="1"/>
  <c r="F6" i="1" s="1"/>
  <c r="Y31" i="1"/>
  <c r="E6" i="1" s="1"/>
  <c r="X31" i="1"/>
  <c r="D6" i="1" s="1"/>
  <c r="AB30" i="1"/>
  <c r="H5" i="1" s="1"/>
  <c r="AA35" i="1"/>
  <c r="G10" i="1" s="1"/>
  <c r="W31" i="1"/>
  <c r="C6" i="1" s="1"/>
  <c r="AA30" i="1"/>
  <c r="G5" i="1" s="1"/>
  <c r="Z35" i="1"/>
  <c r="F10" i="1" s="1"/>
  <c r="V31" i="1"/>
  <c r="B6" i="1" s="1"/>
  <c r="Z30" i="1"/>
  <c r="F5" i="1" s="1"/>
  <c r="AB35" i="1"/>
  <c r="H10" i="1" s="1"/>
  <c r="Y35" i="1"/>
  <c r="E10" i="1" s="1"/>
  <c r="Y30" i="1"/>
  <c r="E5" i="1" s="1"/>
  <c r="X35" i="1"/>
  <c r="D10" i="1" s="1"/>
  <c r="AB34" i="1"/>
  <c r="H9" i="1" s="1"/>
  <c r="W35" i="1"/>
  <c r="C10" i="1" s="1"/>
  <c r="AA34" i="1"/>
  <c r="G9" i="1" s="1"/>
  <c r="W30" i="1"/>
  <c r="C5" i="1" s="1"/>
  <c r="W34" i="1"/>
  <c r="C9" i="1" s="1"/>
  <c r="AA33" i="1"/>
  <c r="G8" i="1" s="1"/>
  <c r="V35" i="1"/>
  <c r="B10" i="1" s="1"/>
  <c r="Z34" i="1"/>
  <c r="F9" i="1" s="1"/>
  <c r="V30" i="1"/>
  <c r="B5" i="1" s="1"/>
  <c r="Y34" i="1"/>
  <c r="E9" i="1" s="1"/>
  <c r="V34" i="1"/>
  <c r="B9" i="1" s="1"/>
  <c r="Z33" i="1"/>
  <c r="F8" i="1" s="1"/>
  <c r="X33" i="1"/>
  <c r="D8" i="1" s="1"/>
  <c r="AB32" i="1"/>
  <c r="H7" i="1" s="1"/>
  <c r="X30" i="1"/>
  <c r="D5" i="1" s="1"/>
  <c r="W33" i="1"/>
  <c r="C8" i="1" s="1"/>
  <c r="AB31" i="1"/>
  <c r="H6" i="1" s="1"/>
  <c r="AA32" i="1"/>
  <c r="G7" i="1" s="1"/>
  <c r="Y32" i="1"/>
  <c r="E7" i="1" s="1"/>
  <c r="X32" i="1"/>
  <c r="D7" i="1" s="1"/>
  <c r="AN34" i="1"/>
  <c r="AN35" i="1"/>
  <c r="AN36" i="1"/>
  <c r="U6" i="1"/>
  <c r="U4" i="1"/>
  <c r="M21" i="1"/>
  <c r="J22" i="1"/>
  <c r="AO29" i="1"/>
  <c r="AN31" i="1"/>
  <c r="AN41" i="1"/>
  <c r="AN40" i="1"/>
  <c r="AN42" i="1"/>
  <c r="AO36" i="1"/>
  <c r="AN43" i="1"/>
  <c r="AN33" i="1"/>
  <c r="AN37" i="1"/>
  <c r="AN44" i="1"/>
  <c r="AN45" i="1"/>
  <c r="AN39" i="1"/>
  <c r="AN46" i="1"/>
  <c r="AN47" i="1"/>
  <c r="AN32" i="1" l="1"/>
  <c r="AO30" i="1"/>
  <c r="J21" i="1"/>
  <c r="AO28" i="1"/>
  <c r="O21" i="1"/>
  <c r="J2" i="1"/>
  <c r="U5" i="1"/>
  <c r="U7" i="1"/>
  <c r="J11" i="1"/>
  <c r="B15" i="1"/>
  <c r="B21" i="1"/>
  <c r="B20" i="1"/>
  <c r="B19" i="1"/>
  <c r="B14" i="1"/>
  <c r="B16" i="1"/>
  <c r="B18" i="1"/>
  <c r="B17" i="1"/>
  <c r="AR35" i="1" l="1"/>
  <c r="K18" i="1" s="1"/>
  <c r="AV34" i="1"/>
  <c r="O17" i="1" s="1"/>
  <c r="AS34" i="1"/>
  <c r="L17" i="1" s="1"/>
  <c r="AW33" i="1"/>
  <c r="P16" i="1" s="1"/>
  <c r="AT33" i="1"/>
  <c r="M16" i="1" s="1"/>
  <c r="AQ33" i="1"/>
  <c r="J16" i="1" s="1"/>
  <c r="AU32" i="1"/>
  <c r="N15" i="1" s="1"/>
  <c r="AT32" i="1"/>
  <c r="M15" i="1" s="1"/>
  <c r="AS32" i="1"/>
  <c r="L15" i="1" s="1"/>
  <c r="AW31" i="1"/>
  <c r="P14" i="1" s="1"/>
  <c r="AR32" i="1"/>
  <c r="K15" i="1" s="1"/>
  <c r="AV31" i="1"/>
  <c r="O14" i="1" s="1"/>
  <c r="AQ32" i="1"/>
  <c r="J15" i="1" s="1"/>
  <c r="AU31" i="1"/>
  <c r="N14" i="1" s="1"/>
  <c r="AT31" i="1"/>
  <c r="M14" i="1" s="1"/>
  <c r="AW35" i="1"/>
  <c r="P18" i="1" s="1"/>
  <c r="AS31" i="1"/>
  <c r="L14" i="1" s="1"/>
  <c r="AW30" i="1"/>
  <c r="P13" i="1" s="1"/>
  <c r="AV35" i="1"/>
  <c r="O18" i="1" s="1"/>
  <c r="AU35" i="1"/>
  <c r="N18" i="1" s="1"/>
  <c r="AQ31" i="1"/>
  <c r="J14" i="1" s="1"/>
  <c r="AU30" i="1"/>
  <c r="N13" i="1" s="1"/>
  <c r="AW34" i="1"/>
  <c r="P17" i="1" s="1"/>
  <c r="AS30" i="1"/>
  <c r="L13" i="1" s="1"/>
  <c r="AR30" i="1"/>
  <c r="K13" i="1" s="1"/>
  <c r="AU34" i="1"/>
  <c r="N17" i="1" s="1"/>
  <c r="AT35" i="1"/>
  <c r="M18" i="1" s="1"/>
  <c r="AT30" i="1"/>
  <c r="M13" i="1" s="1"/>
  <c r="AS35" i="1"/>
  <c r="L18" i="1" s="1"/>
  <c r="AQ35" i="1"/>
  <c r="J18" i="1" s="1"/>
  <c r="AQ30" i="1"/>
  <c r="J13" i="1" s="1"/>
  <c r="AT34" i="1"/>
  <c r="M17" i="1" s="1"/>
  <c r="AR34" i="1"/>
  <c r="K17" i="1" s="1"/>
  <c r="AV33" i="1"/>
  <c r="O16" i="1" s="1"/>
  <c r="AU33" i="1"/>
  <c r="N16" i="1" s="1"/>
  <c r="AV32" i="1"/>
  <c r="O15" i="1" s="1"/>
  <c r="AS33" i="1"/>
  <c r="L16" i="1" s="1"/>
  <c r="AR33" i="1"/>
  <c r="K16" i="1" s="1"/>
  <c r="AW32" i="1"/>
  <c r="P15" i="1" s="1"/>
  <c r="AV30" i="1"/>
  <c r="O13" i="1" s="1"/>
  <c r="AR31" i="1"/>
  <c r="K14" i="1" s="1"/>
  <c r="AQ34" i="1"/>
  <c r="J17" i="1" s="1"/>
  <c r="AF32" i="1"/>
  <c r="M6" i="1" s="1"/>
  <c r="AC32" i="1"/>
  <c r="J6" i="1" s="1"/>
  <c r="AG31" i="1"/>
  <c r="N5" i="1" s="1"/>
  <c r="AH35" i="1"/>
  <c r="O9" i="1" s="1"/>
  <c r="AD31" i="1"/>
  <c r="K5" i="1" s="1"/>
  <c r="AH30" i="1"/>
  <c r="O4" i="1" s="1"/>
  <c r="AE35" i="1"/>
  <c r="L9" i="1" s="1"/>
  <c r="AI34" i="1"/>
  <c r="P8" i="1" s="1"/>
  <c r="AE30" i="1"/>
  <c r="L4" i="1" s="1"/>
  <c r="AD35" i="1"/>
  <c r="K9" i="1" s="1"/>
  <c r="AH34" i="1"/>
  <c r="O8" i="1" s="1"/>
  <c r="AD30" i="1"/>
  <c r="K4" i="1" s="1"/>
  <c r="AC35" i="1"/>
  <c r="J9" i="1" s="1"/>
  <c r="AG34" i="1"/>
  <c r="N8" i="1" s="1"/>
  <c r="AC30" i="1"/>
  <c r="J4" i="1" s="1"/>
  <c r="AE34" i="1"/>
  <c r="L8" i="1" s="1"/>
  <c r="AI33" i="1"/>
  <c r="P7" i="1" s="1"/>
  <c r="AD34" i="1"/>
  <c r="K8" i="1" s="1"/>
  <c r="AH33" i="1"/>
  <c r="O7" i="1" s="1"/>
  <c r="AF34" i="1"/>
  <c r="M8" i="1" s="1"/>
  <c r="AC34" i="1"/>
  <c r="J8" i="1" s="1"/>
  <c r="AG33" i="1"/>
  <c r="N7" i="1" s="1"/>
  <c r="AF33" i="1"/>
  <c r="M7" i="1" s="1"/>
  <c r="AE33" i="1"/>
  <c r="L7" i="1" s="1"/>
  <c r="AI32" i="1"/>
  <c r="P6" i="1" s="1"/>
  <c r="AE32" i="1"/>
  <c r="L6" i="1" s="1"/>
  <c r="AI31" i="1"/>
  <c r="P5" i="1" s="1"/>
  <c r="AD33" i="1"/>
  <c r="K7" i="1" s="1"/>
  <c r="AH32" i="1"/>
  <c r="O6" i="1" s="1"/>
  <c r="AC33" i="1"/>
  <c r="J7" i="1" s="1"/>
  <c r="AG32" i="1"/>
  <c r="N6" i="1" s="1"/>
  <c r="AD32" i="1"/>
  <c r="K6" i="1" s="1"/>
  <c r="AH31" i="1"/>
  <c r="O5" i="1" s="1"/>
  <c r="AF31" i="1"/>
  <c r="M5" i="1" s="1"/>
  <c r="AF30" i="1"/>
  <c r="M4" i="1" s="1"/>
  <c r="AE31" i="1"/>
  <c r="L5" i="1" s="1"/>
  <c r="AI35" i="1"/>
  <c r="P9" i="1" s="1"/>
  <c r="AC31" i="1"/>
  <c r="J5" i="1" s="1"/>
  <c r="AG35" i="1"/>
  <c r="N9" i="1" s="1"/>
  <c r="AF35" i="1"/>
  <c r="M9" i="1" s="1"/>
  <c r="AG30" i="1"/>
  <c r="N4" i="1" s="1"/>
  <c r="AI30" i="1"/>
  <c r="P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D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Elige el año que quieras imprimir.</t>
        </r>
      </text>
    </comment>
    <comment ref="H2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Selecciona el mes. Todo se actualiza automáticamente.</t>
        </r>
      </text>
    </comment>
  </commentList>
</comments>
</file>

<file path=xl/sharedStrings.xml><?xml version="1.0" encoding="utf-8"?>
<sst xmlns="http://schemas.openxmlformats.org/spreadsheetml/2006/main" count="112" uniqueCount="68">
  <si>
    <t>Mes anterior</t>
  </si>
  <si>
    <t>Enero</t>
  </si>
  <si>
    <t>Mañana</t>
  </si>
  <si>
    <t>Personal</t>
  </si>
  <si>
    <t>Año</t>
  </si>
  <si>
    <t>Mes</t>
  </si>
  <si>
    <t>Septiembre</t>
  </si>
  <si>
    <t>Febrero</t>
  </si>
  <si>
    <t>Tarde</t>
  </si>
  <si>
    <t>Gestión</t>
  </si>
  <si>
    <t>Edita las celdas azules. La agenda del final de la hoja alimenta la vista mensual, la agenda visible y el resumen.</t>
  </si>
  <si>
    <t>LUN.</t>
  </si>
  <si>
    <t>MAR.</t>
  </si>
  <si>
    <t>MIÉ.</t>
  </si>
  <si>
    <t>JUE.</t>
  </si>
  <si>
    <t>VIE.</t>
  </si>
  <si>
    <t>SÁB.</t>
  </si>
  <si>
    <t>DOM.</t>
  </si>
  <si>
    <t>Marzo</t>
  </si>
  <si>
    <t>Noche</t>
  </si>
  <si>
    <t>Salud</t>
  </si>
  <si>
    <t>Abril</t>
  </si>
  <si>
    <t>Flexible</t>
  </si>
  <si>
    <t>Ocio</t>
  </si>
  <si>
    <t>Mayo</t>
  </si>
  <si>
    <t>Casa</t>
  </si>
  <si>
    <t>Junio</t>
  </si>
  <si>
    <t>Julio</t>
  </si>
  <si>
    <t>Agosto</t>
  </si>
  <si>
    <t>Mes siguiente</t>
  </si>
  <si>
    <t>Octubre</t>
  </si>
  <si>
    <t>Noviembre</t>
  </si>
  <si>
    <t>Agenda visible del mes</t>
  </si>
  <si>
    <t>Diciembre</t>
  </si>
  <si>
    <t>Se genera desde la agenda editable del final de la hoja.</t>
  </si>
  <si>
    <t>Resumen automático</t>
  </si>
  <si>
    <t>Total</t>
  </si>
  <si>
    <t>Hecho</t>
  </si>
  <si>
    <t>Pend.</t>
  </si>
  <si>
    <t>Agenda editable (no forma parte del área de impresión)</t>
  </si>
  <si>
    <t>Puedes sustituir los ejemplos, añadir filas y cambiar mes o año sin tocar fórmulas.</t>
  </si>
  <si>
    <t>Fecha</t>
  </si>
  <si>
    <t>Franja</t>
  </si>
  <si>
    <t>Categoría</t>
  </si>
  <si>
    <t>Actividad</t>
  </si>
  <si>
    <t>Detalle</t>
  </si>
  <si>
    <t>Estado</t>
  </si>
  <si>
    <t>Cerrar propuesta del mercadillo</t>
  </si>
  <si>
    <t>Dejar lista la versión para enviar al grupo coordinador</t>
  </si>
  <si>
    <t>Clase de pilates suave</t>
  </si>
  <si>
    <t>Llevar esterilla y botella de agua</t>
  </si>
  <si>
    <t>Cine de verano en la plaza</t>
  </si>
  <si>
    <t>Reservar sitio con antelación</t>
  </si>
  <si>
    <t>Pendiente</t>
  </si>
  <si>
    <t>Cambiar filtro del agua</t>
  </si>
  <si>
    <t>Revisar si hace falta comprar repuesto</t>
  </si>
  <si>
    <t>Taller de acuarela botánica</t>
  </si>
  <si>
    <t>Preparar bloc y pinceles finos</t>
  </si>
  <si>
    <t>Reunión con puestos artesanos</t>
  </si>
  <si>
    <t>Confirmar distribución de mesas</t>
  </si>
  <si>
    <t>Revisión dental</t>
  </si>
  <si>
    <t>Llevar tarjeta sanitaria</t>
  </si>
  <si>
    <t>Club de lectura vecinal</t>
  </si>
  <si>
    <t>Terminar capítulos 7 al 10</t>
  </si>
  <si>
    <t>Preparar cena para invitados</t>
  </si>
  <si>
    <t>Comprar bebida y mantel reutilizable</t>
  </si>
  <si>
    <t>Salida en bici por la ribera</t>
  </si>
  <si>
    <t>Comprobar luces y presión de ruedas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</si>
</sst>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5" x14ac:knownFonts="1">
    <font>
      <sz val="11"/>
      <color theme="1"/>
      <name val="Calibri"/>
      <family val="2"/>
      <scheme val="minor"/>
    </font>
    <font>
      <b/>
      <sz val="18"/>
      <color rgb="FF264653"/>
      <name val="Calibri"/>
    </font>
    <font>
      <b/>
      <sz val="11"/>
      <color rgb="FF264653"/>
      <name val="Calibri"/>
    </font>
    <font>
      <b/>
      <sz val="11"/>
      <color rgb="FF0000FF"/>
      <name val="Calibri"/>
    </font>
    <font>
      <i/>
      <sz val="9"/>
      <color rgb="FF666666"/>
      <name val="Calibri"/>
    </font>
    <font>
      <b/>
      <sz val="11"/>
      <color rgb="FFFFFFFF"/>
      <name val="Calibri"/>
    </font>
    <font>
      <b/>
      <sz val="11"/>
      <color rgb="FFFFFFFF"/>
      <name val="Calibri"/>
    </font>
    <font>
      <b/>
      <sz val="8"/>
      <color rgb="FFFFFFFF"/>
      <name val="Calibri"/>
    </font>
    <font>
      <sz val="8"/>
      <color rgb="FF264653"/>
      <name val="Calibri"/>
    </font>
    <font>
      <sz val="10"/>
      <color rgb="FF264653"/>
      <name val="Calibri"/>
    </font>
    <font>
      <sz val="11"/>
      <color rgb="FF0000FF"/>
      <name val="Calibri"/>
    </font>
    <font>
      <b/>
      <sz val="10"/>
      <color rgb="FF264653"/>
      <name val="Calibri"/>
    </font>
    <font>
      <b/>
      <sz val="16"/>
      <color rgb="FF264653"/>
      <name val="Calibri"/>
    </font>
    <font>
      <b/>
      <sz val="16"/>
      <color rgb="FF2F9E44"/>
      <name val="Calibri"/>
    </font>
    <font>
      <b/>
      <sz val="16"/>
      <color rgb="FFD97706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DCE6F1"/>
      </patternFill>
    </fill>
    <fill>
      <patternFill patternType="solid">
        <fgColor rgb="FF52796F"/>
      </patternFill>
    </fill>
    <fill>
      <patternFill patternType="solid">
        <fgColor rgb="FFFFFFFF"/>
      </patternFill>
    </fill>
    <fill>
      <patternFill patternType="solid">
        <fgColor rgb="FF335C67"/>
      </patternFill>
    </fill>
    <fill>
      <patternFill patternType="solid">
        <fgColor rgb="FFE9F0F4"/>
      </patternFill>
    </fill>
    <fill>
      <patternFill patternType="solid">
        <fgColor rgb="FFF8FBFD"/>
      </patternFill>
    </fill>
    <fill>
      <patternFill patternType="solid">
        <fgColor rgb="FFF1F6F4"/>
      </patternFill>
    </fill>
    <fill>
      <patternFill patternType="solid">
        <fgColor rgb="FF264653"/>
      </patternFill>
    </fill>
    <fill>
      <patternFill patternType="solid">
        <fgColor rgb="FFF7FAFC"/>
      </patternFill>
    </fill>
  </fills>
  <borders count="13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 style="thin">
        <color rgb="FFD0D7DE"/>
      </top>
      <bottom/>
      <diagonal/>
    </border>
    <border>
      <left/>
      <right style="thin">
        <color rgb="FFD0D7DE"/>
      </right>
      <top style="thin">
        <color rgb="FFD0D7DE"/>
      </top>
      <bottom/>
      <diagonal/>
    </border>
    <border>
      <left/>
      <right/>
      <top style="thin">
        <color rgb="FFD0D7DE"/>
      </top>
      <bottom style="thin">
        <color rgb="FFD0D7DE"/>
      </bottom>
      <diagonal/>
    </border>
    <border>
      <left/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D0D7DE"/>
      </left>
      <right/>
      <top/>
      <bottom/>
      <diagonal/>
    </border>
    <border>
      <left/>
      <right style="thin">
        <color rgb="FFD0D7DE"/>
      </right>
      <top/>
      <bottom/>
      <diagonal/>
    </border>
    <border>
      <left style="thin">
        <color rgb="FFD0D7DE"/>
      </left>
      <right/>
      <top/>
      <bottom style="thin">
        <color rgb="FFD0D7DE"/>
      </bottom>
      <diagonal/>
    </border>
    <border>
      <left/>
      <right/>
      <top/>
      <bottom style="thin">
        <color rgb="FFD0D7DE"/>
      </bottom>
      <diagonal/>
    </border>
    <border>
      <left/>
      <right style="thin">
        <color rgb="FFD0D7DE"/>
      </right>
      <top/>
      <bottom style="thin">
        <color rgb="FFD0D7DE"/>
      </bottom>
      <diagonal/>
    </border>
    <border>
      <left/>
      <right/>
      <top/>
      <bottom style="medium">
        <color rgb="FFD0D7DE"/>
      </bottom>
      <diagonal/>
    </border>
    <border>
      <left/>
      <right/>
      <top/>
      <bottom style="medium">
        <color rgb="FFD0D7DE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top" wrapText="1"/>
    </xf>
    <xf numFmtId="0" fontId="2" fillId="0" borderId="0" xfId="0" applyFont="1"/>
    <xf numFmtId="0" fontId="4" fillId="0" borderId="0" xfId="0" applyFont="1"/>
    <xf numFmtId="0" fontId="5" fillId="9" borderId="1" xfId="0" applyFont="1" applyFill="1" applyBorder="1" applyAlignment="1">
      <alignment horizontal="center" vertical="center"/>
    </xf>
    <xf numFmtId="14" fontId="10" fillId="10" borderId="1" xfId="0" applyNumberFormat="1" applyFont="1" applyFill="1" applyBorder="1" applyAlignment="1">
      <alignment horizontal="left" vertical="center" wrapText="1"/>
    </xf>
    <xf numFmtId="0" fontId="10" fillId="10" borderId="1" xfId="0" applyFont="1" applyFill="1" applyBorder="1" applyAlignment="1">
      <alignment horizontal="left" vertical="center" wrapText="1"/>
    </xf>
    <xf numFmtId="14" fontId="10" fillId="4" borderId="1" xfId="0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7" borderId="1" xfId="0" applyFont="1" applyFill="1" applyBorder="1" applyAlignment="1">
      <alignment horizontal="left" vertical="center"/>
    </xf>
    <xf numFmtId="0" fontId="0" fillId="0" borderId="4" xfId="0" applyBorder="1"/>
    <xf numFmtId="0" fontId="0" fillId="0" borderId="5" xfId="0" applyBorder="1"/>
    <xf numFmtId="0" fontId="11" fillId="6" borderId="1" xfId="0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/>
    </xf>
    <xf numFmtId="0" fontId="0" fillId="0" borderId="0" xfId="0"/>
    <xf numFmtId="0" fontId="9" fillId="8" borderId="1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2" fillId="4" borderId="1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0" fillId="0" borderId="11" xfId="0" applyBorder="1"/>
    <xf numFmtId="0" fontId="4" fillId="7" borderId="1" xfId="0" applyFont="1" applyFill="1" applyBorder="1" applyAlignment="1">
      <alignment horizontal="left" vertical="center"/>
    </xf>
  </cellXfs>
  <cellStyles count="1">
    <cellStyle name="Normal" xfId="0" builtinId="0"/>
  </cellStyles>
  <dxfs count="7">
    <dxf>
      <font>
        <color rgb="FF666666"/>
      </font>
      <fill>
        <patternFill>
          <bgColor rgb="FFE6E6E6"/>
        </patternFill>
      </fill>
    </dxf>
    <dxf>
      <fill>
        <patternFill>
          <bgColor rgb="FFF6EBDD"/>
        </patternFill>
      </fill>
    </dxf>
    <dxf>
      <font>
        <color rgb="FF666666"/>
      </font>
      <fill>
        <patternFill>
          <bgColor rgb="FFE6E6E6"/>
        </patternFill>
      </fill>
    </dxf>
    <dxf>
      <fill>
        <patternFill>
          <bgColor rgb="FFF6EBDD"/>
        </patternFill>
      </fill>
    </dxf>
    <dxf>
      <fill>
        <patternFill>
          <bgColor rgb="FFD9EAF7"/>
        </patternFill>
      </fill>
    </dxf>
    <dxf>
      <font>
        <color rgb="FF666666"/>
      </font>
      <fill>
        <patternFill>
          <bgColor rgb="FFE6E6E6"/>
        </patternFill>
      </fill>
    </dxf>
    <dxf>
      <fill>
        <patternFill>
          <bgColor rgb="FFF6EBD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409575</xdr:colOff>
      <xdr:row>24</xdr:row>
      <xdr:rowOff>104775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0D41DA49-BEF3-097D-F41E-4BE4EE9103F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Z59"/>
  <sheetViews>
    <sheetView showGridLines="0" tabSelected="1" workbookViewId="0">
      <selection activeCell="H2" sqref="H2"/>
    </sheetView>
  </sheetViews>
  <sheetFormatPr baseColWidth="10" defaultColWidth="9.140625" defaultRowHeight="15" x14ac:dyDescent="0.25"/>
  <cols>
    <col min="1" max="1" width="2.42578125" customWidth="1"/>
    <col min="2" max="8" width="15.5703125" customWidth="1"/>
    <col min="9" max="9" width="2.42578125" customWidth="1"/>
    <col min="10" max="16" width="6.42578125" customWidth="1"/>
    <col min="17" max="52" width="12" hidden="1" customWidth="1"/>
  </cols>
  <sheetData>
    <row r="1" spans="2:21" ht="27.95" customHeight="1" x14ac:dyDescent="0.25">
      <c r="B1" s="34" t="str">
        <f>"CALENDARIO EN BLANCO · "&amp;INDEX($R$1:$R$12,$U$1)&amp;" "&amp;$D$2</f>
        <v>CALENDARIO EN BLANCO · Agosto 2026</v>
      </c>
      <c r="C1" s="35"/>
      <c r="D1" s="35"/>
      <c r="E1" s="35"/>
      <c r="F1" s="35"/>
      <c r="G1" s="35"/>
      <c r="H1" s="35"/>
      <c r="J1" s="30" t="s">
        <v>0</v>
      </c>
      <c r="K1" s="18"/>
      <c r="L1" s="18"/>
      <c r="M1" s="18"/>
      <c r="N1" s="18"/>
      <c r="O1" s="18"/>
      <c r="P1" s="18"/>
      <c r="Q1">
        <v>2025</v>
      </c>
      <c r="R1" t="s">
        <v>1</v>
      </c>
      <c r="S1" t="s">
        <v>2</v>
      </c>
      <c r="T1" t="s">
        <v>3</v>
      </c>
      <c r="U1">
        <f>MATCH($H$2,$R$1:$R$12,0)</f>
        <v>8</v>
      </c>
    </row>
    <row r="2" spans="2:21" ht="20.100000000000001" customHeight="1" x14ac:dyDescent="0.25">
      <c r="B2" s="27" t="s">
        <v>4</v>
      </c>
      <c r="C2" s="18"/>
      <c r="D2" s="1">
        <v>2026</v>
      </c>
      <c r="F2" s="27" t="s">
        <v>5</v>
      </c>
      <c r="G2" s="18"/>
      <c r="H2" s="1" t="s">
        <v>28</v>
      </c>
      <c r="J2" s="17" t="str">
        <f>INDEX($R$1:$R$12,MONTH($U$4))&amp;" "&amp;YEAR($U$4)</f>
        <v>Julio 2026</v>
      </c>
      <c r="K2" s="18"/>
      <c r="L2" s="18"/>
      <c r="M2" s="18"/>
      <c r="N2" s="18"/>
      <c r="O2" s="18"/>
      <c r="P2" s="18"/>
      <c r="Q2">
        <v>2026</v>
      </c>
      <c r="R2" t="s">
        <v>7</v>
      </c>
      <c r="S2" t="s">
        <v>8</v>
      </c>
      <c r="T2" t="s">
        <v>9</v>
      </c>
      <c r="U2">
        <f>DATE($D$2,$U$1,1)</f>
        <v>46235</v>
      </c>
    </row>
    <row r="3" spans="2:21" ht="20.100000000000001" customHeight="1" x14ac:dyDescent="0.25">
      <c r="B3" s="28" t="s">
        <v>10</v>
      </c>
      <c r="C3" s="18"/>
      <c r="D3" s="18"/>
      <c r="E3" s="18"/>
      <c r="F3" s="18"/>
      <c r="G3" s="18"/>
      <c r="H3" s="18"/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>
        <v>2027</v>
      </c>
      <c r="R3" t="s">
        <v>18</v>
      </c>
      <c r="S3" t="s">
        <v>19</v>
      </c>
      <c r="T3" t="s">
        <v>20</v>
      </c>
      <c r="U3">
        <f>$U$2-WEEKDAY($U$2,2)+1</f>
        <v>46230</v>
      </c>
    </row>
    <row r="4" spans="2:21" ht="20.100000000000001" customHeight="1" x14ac:dyDescent="0.25"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J4" s="4">
        <f t="shared" ref="J4:P9" si="0">AC30</f>
        <v>46202</v>
      </c>
      <c r="K4" s="4">
        <f t="shared" si="0"/>
        <v>46203</v>
      </c>
      <c r="L4" s="4">
        <f t="shared" si="0"/>
        <v>46204</v>
      </c>
      <c r="M4" s="4">
        <f t="shared" si="0"/>
        <v>46205</v>
      </c>
      <c r="N4" s="4">
        <f t="shared" si="0"/>
        <v>46206</v>
      </c>
      <c r="O4" s="4">
        <f t="shared" si="0"/>
        <v>46207</v>
      </c>
      <c r="P4" s="4">
        <f t="shared" si="0"/>
        <v>46208</v>
      </c>
      <c r="Q4">
        <v>2028</v>
      </c>
      <c r="R4" t="s">
        <v>21</v>
      </c>
      <c r="S4" t="s">
        <v>22</v>
      </c>
      <c r="T4" t="s">
        <v>23</v>
      </c>
      <c r="U4">
        <f>DATE(YEAR($U$2),MONTH($U$2)-1,1)</f>
        <v>46204</v>
      </c>
    </row>
    <row r="5" spans="2:21" ht="57.95" customHeight="1" x14ac:dyDescent="0.25">
      <c r="B5" s="5" t="str">
        <f t="shared" ref="B5:H10" si="1">DAY(V30)&amp;IF(COUNTIFS($B$28:$B$47,V30)&gt;0,CHAR(10)&amp;COUNTIFS($B$28:$B$47,V30)&amp;" plan(es)","")</f>
        <v>27</v>
      </c>
      <c r="C5" s="5" t="str">
        <f t="shared" si="1"/>
        <v>28</v>
      </c>
      <c r="D5" s="5" t="str">
        <f t="shared" si="1"/>
        <v>29</v>
      </c>
      <c r="E5" s="5" t="str">
        <f t="shared" si="1"/>
        <v>30</v>
      </c>
      <c r="F5" s="5" t="str">
        <f t="shared" si="1"/>
        <v>31</v>
      </c>
      <c r="G5" s="5" t="str">
        <f t="shared" si="1"/>
        <v>1</v>
      </c>
      <c r="H5" s="5" t="str">
        <f t="shared" si="1"/>
        <v>2</v>
      </c>
      <c r="J5" s="4">
        <f t="shared" si="0"/>
        <v>46209</v>
      </c>
      <c r="K5" s="4">
        <f t="shared" si="0"/>
        <v>46210</v>
      </c>
      <c r="L5" s="4">
        <f t="shared" si="0"/>
        <v>46211</v>
      </c>
      <c r="M5" s="4">
        <f t="shared" si="0"/>
        <v>46212</v>
      </c>
      <c r="N5" s="4">
        <f t="shared" si="0"/>
        <v>46213</v>
      </c>
      <c r="O5" s="4">
        <f t="shared" si="0"/>
        <v>46214</v>
      </c>
      <c r="P5" s="4">
        <f t="shared" si="0"/>
        <v>46215</v>
      </c>
      <c r="Q5">
        <v>2029</v>
      </c>
      <c r="R5" t="s">
        <v>24</v>
      </c>
      <c r="T5" t="s">
        <v>25</v>
      </c>
      <c r="U5">
        <f>$U$4-WEEKDAY($U$4,2)+1</f>
        <v>46202</v>
      </c>
    </row>
    <row r="6" spans="2:21" ht="57.95" customHeight="1" x14ac:dyDescent="0.25">
      <c r="B6" s="5" t="str">
        <f t="shared" si="1"/>
        <v>3</v>
      </c>
      <c r="C6" s="5" t="str">
        <f t="shared" si="1"/>
        <v>4</v>
      </c>
      <c r="D6" s="5" t="str">
        <f t="shared" si="1"/>
        <v>5</v>
      </c>
      <c r="E6" s="5" t="str">
        <f t="shared" si="1"/>
        <v>6</v>
      </c>
      <c r="F6" s="5" t="str">
        <f t="shared" si="1"/>
        <v>7</v>
      </c>
      <c r="G6" s="5" t="str">
        <f t="shared" si="1"/>
        <v>8</v>
      </c>
      <c r="H6" s="5" t="str">
        <f t="shared" si="1"/>
        <v>9</v>
      </c>
      <c r="J6" s="4">
        <f t="shared" si="0"/>
        <v>46216</v>
      </c>
      <c r="K6" s="4">
        <f t="shared" si="0"/>
        <v>46217</v>
      </c>
      <c r="L6" s="4">
        <f t="shared" si="0"/>
        <v>46218</v>
      </c>
      <c r="M6" s="4">
        <f t="shared" si="0"/>
        <v>46219</v>
      </c>
      <c r="N6" s="4">
        <f t="shared" si="0"/>
        <v>46220</v>
      </c>
      <c r="O6" s="4">
        <f t="shared" si="0"/>
        <v>46221</v>
      </c>
      <c r="P6" s="4">
        <f t="shared" si="0"/>
        <v>46222</v>
      </c>
      <c r="Q6">
        <v>2030</v>
      </c>
      <c r="R6" t="s">
        <v>26</v>
      </c>
      <c r="U6">
        <f>DATE(YEAR($U$2),MONTH($U$2)+1,1)</f>
        <v>46266</v>
      </c>
    </row>
    <row r="7" spans="2:21" ht="57.95" customHeight="1" x14ac:dyDescent="0.25">
      <c r="B7" s="5" t="str">
        <f t="shared" si="1"/>
        <v>10</v>
      </c>
      <c r="C7" s="5" t="str">
        <f t="shared" si="1"/>
        <v>11</v>
      </c>
      <c r="D7" s="5" t="str">
        <f t="shared" si="1"/>
        <v>12</v>
      </c>
      <c r="E7" s="5" t="str">
        <f t="shared" si="1"/>
        <v>13</v>
      </c>
      <c r="F7" s="5" t="str">
        <f t="shared" si="1"/>
        <v>14</v>
      </c>
      <c r="G7" s="5" t="str">
        <f t="shared" si="1"/>
        <v>15</v>
      </c>
      <c r="H7" s="5" t="str">
        <f t="shared" si="1"/>
        <v>16</v>
      </c>
      <c r="J7" s="4">
        <f t="shared" si="0"/>
        <v>46223</v>
      </c>
      <c r="K7" s="4">
        <f t="shared" si="0"/>
        <v>46224</v>
      </c>
      <c r="L7" s="4">
        <f t="shared" si="0"/>
        <v>46225</v>
      </c>
      <c r="M7" s="4">
        <f t="shared" si="0"/>
        <v>46226</v>
      </c>
      <c r="N7" s="4">
        <f t="shared" si="0"/>
        <v>46227</v>
      </c>
      <c r="O7" s="4">
        <f t="shared" si="0"/>
        <v>46228</v>
      </c>
      <c r="P7" s="4">
        <f t="shared" si="0"/>
        <v>46229</v>
      </c>
      <c r="Q7">
        <v>2031</v>
      </c>
      <c r="R7" t="s">
        <v>27</v>
      </c>
      <c r="U7">
        <f>$U$6-WEEKDAY($U$6,2)+1</f>
        <v>46265</v>
      </c>
    </row>
    <row r="8" spans="2:21" ht="57.95" customHeight="1" x14ac:dyDescent="0.25">
      <c r="B8" s="5" t="str">
        <f t="shared" si="1"/>
        <v>17</v>
      </c>
      <c r="C8" s="5" t="str">
        <f t="shared" si="1"/>
        <v>18</v>
      </c>
      <c r="D8" s="5" t="str">
        <f t="shared" si="1"/>
        <v>19</v>
      </c>
      <c r="E8" s="5" t="str">
        <f t="shared" si="1"/>
        <v>20</v>
      </c>
      <c r="F8" s="5" t="str">
        <f t="shared" si="1"/>
        <v>21</v>
      </c>
      <c r="G8" s="5" t="str">
        <f t="shared" si="1"/>
        <v>22</v>
      </c>
      <c r="H8" s="5" t="str">
        <f t="shared" si="1"/>
        <v>23</v>
      </c>
      <c r="J8" s="4">
        <f t="shared" si="0"/>
        <v>46230</v>
      </c>
      <c r="K8" s="4">
        <f t="shared" si="0"/>
        <v>46231</v>
      </c>
      <c r="L8" s="4">
        <f t="shared" si="0"/>
        <v>46232</v>
      </c>
      <c r="M8" s="4">
        <f t="shared" si="0"/>
        <v>46233</v>
      </c>
      <c r="N8" s="4">
        <f t="shared" si="0"/>
        <v>46234</v>
      </c>
      <c r="O8" s="4">
        <f t="shared" si="0"/>
        <v>46235</v>
      </c>
      <c r="P8" s="4">
        <f t="shared" si="0"/>
        <v>46236</v>
      </c>
      <c r="Q8">
        <v>2032</v>
      </c>
      <c r="R8" t="s">
        <v>28</v>
      </c>
    </row>
    <row r="9" spans="2:21" ht="57.95" customHeight="1" x14ac:dyDescent="0.25">
      <c r="B9" s="5" t="str">
        <f t="shared" si="1"/>
        <v>24</v>
      </c>
      <c r="C9" s="5" t="str">
        <f t="shared" si="1"/>
        <v>25</v>
      </c>
      <c r="D9" s="5" t="str">
        <f t="shared" si="1"/>
        <v>26</v>
      </c>
      <c r="E9" s="5" t="str">
        <f t="shared" si="1"/>
        <v>27</v>
      </c>
      <c r="F9" s="5" t="str">
        <f t="shared" si="1"/>
        <v>28</v>
      </c>
      <c r="G9" s="5" t="str">
        <f t="shared" si="1"/>
        <v>29</v>
      </c>
      <c r="H9" s="5" t="str">
        <f t="shared" si="1"/>
        <v>30</v>
      </c>
      <c r="J9" s="4">
        <f t="shared" si="0"/>
        <v>46237</v>
      </c>
      <c r="K9" s="4">
        <f t="shared" si="0"/>
        <v>46238</v>
      </c>
      <c r="L9" s="4">
        <f t="shared" si="0"/>
        <v>46239</v>
      </c>
      <c r="M9" s="4">
        <f t="shared" si="0"/>
        <v>46240</v>
      </c>
      <c r="N9" s="4">
        <f t="shared" si="0"/>
        <v>46241</v>
      </c>
      <c r="O9" s="4">
        <f t="shared" si="0"/>
        <v>46242</v>
      </c>
      <c r="P9" s="4">
        <f t="shared" si="0"/>
        <v>46243</v>
      </c>
      <c r="Q9">
        <v>2033</v>
      </c>
      <c r="R9" t="s">
        <v>6</v>
      </c>
    </row>
    <row r="10" spans="2:21" ht="57.95" customHeight="1" x14ac:dyDescent="0.25">
      <c r="B10" s="5" t="str">
        <f t="shared" si="1"/>
        <v>31</v>
      </c>
      <c r="C10" s="5" t="str">
        <f t="shared" si="1"/>
        <v>1</v>
      </c>
      <c r="D10" s="5" t="str">
        <f t="shared" si="1"/>
        <v>2
1 plan(es)</v>
      </c>
      <c r="E10" s="5" t="str">
        <f t="shared" si="1"/>
        <v>3</v>
      </c>
      <c r="F10" s="5" t="str">
        <f t="shared" si="1"/>
        <v>4
1 plan(es)</v>
      </c>
      <c r="G10" s="5" t="str">
        <f t="shared" si="1"/>
        <v>5</v>
      </c>
      <c r="H10" s="5" t="str">
        <f t="shared" si="1"/>
        <v>6</v>
      </c>
      <c r="J10" s="30" t="s">
        <v>29</v>
      </c>
      <c r="K10" s="18"/>
      <c r="L10" s="18"/>
      <c r="M10" s="18"/>
      <c r="N10" s="18"/>
      <c r="O10" s="18"/>
      <c r="P10" s="18"/>
      <c r="Q10">
        <v>2034</v>
      </c>
      <c r="R10" t="s">
        <v>30</v>
      </c>
    </row>
    <row r="11" spans="2:21" ht="20.100000000000001" customHeight="1" x14ac:dyDescent="0.25">
      <c r="J11" s="17" t="str">
        <f>INDEX($R$1:$R$12,MONTH($U$6))&amp;" "&amp;YEAR($U$6)</f>
        <v>Septiembre 2026</v>
      </c>
      <c r="K11" s="18"/>
      <c r="L11" s="18"/>
      <c r="M11" s="18"/>
      <c r="N11" s="18"/>
      <c r="O11" s="18"/>
      <c r="P11" s="18"/>
      <c r="Q11">
        <v>2035</v>
      </c>
      <c r="R11" t="s">
        <v>31</v>
      </c>
    </row>
    <row r="12" spans="2:21" ht="20.100000000000001" customHeight="1" x14ac:dyDescent="0.25">
      <c r="B12" s="31" t="s">
        <v>32</v>
      </c>
      <c r="C12" s="14"/>
      <c r="D12" s="14"/>
      <c r="E12" s="14"/>
      <c r="F12" s="14"/>
      <c r="G12" s="14"/>
      <c r="H12" s="15"/>
      <c r="J12" s="2" t="s">
        <v>11</v>
      </c>
      <c r="K12" s="2" t="s">
        <v>12</v>
      </c>
      <c r="L12" s="2" t="s">
        <v>13</v>
      </c>
      <c r="M12" s="2" t="s">
        <v>14</v>
      </c>
      <c r="N12" s="2" t="s">
        <v>15</v>
      </c>
      <c r="O12" s="2" t="s">
        <v>16</v>
      </c>
      <c r="P12" s="2" t="s">
        <v>17</v>
      </c>
      <c r="Q12">
        <v>2036</v>
      </c>
      <c r="R12" t="s">
        <v>33</v>
      </c>
    </row>
    <row r="13" spans="2:21" ht="20.100000000000001" customHeight="1" x14ac:dyDescent="0.25">
      <c r="B13" s="36" t="s">
        <v>34</v>
      </c>
      <c r="C13" s="14"/>
      <c r="D13" s="14"/>
      <c r="E13" s="14"/>
      <c r="F13" s="14"/>
      <c r="G13" s="14"/>
      <c r="H13" s="15"/>
      <c r="J13" s="4">
        <f t="shared" ref="J13:P18" si="2">AQ30</f>
        <v>46265</v>
      </c>
      <c r="K13" s="4">
        <f t="shared" si="2"/>
        <v>46266</v>
      </c>
      <c r="L13" s="4">
        <f t="shared" si="2"/>
        <v>46267</v>
      </c>
      <c r="M13" s="4">
        <f t="shared" si="2"/>
        <v>46268</v>
      </c>
      <c r="N13" s="4">
        <f t="shared" si="2"/>
        <v>46269</v>
      </c>
      <c r="O13" s="4">
        <f t="shared" si="2"/>
        <v>46270</v>
      </c>
      <c r="P13" s="4">
        <f t="shared" si="2"/>
        <v>46271</v>
      </c>
    </row>
    <row r="14" spans="2:21" ht="24" customHeight="1" x14ac:dyDescent="0.25">
      <c r="B14" s="13" t="str">
        <f>IFERROR(INDEX($AO$28:$AO$47,MATCH(1,$AN$28:$AN$47,0)),"")</f>
        <v/>
      </c>
      <c r="C14" s="14"/>
      <c r="D14" s="14"/>
      <c r="E14" s="14"/>
      <c r="F14" s="14"/>
      <c r="G14" s="14"/>
      <c r="H14" s="15"/>
      <c r="J14" s="4">
        <f t="shared" si="2"/>
        <v>46272</v>
      </c>
      <c r="K14" s="4">
        <f t="shared" si="2"/>
        <v>46273</v>
      </c>
      <c r="L14" s="4">
        <f t="shared" si="2"/>
        <v>46274</v>
      </c>
      <c r="M14" s="4">
        <f t="shared" si="2"/>
        <v>46275</v>
      </c>
      <c r="N14" s="4">
        <f t="shared" si="2"/>
        <v>46276</v>
      </c>
      <c r="O14" s="4">
        <f t="shared" si="2"/>
        <v>46277</v>
      </c>
      <c r="P14" s="4">
        <f t="shared" si="2"/>
        <v>46278</v>
      </c>
    </row>
    <row r="15" spans="2:21" ht="24" customHeight="1" x14ac:dyDescent="0.25">
      <c r="B15" s="13" t="str">
        <f>IFERROR(INDEX($AO$28:$AO$47,MATCH(2,$AN$28:$AN$47,0)),"")</f>
        <v/>
      </c>
      <c r="C15" s="14"/>
      <c r="D15" s="14"/>
      <c r="E15" s="14"/>
      <c r="F15" s="14"/>
      <c r="G15" s="14"/>
      <c r="H15" s="15"/>
      <c r="J15" s="4">
        <f t="shared" si="2"/>
        <v>46279</v>
      </c>
      <c r="K15" s="4">
        <f t="shared" si="2"/>
        <v>46280</v>
      </c>
      <c r="L15" s="4">
        <f t="shared" si="2"/>
        <v>46281</v>
      </c>
      <c r="M15" s="4">
        <f t="shared" si="2"/>
        <v>46282</v>
      </c>
      <c r="N15" s="4">
        <f t="shared" si="2"/>
        <v>46283</v>
      </c>
      <c r="O15" s="4">
        <f t="shared" si="2"/>
        <v>46284</v>
      </c>
      <c r="P15" s="4">
        <f t="shared" si="2"/>
        <v>46285</v>
      </c>
    </row>
    <row r="16" spans="2:21" ht="24" customHeight="1" x14ac:dyDescent="0.25">
      <c r="B16" s="13" t="str">
        <f>IFERROR(INDEX($AO$28:$AO$47,MATCH(3,$AN$28:$AN$47,0)),"")</f>
        <v/>
      </c>
      <c r="C16" s="14"/>
      <c r="D16" s="14"/>
      <c r="E16" s="14"/>
      <c r="F16" s="14"/>
      <c r="G16" s="14"/>
      <c r="H16" s="15"/>
      <c r="J16" s="4">
        <f t="shared" si="2"/>
        <v>46286</v>
      </c>
      <c r="K16" s="4">
        <f t="shared" si="2"/>
        <v>46287</v>
      </c>
      <c r="L16" s="4">
        <f t="shared" si="2"/>
        <v>46288</v>
      </c>
      <c r="M16" s="4">
        <f t="shared" si="2"/>
        <v>46289</v>
      </c>
      <c r="N16" s="4">
        <f t="shared" si="2"/>
        <v>46290</v>
      </c>
      <c r="O16" s="4">
        <f t="shared" si="2"/>
        <v>46291</v>
      </c>
      <c r="P16" s="4">
        <f t="shared" si="2"/>
        <v>46292</v>
      </c>
    </row>
    <row r="17" spans="2:49" ht="24" customHeight="1" x14ac:dyDescent="0.25">
      <c r="B17" s="13" t="str">
        <f>IFERROR(INDEX($AO$28:$AO$47,MATCH(4,$AN$28:$AN$47,0)),"")</f>
        <v/>
      </c>
      <c r="C17" s="14"/>
      <c r="D17" s="14"/>
      <c r="E17" s="14"/>
      <c r="F17" s="14"/>
      <c r="G17" s="14"/>
      <c r="H17" s="15"/>
      <c r="J17" s="4">
        <f t="shared" si="2"/>
        <v>46293</v>
      </c>
      <c r="K17" s="4">
        <f t="shared" si="2"/>
        <v>46294</v>
      </c>
      <c r="L17" s="4">
        <f t="shared" si="2"/>
        <v>46295</v>
      </c>
      <c r="M17" s="4">
        <f t="shared" si="2"/>
        <v>46296</v>
      </c>
      <c r="N17" s="4">
        <f t="shared" si="2"/>
        <v>46297</v>
      </c>
      <c r="O17" s="4">
        <f t="shared" si="2"/>
        <v>46298</v>
      </c>
      <c r="P17" s="4">
        <f t="shared" si="2"/>
        <v>46299</v>
      </c>
    </row>
    <row r="18" spans="2:49" ht="24" customHeight="1" x14ac:dyDescent="0.25">
      <c r="B18" s="13" t="str">
        <f>IFERROR(INDEX($AO$28:$AO$47,MATCH(5,$AN$28:$AN$47,0)),"")</f>
        <v/>
      </c>
      <c r="C18" s="14"/>
      <c r="D18" s="14"/>
      <c r="E18" s="14"/>
      <c r="F18" s="14"/>
      <c r="G18" s="14"/>
      <c r="H18" s="15"/>
      <c r="J18" s="4">
        <f t="shared" si="2"/>
        <v>46300</v>
      </c>
      <c r="K18" s="4">
        <f t="shared" si="2"/>
        <v>46301</v>
      </c>
      <c r="L18" s="4">
        <f t="shared" si="2"/>
        <v>46302</v>
      </c>
      <c r="M18" s="4">
        <f t="shared" si="2"/>
        <v>46303</v>
      </c>
      <c r="N18" s="4">
        <f t="shared" si="2"/>
        <v>46304</v>
      </c>
      <c r="O18" s="4">
        <f t="shared" si="2"/>
        <v>46305</v>
      </c>
      <c r="P18" s="4">
        <f t="shared" si="2"/>
        <v>46306</v>
      </c>
    </row>
    <row r="19" spans="2:49" ht="24" customHeight="1" x14ac:dyDescent="0.25">
      <c r="B19" s="13" t="str">
        <f>IFERROR(INDEX($AO$28:$AO$47,MATCH(6,$AN$28:$AN$47,0)),"")</f>
        <v/>
      </c>
      <c r="C19" s="14"/>
      <c r="D19" s="14"/>
      <c r="E19" s="14"/>
      <c r="F19" s="14"/>
      <c r="G19" s="14"/>
      <c r="H19" s="15"/>
      <c r="J19" s="31" t="s">
        <v>35</v>
      </c>
      <c r="K19" s="14"/>
      <c r="L19" s="14"/>
      <c r="M19" s="14"/>
      <c r="N19" s="14"/>
      <c r="O19" s="14"/>
      <c r="P19" s="15"/>
    </row>
    <row r="20" spans="2:49" ht="24" customHeight="1" x14ac:dyDescent="0.25">
      <c r="B20" s="13" t="str">
        <f>IFERROR(INDEX($AO$28:$AO$47,MATCH(7,$AN$28:$AN$47,0)),"")</f>
        <v/>
      </c>
      <c r="C20" s="14"/>
      <c r="D20" s="14"/>
      <c r="E20" s="14"/>
      <c r="F20" s="14"/>
      <c r="G20" s="14"/>
      <c r="H20" s="15"/>
      <c r="J20" s="16" t="s">
        <v>36</v>
      </c>
      <c r="K20" s="14"/>
      <c r="L20" s="15"/>
      <c r="M20" s="16" t="s">
        <v>37</v>
      </c>
      <c r="N20" s="15"/>
      <c r="O20" s="16" t="s">
        <v>38</v>
      </c>
      <c r="P20" s="15"/>
    </row>
    <row r="21" spans="2:49" ht="24" customHeight="1" x14ac:dyDescent="0.25">
      <c r="B21" s="13" t="str">
        <f>IFERROR(INDEX($AO$28:$AO$47,MATCH(8,$AN$28:$AN$47,0)),"")</f>
        <v/>
      </c>
      <c r="C21" s="14"/>
      <c r="D21" s="14"/>
      <c r="E21" s="14"/>
      <c r="F21" s="14"/>
      <c r="G21" s="14"/>
      <c r="H21" s="15"/>
      <c r="J21" s="29">
        <f>COUNTIFS($AM$28:$AM$47,1)</f>
        <v>0</v>
      </c>
      <c r="K21" s="14"/>
      <c r="L21" s="15"/>
      <c r="M21" s="32">
        <f>COUNTIFS($AM$28:$AM$47,1,$G$28:$G$47,"Hecho")</f>
        <v>0</v>
      </c>
      <c r="N21" s="15"/>
      <c r="O21" s="33">
        <f>COUNTIFS($AM$28:$AM$47,1,$G$28:$G$47,"Pendiente")</f>
        <v>0</v>
      </c>
      <c r="P21" s="15"/>
    </row>
    <row r="22" spans="2:49" ht="20.100000000000001" customHeight="1" x14ac:dyDescent="0.25">
      <c r="J22" s="19" t="str">
        <f>"Personal: "&amp;COUNTIFS($AM$28:$AM$47,1,$D$28:$D$47,"Personal")&amp;CHAR(10)&amp;"Gestión: "&amp;COUNTIFS($AM$28:$AM$47,1,$D$28:$D$47,"Gestión")&amp;CHAR(10)&amp;"Salud: "&amp;COUNTIFS($AM$28:$AM$47,1,$D$28:$D$47,"Salud")&amp;"   |   "&amp;"Ocio: "&amp;COUNTIFS($AM$28:$AM$47,1,$D$28:$D$47,"Ocio")&amp;"   |   "&amp;"Casa: "&amp;COUNTIFS($AM$28:$AM$47,1,$D$28:$D$47,"Casa")</f>
        <v>Personal: 0
Gestión: 0
Salud: 0   |   Ocio: 0   |   Casa: 0</v>
      </c>
      <c r="K22" s="20"/>
      <c r="L22" s="20"/>
      <c r="M22" s="20"/>
      <c r="N22" s="20"/>
      <c r="O22" s="20"/>
      <c r="P22" s="21"/>
    </row>
    <row r="23" spans="2:49" ht="20.100000000000001" customHeight="1" x14ac:dyDescent="0.25">
      <c r="J23" s="22"/>
      <c r="K23" s="18"/>
      <c r="L23" s="18"/>
      <c r="M23" s="18"/>
      <c r="N23" s="18"/>
      <c r="O23" s="18"/>
      <c r="P23" s="23"/>
    </row>
    <row r="24" spans="2:49" ht="20.100000000000001" customHeight="1" x14ac:dyDescent="0.25">
      <c r="J24" s="24"/>
      <c r="K24" s="25"/>
      <c r="L24" s="25"/>
      <c r="M24" s="25"/>
      <c r="N24" s="25"/>
      <c r="O24" s="25"/>
      <c r="P24" s="26"/>
    </row>
    <row r="25" spans="2:49" ht="20.100000000000001" customHeight="1" x14ac:dyDescent="0.25">
      <c r="B25" s="6" t="s">
        <v>39</v>
      </c>
    </row>
    <row r="26" spans="2:49" ht="20.100000000000001" customHeight="1" x14ac:dyDescent="0.25">
      <c r="B26" s="7" t="s">
        <v>40</v>
      </c>
    </row>
    <row r="27" spans="2:49" ht="20.100000000000001" customHeight="1" x14ac:dyDescent="0.25">
      <c r="B27" s="8" t="s">
        <v>41</v>
      </c>
      <c r="C27" s="8" t="s">
        <v>42</v>
      </c>
      <c r="D27" s="8" t="s">
        <v>43</v>
      </c>
      <c r="E27" s="8" t="s">
        <v>44</v>
      </c>
      <c r="F27" s="8" t="s">
        <v>45</v>
      </c>
      <c r="G27" s="8" t="s">
        <v>46</v>
      </c>
    </row>
    <row r="28" spans="2:49" ht="21.95" customHeight="1" x14ac:dyDescent="0.25">
      <c r="B28" s="9">
        <v>46267</v>
      </c>
      <c r="C28" s="10" t="s">
        <v>8</v>
      </c>
      <c r="D28" s="10" t="s">
        <v>9</v>
      </c>
      <c r="E28" s="10" t="s">
        <v>47</v>
      </c>
      <c r="F28" s="10" t="s">
        <v>48</v>
      </c>
      <c r="G28" s="10" t="s">
        <v>37</v>
      </c>
      <c r="AM28">
        <f t="shared" ref="AM28:AM47" si="3">IF(ISNUMBER($B28),IF(AND(YEAR($B28)=$D$2,MONTH($B28)=$U$1),1,0),0)</f>
        <v>0</v>
      </c>
      <c r="AN28" t="str">
        <f>IF($AM28=1,COUNTIF($AM$28:$AM28,1),"")</f>
        <v/>
      </c>
      <c r="AO28" t="str">
        <f t="shared" ref="AO28:AO47" si="4">IF($AM28=1,TEXT($B28,"dd")&amp;"/"&amp;TEXT($B28,"mm")&amp;" · "&amp;$C28&amp;" · "&amp;$D28&amp;" · "&amp;$E28,"")</f>
        <v/>
      </c>
    </row>
    <row r="29" spans="2:49" ht="21.95" customHeight="1" x14ac:dyDescent="0.25">
      <c r="B29" s="11">
        <v>46269</v>
      </c>
      <c r="C29" s="12" t="s">
        <v>2</v>
      </c>
      <c r="D29" s="12" t="s">
        <v>20</v>
      </c>
      <c r="E29" s="12" t="s">
        <v>49</v>
      </c>
      <c r="F29" s="12" t="s">
        <v>50</v>
      </c>
      <c r="G29" s="12" t="s">
        <v>37</v>
      </c>
      <c r="AM29">
        <f t="shared" si="3"/>
        <v>0</v>
      </c>
      <c r="AN29" t="str">
        <f>IF($AM29=1,COUNTIF($AM$28:$AM29,1),"")</f>
        <v/>
      </c>
      <c r="AO29" t="str">
        <f t="shared" si="4"/>
        <v/>
      </c>
    </row>
    <row r="30" spans="2:49" ht="21.95" customHeight="1" x14ac:dyDescent="0.25">
      <c r="B30" s="9">
        <v>46272</v>
      </c>
      <c r="C30" s="10" t="s">
        <v>19</v>
      </c>
      <c r="D30" s="10" t="s">
        <v>23</v>
      </c>
      <c r="E30" s="10" t="s">
        <v>51</v>
      </c>
      <c r="F30" s="10" t="s">
        <v>52</v>
      </c>
      <c r="G30" s="10" t="s">
        <v>53</v>
      </c>
      <c r="V30">
        <f>$U$3+0</f>
        <v>46230</v>
      </c>
      <c r="W30">
        <f>$U$3+1</f>
        <v>46231</v>
      </c>
      <c r="X30">
        <f>$U$3+2</f>
        <v>46232</v>
      </c>
      <c r="Y30">
        <f>$U$3+3</f>
        <v>46233</v>
      </c>
      <c r="Z30">
        <f>$U$3+4</f>
        <v>46234</v>
      </c>
      <c r="AA30">
        <f>$U$3+5</f>
        <v>46235</v>
      </c>
      <c r="AB30">
        <f>$U$3+6</f>
        <v>46236</v>
      </c>
      <c r="AC30">
        <f>$U$5+0</f>
        <v>46202</v>
      </c>
      <c r="AD30">
        <f>$U$5+1</f>
        <v>46203</v>
      </c>
      <c r="AE30">
        <f>$U$5+2</f>
        <v>46204</v>
      </c>
      <c r="AF30">
        <f>$U$5+3</f>
        <v>46205</v>
      </c>
      <c r="AG30">
        <f>$U$5+4</f>
        <v>46206</v>
      </c>
      <c r="AH30">
        <f>$U$5+5</f>
        <v>46207</v>
      </c>
      <c r="AI30">
        <f>$U$5+6</f>
        <v>46208</v>
      </c>
      <c r="AM30">
        <f t="shared" si="3"/>
        <v>0</v>
      </c>
      <c r="AN30" t="str">
        <f>IF($AM30=1,COUNTIF($AM$28:$AM30,1),"")</f>
        <v/>
      </c>
      <c r="AO30" t="str">
        <f t="shared" si="4"/>
        <v/>
      </c>
      <c r="AQ30">
        <f>$U$7+0</f>
        <v>46265</v>
      </c>
      <c r="AR30">
        <f>$U$7+1</f>
        <v>46266</v>
      </c>
      <c r="AS30">
        <f>$U$7+2</f>
        <v>46267</v>
      </c>
      <c r="AT30">
        <f>$U$7+3</f>
        <v>46268</v>
      </c>
      <c r="AU30">
        <f>$U$7+4</f>
        <v>46269</v>
      </c>
      <c r="AV30">
        <f>$U$7+5</f>
        <v>46270</v>
      </c>
      <c r="AW30">
        <f>$U$7+6</f>
        <v>46271</v>
      </c>
    </row>
    <row r="31" spans="2:49" ht="21.95" customHeight="1" x14ac:dyDescent="0.25">
      <c r="B31" s="11">
        <v>46274</v>
      </c>
      <c r="C31" s="12" t="s">
        <v>22</v>
      </c>
      <c r="D31" s="12" t="s">
        <v>25</v>
      </c>
      <c r="E31" s="12" t="s">
        <v>54</v>
      </c>
      <c r="F31" s="12" t="s">
        <v>55</v>
      </c>
      <c r="G31" s="12" t="s">
        <v>53</v>
      </c>
      <c r="V31">
        <f>$U$3+7</f>
        <v>46237</v>
      </c>
      <c r="W31">
        <f>$U$3+8</f>
        <v>46238</v>
      </c>
      <c r="X31">
        <f>$U$3+9</f>
        <v>46239</v>
      </c>
      <c r="Y31">
        <f>$U$3+10</f>
        <v>46240</v>
      </c>
      <c r="Z31">
        <f>$U$3+11</f>
        <v>46241</v>
      </c>
      <c r="AA31">
        <f>$U$3+12</f>
        <v>46242</v>
      </c>
      <c r="AB31">
        <f>$U$3+13</f>
        <v>46243</v>
      </c>
      <c r="AC31">
        <f>$U$5+7</f>
        <v>46209</v>
      </c>
      <c r="AD31">
        <f>$U$5+8</f>
        <v>46210</v>
      </c>
      <c r="AE31">
        <f>$U$5+9</f>
        <v>46211</v>
      </c>
      <c r="AF31">
        <f>$U$5+10</f>
        <v>46212</v>
      </c>
      <c r="AG31">
        <f>$U$5+11</f>
        <v>46213</v>
      </c>
      <c r="AH31">
        <f>$U$5+12</f>
        <v>46214</v>
      </c>
      <c r="AI31">
        <f>$U$5+13</f>
        <v>46215</v>
      </c>
      <c r="AM31">
        <f t="shared" si="3"/>
        <v>0</v>
      </c>
      <c r="AN31" t="str">
        <f>IF($AM31=1,COUNTIF($AM$28:$AM31,1),"")</f>
        <v/>
      </c>
      <c r="AO31" t="str">
        <f t="shared" si="4"/>
        <v/>
      </c>
      <c r="AQ31">
        <f>$U$7+7</f>
        <v>46272</v>
      </c>
      <c r="AR31">
        <f>$U$7+8</f>
        <v>46273</v>
      </c>
      <c r="AS31">
        <f>$U$7+9</f>
        <v>46274</v>
      </c>
      <c r="AT31">
        <f>$U$7+10</f>
        <v>46275</v>
      </c>
      <c r="AU31">
        <f>$U$7+11</f>
        <v>46276</v>
      </c>
      <c r="AV31">
        <f>$U$7+12</f>
        <v>46277</v>
      </c>
      <c r="AW31">
        <f>$U$7+13</f>
        <v>46278</v>
      </c>
    </row>
    <row r="32" spans="2:49" ht="21.95" customHeight="1" x14ac:dyDescent="0.25">
      <c r="B32" s="9">
        <v>46277</v>
      </c>
      <c r="C32" s="10" t="s">
        <v>8</v>
      </c>
      <c r="D32" s="10" t="s">
        <v>3</v>
      </c>
      <c r="E32" s="10" t="s">
        <v>56</v>
      </c>
      <c r="F32" s="10" t="s">
        <v>57</v>
      </c>
      <c r="G32" s="10" t="s">
        <v>37</v>
      </c>
      <c r="V32">
        <f>$U$3+14</f>
        <v>46244</v>
      </c>
      <c r="W32">
        <f>$U$3+15</f>
        <v>46245</v>
      </c>
      <c r="X32">
        <f>$U$3+16</f>
        <v>46246</v>
      </c>
      <c r="Y32">
        <f>$U$3+17</f>
        <v>46247</v>
      </c>
      <c r="Z32">
        <f>$U$3+18</f>
        <v>46248</v>
      </c>
      <c r="AA32">
        <f>$U$3+19</f>
        <v>46249</v>
      </c>
      <c r="AB32">
        <f>$U$3+20</f>
        <v>46250</v>
      </c>
      <c r="AC32">
        <f>$U$5+14</f>
        <v>46216</v>
      </c>
      <c r="AD32">
        <f>$U$5+15</f>
        <v>46217</v>
      </c>
      <c r="AE32">
        <f>$U$5+16</f>
        <v>46218</v>
      </c>
      <c r="AF32">
        <f>$U$5+17</f>
        <v>46219</v>
      </c>
      <c r="AG32">
        <f>$U$5+18</f>
        <v>46220</v>
      </c>
      <c r="AH32">
        <f>$U$5+19</f>
        <v>46221</v>
      </c>
      <c r="AI32">
        <f>$U$5+20</f>
        <v>46222</v>
      </c>
      <c r="AM32">
        <f t="shared" si="3"/>
        <v>0</v>
      </c>
      <c r="AN32" t="str">
        <f>IF($AM32=1,COUNTIF($AM$28:$AM32,1),"")</f>
        <v/>
      </c>
      <c r="AO32" t="str">
        <f t="shared" si="4"/>
        <v/>
      </c>
      <c r="AQ32">
        <f>$U$7+14</f>
        <v>46279</v>
      </c>
      <c r="AR32">
        <f>$U$7+15</f>
        <v>46280</v>
      </c>
      <c r="AS32">
        <f>$U$7+16</f>
        <v>46281</v>
      </c>
      <c r="AT32">
        <f>$U$7+17</f>
        <v>46282</v>
      </c>
      <c r="AU32">
        <f>$U$7+18</f>
        <v>46283</v>
      </c>
      <c r="AV32">
        <f>$U$7+19</f>
        <v>46284</v>
      </c>
      <c r="AW32">
        <f>$U$7+20</f>
        <v>46285</v>
      </c>
    </row>
    <row r="33" spans="2:49" ht="21.95" customHeight="1" x14ac:dyDescent="0.25">
      <c r="B33" s="11">
        <v>46280</v>
      </c>
      <c r="C33" s="12" t="s">
        <v>2</v>
      </c>
      <c r="D33" s="12" t="s">
        <v>9</v>
      </c>
      <c r="E33" s="12" t="s">
        <v>58</v>
      </c>
      <c r="F33" s="12" t="s">
        <v>59</v>
      </c>
      <c r="G33" s="12" t="s">
        <v>53</v>
      </c>
      <c r="V33">
        <f>$U$3+21</f>
        <v>46251</v>
      </c>
      <c r="W33">
        <f>$U$3+22</f>
        <v>46252</v>
      </c>
      <c r="X33">
        <f>$U$3+23</f>
        <v>46253</v>
      </c>
      <c r="Y33">
        <f>$U$3+24</f>
        <v>46254</v>
      </c>
      <c r="Z33">
        <f>$U$3+25</f>
        <v>46255</v>
      </c>
      <c r="AA33">
        <f>$U$3+26</f>
        <v>46256</v>
      </c>
      <c r="AB33">
        <f>$U$3+27</f>
        <v>46257</v>
      </c>
      <c r="AC33">
        <f>$U$5+21</f>
        <v>46223</v>
      </c>
      <c r="AD33">
        <f>$U$5+22</f>
        <v>46224</v>
      </c>
      <c r="AE33">
        <f>$U$5+23</f>
        <v>46225</v>
      </c>
      <c r="AF33">
        <f>$U$5+24</f>
        <v>46226</v>
      </c>
      <c r="AG33">
        <f>$U$5+25</f>
        <v>46227</v>
      </c>
      <c r="AH33">
        <f>$U$5+26</f>
        <v>46228</v>
      </c>
      <c r="AI33">
        <f>$U$5+27</f>
        <v>46229</v>
      </c>
      <c r="AM33">
        <f t="shared" si="3"/>
        <v>0</v>
      </c>
      <c r="AN33" t="str">
        <f>IF($AM33=1,COUNTIF($AM$28:$AM33,1),"")</f>
        <v/>
      </c>
      <c r="AO33" t="str">
        <f t="shared" si="4"/>
        <v/>
      </c>
      <c r="AQ33">
        <f>$U$7+21</f>
        <v>46286</v>
      </c>
      <c r="AR33">
        <f>$U$7+22</f>
        <v>46287</v>
      </c>
      <c r="AS33">
        <f>$U$7+23</f>
        <v>46288</v>
      </c>
      <c r="AT33">
        <f>$U$7+24</f>
        <v>46289</v>
      </c>
      <c r="AU33">
        <f>$U$7+25</f>
        <v>46290</v>
      </c>
      <c r="AV33">
        <f>$U$7+26</f>
        <v>46291</v>
      </c>
      <c r="AW33">
        <f>$U$7+27</f>
        <v>46292</v>
      </c>
    </row>
    <row r="34" spans="2:49" ht="21.95" customHeight="1" x14ac:dyDescent="0.25">
      <c r="B34" s="9">
        <v>46283</v>
      </c>
      <c r="C34" s="10" t="s">
        <v>2</v>
      </c>
      <c r="D34" s="10" t="s">
        <v>20</v>
      </c>
      <c r="E34" s="10" t="s">
        <v>60</v>
      </c>
      <c r="F34" s="10" t="s">
        <v>61</v>
      </c>
      <c r="G34" s="10" t="s">
        <v>53</v>
      </c>
      <c r="V34">
        <f>$U$3+28</f>
        <v>46258</v>
      </c>
      <c r="W34">
        <f>$U$3+29</f>
        <v>46259</v>
      </c>
      <c r="X34">
        <f>$U$3+30</f>
        <v>46260</v>
      </c>
      <c r="Y34">
        <f>$U$3+31</f>
        <v>46261</v>
      </c>
      <c r="Z34">
        <f>$U$3+32</f>
        <v>46262</v>
      </c>
      <c r="AA34">
        <f>$U$3+33</f>
        <v>46263</v>
      </c>
      <c r="AB34">
        <f>$U$3+34</f>
        <v>46264</v>
      </c>
      <c r="AC34">
        <f>$U$5+28</f>
        <v>46230</v>
      </c>
      <c r="AD34">
        <f>$U$5+29</f>
        <v>46231</v>
      </c>
      <c r="AE34">
        <f>$U$5+30</f>
        <v>46232</v>
      </c>
      <c r="AF34">
        <f>$U$5+31</f>
        <v>46233</v>
      </c>
      <c r="AG34">
        <f>$U$5+32</f>
        <v>46234</v>
      </c>
      <c r="AH34">
        <f>$U$5+33</f>
        <v>46235</v>
      </c>
      <c r="AI34">
        <f>$U$5+34</f>
        <v>46236</v>
      </c>
      <c r="AM34">
        <f t="shared" si="3"/>
        <v>0</v>
      </c>
      <c r="AN34" t="str">
        <f>IF($AM34=1,COUNTIF($AM$28:$AM34,1),"")</f>
        <v/>
      </c>
      <c r="AO34" t="str">
        <f t="shared" si="4"/>
        <v/>
      </c>
      <c r="AQ34">
        <f>$U$7+28</f>
        <v>46293</v>
      </c>
      <c r="AR34">
        <f>$U$7+29</f>
        <v>46294</v>
      </c>
      <c r="AS34">
        <f>$U$7+30</f>
        <v>46295</v>
      </c>
      <c r="AT34">
        <f>$U$7+31</f>
        <v>46296</v>
      </c>
      <c r="AU34">
        <f>$U$7+32</f>
        <v>46297</v>
      </c>
      <c r="AV34">
        <f>$U$7+33</f>
        <v>46298</v>
      </c>
      <c r="AW34">
        <f>$U$7+34</f>
        <v>46299</v>
      </c>
    </row>
    <row r="35" spans="2:49" ht="21.95" customHeight="1" x14ac:dyDescent="0.25">
      <c r="B35" s="11">
        <v>46286</v>
      </c>
      <c r="C35" s="12" t="s">
        <v>8</v>
      </c>
      <c r="D35" s="12" t="s">
        <v>23</v>
      </c>
      <c r="E35" s="12" t="s">
        <v>62</v>
      </c>
      <c r="F35" s="12" t="s">
        <v>63</v>
      </c>
      <c r="G35" s="12" t="s">
        <v>53</v>
      </c>
      <c r="V35">
        <f>$U$3+35</f>
        <v>46265</v>
      </c>
      <c r="W35">
        <f>$U$3+36</f>
        <v>46266</v>
      </c>
      <c r="X35">
        <f>$U$3+37</f>
        <v>46267</v>
      </c>
      <c r="Y35">
        <f>$U$3+38</f>
        <v>46268</v>
      </c>
      <c r="Z35">
        <f>$U$3+39</f>
        <v>46269</v>
      </c>
      <c r="AA35">
        <f>$U$3+40</f>
        <v>46270</v>
      </c>
      <c r="AB35">
        <f>$U$3+41</f>
        <v>46271</v>
      </c>
      <c r="AC35">
        <f>$U$5+35</f>
        <v>46237</v>
      </c>
      <c r="AD35">
        <f>$U$5+36</f>
        <v>46238</v>
      </c>
      <c r="AE35">
        <f>$U$5+37</f>
        <v>46239</v>
      </c>
      <c r="AF35">
        <f>$U$5+38</f>
        <v>46240</v>
      </c>
      <c r="AG35">
        <f>$U$5+39</f>
        <v>46241</v>
      </c>
      <c r="AH35">
        <f>$U$5+40</f>
        <v>46242</v>
      </c>
      <c r="AI35">
        <f>$U$5+41</f>
        <v>46243</v>
      </c>
      <c r="AM35">
        <f t="shared" si="3"/>
        <v>0</v>
      </c>
      <c r="AN35" t="str">
        <f>IF($AM35=1,COUNTIF($AM$28:$AM35,1),"")</f>
        <v/>
      </c>
      <c r="AO35" t="str">
        <f t="shared" si="4"/>
        <v/>
      </c>
      <c r="AQ35">
        <f>$U$7+35</f>
        <v>46300</v>
      </c>
      <c r="AR35">
        <f>$U$7+36</f>
        <v>46301</v>
      </c>
      <c r="AS35">
        <f>$U$7+37</f>
        <v>46302</v>
      </c>
      <c r="AT35">
        <f>$U$7+38</f>
        <v>46303</v>
      </c>
      <c r="AU35">
        <f>$U$7+39</f>
        <v>46304</v>
      </c>
      <c r="AV35">
        <f>$U$7+40</f>
        <v>46305</v>
      </c>
      <c r="AW35">
        <f>$U$7+41</f>
        <v>46306</v>
      </c>
    </row>
    <row r="36" spans="2:49" ht="21.95" customHeight="1" x14ac:dyDescent="0.25">
      <c r="B36" s="9">
        <v>46289</v>
      </c>
      <c r="C36" s="10" t="s">
        <v>19</v>
      </c>
      <c r="D36" s="10" t="s">
        <v>25</v>
      </c>
      <c r="E36" s="10" t="s">
        <v>64</v>
      </c>
      <c r="F36" s="10" t="s">
        <v>65</v>
      </c>
      <c r="G36" s="10" t="s">
        <v>53</v>
      </c>
      <c r="AM36">
        <f t="shared" si="3"/>
        <v>0</v>
      </c>
      <c r="AN36" t="str">
        <f>IF($AM36=1,COUNTIF($AM$28:$AM36,1),"")</f>
        <v/>
      </c>
      <c r="AO36" t="str">
        <f t="shared" si="4"/>
        <v/>
      </c>
    </row>
    <row r="37" spans="2:49" ht="21.95" customHeight="1" x14ac:dyDescent="0.25">
      <c r="B37" s="11">
        <v>46293</v>
      </c>
      <c r="C37" s="12" t="s">
        <v>2</v>
      </c>
      <c r="D37" s="12" t="s">
        <v>3</v>
      </c>
      <c r="E37" s="12" t="s">
        <v>66</v>
      </c>
      <c r="F37" s="12" t="s">
        <v>67</v>
      </c>
      <c r="G37" s="12" t="s">
        <v>37</v>
      </c>
      <c r="AM37">
        <f t="shared" si="3"/>
        <v>0</v>
      </c>
      <c r="AN37" t="str">
        <f>IF($AM37=1,COUNTIF($AM$28:$AM37,1),"")</f>
        <v/>
      </c>
      <c r="AO37" t="str">
        <f t="shared" si="4"/>
        <v/>
      </c>
    </row>
    <row r="38" spans="2:49" ht="21.95" customHeight="1" x14ac:dyDescent="0.25">
      <c r="B38" s="10"/>
      <c r="C38" s="10"/>
      <c r="D38" s="10"/>
      <c r="E38" s="10"/>
      <c r="F38" s="10"/>
      <c r="G38" s="10"/>
      <c r="AM38">
        <f t="shared" si="3"/>
        <v>0</v>
      </c>
      <c r="AN38" t="str">
        <f>IF($AM38=1,COUNTIF($AM$28:$AM38,1),"")</f>
        <v/>
      </c>
      <c r="AO38" t="str">
        <f t="shared" si="4"/>
        <v/>
      </c>
    </row>
    <row r="39" spans="2:49" ht="21.95" customHeight="1" x14ac:dyDescent="0.25">
      <c r="B39" s="12"/>
      <c r="C39" s="12"/>
      <c r="D39" s="12"/>
      <c r="E39" s="12"/>
      <c r="F39" s="12"/>
      <c r="G39" s="12"/>
      <c r="AM39">
        <f t="shared" si="3"/>
        <v>0</v>
      </c>
      <c r="AN39" t="str">
        <f>IF($AM39=1,COUNTIF($AM$28:$AM39,1),"")</f>
        <v/>
      </c>
      <c r="AO39" t="str">
        <f t="shared" si="4"/>
        <v/>
      </c>
    </row>
    <row r="40" spans="2:49" ht="21.95" customHeight="1" x14ac:dyDescent="0.25">
      <c r="B40" s="10"/>
      <c r="C40" s="10"/>
      <c r="D40" s="10"/>
      <c r="E40" s="10"/>
      <c r="F40" s="10"/>
      <c r="G40" s="10"/>
      <c r="AM40">
        <f t="shared" si="3"/>
        <v>0</v>
      </c>
      <c r="AN40" t="str">
        <f>IF($AM40=1,COUNTIF($AM$28:$AM40,1),"")</f>
        <v/>
      </c>
      <c r="AO40" t="str">
        <f t="shared" si="4"/>
        <v/>
      </c>
    </row>
    <row r="41" spans="2:49" ht="21.95" customHeight="1" x14ac:dyDescent="0.25">
      <c r="B41" s="12"/>
      <c r="C41" s="12"/>
      <c r="D41" s="12"/>
      <c r="E41" s="12"/>
      <c r="F41" s="12"/>
      <c r="G41" s="12"/>
      <c r="AM41">
        <f t="shared" si="3"/>
        <v>0</v>
      </c>
      <c r="AN41" t="str">
        <f>IF($AM41=1,COUNTIF($AM$28:$AM41,1),"")</f>
        <v/>
      </c>
      <c r="AO41" t="str">
        <f t="shared" si="4"/>
        <v/>
      </c>
    </row>
    <row r="42" spans="2:49" ht="21.95" customHeight="1" x14ac:dyDescent="0.25">
      <c r="B42" s="10"/>
      <c r="C42" s="10"/>
      <c r="D42" s="10"/>
      <c r="E42" s="10"/>
      <c r="F42" s="10"/>
      <c r="G42" s="10"/>
      <c r="AM42">
        <f t="shared" si="3"/>
        <v>0</v>
      </c>
      <c r="AN42" t="str">
        <f>IF($AM42=1,COUNTIF($AM$28:$AM42,1),"")</f>
        <v/>
      </c>
      <c r="AO42" t="str">
        <f t="shared" si="4"/>
        <v/>
      </c>
    </row>
    <row r="43" spans="2:49" ht="21.95" customHeight="1" x14ac:dyDescent="0.25">
      <c r="B43" s="12"/>
      <c r="C43" s="12"/>
      <c r="D43" s="12"/>
      <c r="E43" s="12"/>
      <c r="F43" s="12"/>
      <c r="G43" s="12"/>
      <c r="AM43">
        <f t="shared" si="3"/>
        <v>0</v>
      </c>
      <c r="AN43" t="str">
        <f>IF($AM43=1,COUNTIF($AM$28:$AM43,1),"")</f>
        <v/>
      </c>
      <c r="AO43" t="str">
        <f t="shared" si="4"/>
        <v/>
      </c>
    </row>
    <row r="44" spans="2:49" ht="21.95" customHeight="1" x14ac:dyDescent="0.25">
      <c r="B44" s="10"/>
      <c r="C44" s="10"/>
      <c r="D44" s="10"/>
      <c r="E44" s="10"/>
      <c r="F44" s="10"/>
      <c r="G44" s="10"/>
      <c r="AM44">
        <f t="shared" si="3"/>
        <v>0</v>
      </c>
      <c r="AN44" t="str">
        <f>IF($AM44=1,COUNTIF($AM$28:$AM44,1),"")</f>
        <v/>
      </c>
      <c r="AO44" t="str">
        <f t="shared" si="4"/>
        <v/>
      </c>
    </row>
    <row r="45" spans="2:49" ht="21.95" customHeight="1" x14ac:dyDescent="0.25">
      <c r="B45" s="12"/>
      <c r="C45" s="12"/>
      <c r="D45" s="12"/>
      <c r="E45" s="12"/>
      <c r="F45" s="12"/>
      <c r="G45" s="12"/>
      <c r="AM45">
        <f t="shared" si="3"/>
        <v>0</v>
      </c>
      <c r="AN45" t="str">
        <f>IF($AM45=1,COUNTIF($AM$28:$AM45,1),"")</f>
        <v/>
      </c>
      <c r="AO45" t="str">
        <f t="shared" si="4"/>
        <v/>
      </c>
    </row>
    <row r="46" spans="2:49" ht="21.95" customHeight="1" x14ac:dyDescent="0.25">
      <c r="B46" s="10"/>
      <c r="C46" s="10"/>
      <c r="D46" s="10"/>
      <c r="E46" s="10"/>
      <c r="F46" s="10"/>
      <c r="G46" s="10"/>
      <c r="AM46">
        <f t="shared" si="3"/>
        <v>0</v>
      </c>
      <c r="AN46" t="str">
        <f>IF($AM46=1,COUNTIF($AM$28:$AM46,1),"")</f>
        <v/>
      </c>
      <c r="AO46" t="str">
        <f t="shared" si="4"/>
        <v/>
      </c>
    </row>
    <row r="47" spans="2:49" ht="21.95" customHeight="1" x14ac:dyDescent="0.25">
      <c r="B47" s="12"/>
      <c r="C47" s="12"/>
      <c r="D47" s="12"/>
      <c r="E47" s="12"/>
      <c r="F47" s="12"/>
      <c r="G47" s="12"/>
      <c r="AM47">
        <f t="shared" si="3"/>
        <v>0</v>
      </c>
      <c r="AN47" t="str">
        <f>IF($AM47=1,COUNTIF($AM$28:$AM47,1),"")</f>
        <v/>
      </c>
      <c r="AO47" t="str">
        <f t="shared" si="4"/>
        <v/>
      </c>
    </row>
    <row r="48" spans="2:49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</sheetData>
  <mergeCells count="26">
    <mergeCell ref="J1:P1"/>
    <mergeCell ref="J19:P19"/>
    <mergeCell ref="F2:G2"/>
    <mergeCell ref="M21:N21"/>
    <mergeCell ref="B18:H18"/>
    <mergeCell ref="O21:P21"/>
    <mergeCell ref="B21:H21"/>
    <mergeCell ref="B12:H12"/>
    <mergeCell ref="B14:H14"/>
    <mergeCell ref="B17:H17"/>
    <mergeCell ref="B1:H1"/>
    <mergeCell ref="B13:H13"/>
    <mergeCell ref="J11:P11"/>
    <mergeCell ref="B19:H19"/>
    <mergeCell ref="B15:H15"/>
    <mergeCell ref="J20:L20"/>
    <mergeCell ref="J2:P2"/>
    <mergeCell ref="B20:H20"/>
    <mergeCell ref="J22:P24"/>
    <mergeCell ref="B2:C2"/>
    <mergeCell ref="M20:N20"/>
    <mergeCell ref="O20:P20"/>
    <mergeCell ref="B16:H16"/>
    <mergeCell ref="B3:H3"/>
    <mergeCell ref="J21:L21"/>
    <mergeCell ref="J10:P10"/>
  </mergeCells>
  <conditionalFormatting sqref="B5:H10">
    <cfRule type="expression" dxfId="6" priority="1">
      <formula>WEEKDAY(INDEX($V$30:$AB$35,ROW()-4,COLUMN()-1),2)&gt;5</formula>
    </cfRule>
    <cfRule type="expression" dxfId="5" priority="2">
      <formula>MONTH(INDEX($V$30:$AB$35,ROW()-4,COLUMN()-1))&lt;&gt;$U$1</formula>
    </cfRule>
    <cfRule type="expression" dxfId="4" priority="3">
      <formula>COUNTIFS($B$28:$B$47,INDEX($V$30:$AB$35,ROW()-4,COLUMN()-1))&gt;0</formula>
    </cfRule>
  </conditionalFormatting>
  <conditionalFormatting sqref="J4:P9">
    <cfRule type="expression" dxfId="3" priority="4">
      <formula>WEEKDAY(INDEX($AC$30:$AI$35,ROW()-3,COLUMN()-9),2)&gt;5</formula>
    </cfRule>
    <cfRule type="expression" dxfId="2" priority="5">
      <formula>MONTH(INDEX($AC$30:$AI$35,ROW()-3,COLUMN()-9))&lt;&gt;MONTH($U$4)</formula>
    </cfRule>
  </conditionalFormatting>
  <conditionalFormatting sqref="J13:P18">
    <cfRule type="expression" dxfId="1" priority="8">
      <formula>WEEKDAY(INDEX($AQ$30:$AW$35,ROW()-12,COLUMN()-9),2)&gt;5</formula>
    </cfRule>
    <cfRule type="expression" dxfId="0" priority="9">
      <formula>MONTH(INDEX($AQ$30:$AW$35,ROW()-12,COLUMN()-9))&lt;&gt;MONTH($U$6)</formula>
    </cfRule>
  </conditionalFormatting>
  <dataValidations count="5">
    <dataValidation type="list" sqref="D2" xr:uid="{00000000-0002-0000-0000-000000000000}">
      <formula1>$Q$1:$Q$12</formula1>
    </dataValidation>
    <dataValidation type="list" sqref="H2" xr:uid="{00000000-0002-0000-0000-000001000000}">
      <formula1>$R$1:$R$12</formula1>
    </dataValidation>
    <dataValidation type="list" sqref="C28 C29 C30 C31 C32 C33 C34 C35 C36 C37 C38 C39 C40 C41 C42 C43 C44 C45 C46 C47" xr:uid="{00000000-0002-0000-0000-000002000000}">
      <formula1>$S$1:$S$4</formula1>
    </dataValidation>
    <dataValidation type="list" sqref="D28 D29 D30 D31 D32 D33 D34 D35 D36 D37 D38 D39 D40 D41 D42 D43 D44 D45 D46 D47" xr:uid="{00000000-0002-0000-0000-000003000000}">
      <formula1>$T$1:$T$5</formula1>
    </dataValidation>
    <dataValidation type="list" sqref="G28 G29 G30 G31 G32 G33 G34 G35 G36 G37 G38 G39 G40 G41 G42 G43 G44 G45 G46 G47" xr:uid="{00000000-0002-0000-0000-000004000000}">
      <formula1>"Pendiente,Hecho"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Calendario</vt:lpstr>
      <vt:lpstr>Calendario!Área_de_impresión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2026-03-17T07:28:59Z</dcterms:modified>
</cp:coreProperties>
</file>