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calendario chino embarazo 2026\"/>
    </mc:Choice>
  </mc:AlternateContent>
  <xr:revisionPtr revIDLastSave="0" documentId="13_ncr:1_{DBD52C80-0261-4C49-A5BC-253E3B5D245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Calendario 2026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62" i="1" l="1"/>
  <c r="W61" i="1"/>
  <c r="V61" i="1"/>
  <c r="U61" i="1"/>
  <c r="T61" i="1"/>
  <c r="Q61" i="1"/>
  <c r="P61" i="1"/>
  <c r="O61" i="1"/>
  <c r="N61" i="1"/>
  <c r="M61" i="1"/>
  <c r="L61" i="1"/>
  <c r="K61" i="1"/>
  <c r="G61" i="1"/>
  <c r="F61" i="1"/>
  <c r="E61" i="1"/>
  <c r="D61" i="1"/>
  <c r="C61" i="1"/>
  <c r="B61" i="1"/>
  <c r="Z60" i="1"/>
  <c r="Y60" i="1"/>
  <c r="X60" i="1"/>
  <c r="W60" i="1"/>
  <c r="V60" i="1"/>
  <c r="U60" i="1"/>
  <c r="T60" i="1"/>
  <c r="Q60" i="1"/>
  <c r="P60" i="1"/>
  <c r="O60" i="1"/>
  <c r="N60" i="1"/>
  <c r="M60" i="1"/>
  <c r="L60" i="1"/>
  <c r="K60" i="1"/>
  <c r="H60" i="1"/>
  <c r="G60" i="1"/>
  <c r="F60" i="1"/>
  <c r="E60" i="1"/>
  <c r="D60" i="1"/>
  <c r="C60" i="1"/>
  <c r="B60" i="1"/>
  <c r="Z59" i="1"/>
  <c r="Y59" i="1"/>
  <c r="X59" i="1"/>
  <c r="W59" i="1"/>
  <c r="V59" i="1"/>
  <c r="U59" i="1"/>
  <c r="T59" i="1"/>
  <c r="Q59" i="1"/>
  <c r="P59" i="1"/>
  <c r="O59" i="1"/>
  <c r="N59" i="1"/>
  <c r="M59" i="1"/>
  <c r="L59" i="1"/>
  <c r="K59" i="1"/>
  <c r="H59" i="1"/>
  <c r="G59" i="1"/>
  <c r="F59" i="1"/>
  <c r="E59" i="1"/>
  <c r="D59" i="1"/>
  <c r="C59" i="1"/>
  <c r="B59" i="1"/>
  <c r="Z58" i="1"/>
  <c r="Y58" i="1"/>
  <c r="X58" i="1"/>
  <c r="W58" i="1"/>
  <c r="V58" i="1"/>
  <c r="U58" i="1"/>
  <c r="T58" i="1"/>
  <c r="Q58" i="1"/>
  <c r="P58" i="1"/>
  <c r="O58" i="1"/>
  <c r="N58" i="1"/>
  <c r="M58" i="1"/>
  <c r="L58" i="1"/>
  <c r="K58" i="1"/>
  <c r="H58" i="1"/>
  <c r="G58" i="1"/>
  <c r="F58" i="1"/>
  <c r="E58" i="1"/>
  <c r="D58" i="1"/>
  <c r="C58" i="1"/>
  <c r="B58" i="1"/>
  <c r="Z57" i="1"/>
  <c r="Y57" i="1"/>
  <c r="X57" i="1"/>
  <c r="W57" i="1"/>
  <c r="V57" i="1"/>
  <c r="U57" i="1"/>
  <c r="Q57" i="1"/>
  <c r="H57" i="1"/>
  <c r="G57" i="1"/>
  <c r="F57" i="1"/>
  <c r="E57" i="1"/>
  <c r="K52" i="1"/>
  <c r="V51" i="1"/>
  <c r="U51" i="1"/>
  <c r="T51" i="1"/>
  <c r="Q51" i="1"/>
  <c r="P51" i="1"/>
  <c r="O51" i="1"/>
  <c r="N51" i="1"/>
  <c r="M51" i="1"/>
  <c r="L51" i="1"/>
  <c r="K51" i="1"/>
  <c r="F51" i="1"/>
  <c r="E51" i="1"/>
  <c r="D51" i="1"/>
  <c r="C51" i="1"/>
  <c r="B51" i="1"/>
  <c r="Z50" i="1"/>
  <c r="Y50" i="1"/>
  <c r="X50" i="1"/>
  <c r="W50" i="1"/>
  <c r="V50" i="1"/>
  <c r="U50" i="1"/>
  <c r="T50" i="1"/>
  <c r="Q50" i="1"/>
  <c r="P50" i="1"/>
  <c r="O50" i="1"/>
  <c r="N50" i="1"/>
  <c r="M50" i="1"/>
  <c r="L50" i="1"/>
  <c r="K50" i="1"/>
  <c r="H50" i="1"/>
  <c r="G50" i="1"/>
  <c r="F50" i="1"/>
  <c r="E50" i="1"/>
  <c r="D50" i="1"/>
  <c r="C50" i="1"/>
  <c r="B50" i="1"/>
  <c r="Z49" i="1"/>
  <c r="Y49" i="1"/>
  <c r="X49" i="1"/>
  <c r="W49" i="1"/>
  <c r="V49" i="1"/>
  <c r="U49" i="1"/>
  <c r="T49" i="1"/>
  <c r="Q49" i="1"/>
  <c r="P49" i="1"/>
  <c r="O49" i="1"/>
  <c r="N49" i="1"/>
  <c r="M49" i="1"/>
  <c r="L49" i="1"/>
  <c r="K49" i="1"/>
  <c r="H49" i="1"/>
  <c r="G49" i="1"/>
  <c r="F49" i="1"/>
  <c r="E49" i="1"/>
  <c r="D49" i="1"/>
  <c r="C49" i="1"/>
  <c r="B49" i="1"/>
  <c r="Z48" i="1"/>
  <c r="Y48" i="1"/>
  <c r="X48" i="1"/>
  <c r="W48" i="1"/>
  <c r="V48" i="1"/>
  <c r="U48" i="1"/>
  <c r="T48" i="1"/>
  <c r="Q48" i="1"/>
  <c r="P48" i="1"/>
  <c r="O48" i="1"/>
  <c r="N48" i="1"/>
  <c r="M48" i="1"/>
  <c r="L48" i="1"/>
  <c r="K48" i="1"/>
  <c r="H48" i="1"/>
  <c r="G48" i="1"/>
  <c r="F48" i="1"/>
  <c r="E48" i="1"/>
  <c r="D48" i="1"/>
  <c r="C48" i="1"/>
  <c r="B48" i="1"/>
  <c r="Z47" i="1"/>
  <c r="Y47" i="1"/>
  <c r="X47" i="1"/>
  <c r="W47" i="1"/>
  <c r="V47" i="1"/>
  <c r="U47" i="1"/>
  <c r="Q47" i="1"/>
  <c r="P47" i="1"/>
  <c r="H47" i="1"/>
  <c r="G47" i="1"/>
  <c r="F47" i="1"/>
  <c r="E47" i="1"/>
  <c r="D47" i="1"/>
  <c r="U41" i="1"/>
  <c r="T41" i="1"/>
  <c r="Q41" i="1"/>
  <c r="P41" i="1"/>
  <c r="O41" i="1"/>
  <c r="N41" i="1"/>
  <c r="M41" i="1"/>
  <c r="L41" i="1"/>
  <c r="K41" i="1"/>
  <c r="E41" i="1"/>
  <c r="D41" i="1"/>
  <c r="C41" i="1"/>
  <c r="B41" i="1"/>
  <c r="Z40" i="1"/>
  <c r="Y40" i="1"/>
  <c r="X40" i="1"/>
  <c r="W40" i="1"/>
  <c r="V40" i="1"/>
  <c r="U40" i="1"/>
  <c r="T40" i="1"/>
  <c r="Q40" i="1"/>
  <c r="P40" i="1"/>
  <c r="O40" i="1"/>
  <c r="N40" i="1"/>
  <c r="M40" i="1"/>
  <c r="L40" i="1"/>
  <c r="K40" i="1"/>
  <c r="H40" i="1"/>
  <c r="G40" i="1"/>
  <c r="F40" i="1"/>
  <c r="E40" i="1"/>
  <c r="D40" i="1"/>
  <c r="C40" i="1"/>
  <c r="B40" i="1"/>
  <c r="Z39" i="1"/>
  <c r="Y39" i="1"/>
  <c r="X39" i="1"/>
  <c r="W39" i="1"/>
  <c r="V39" i="1"/>
  <c r="U39" i="1"/>
  <c r="T39" i="1"/>
  <c r="Q39" i="1"/>
  <c r="P39" i="1"/>
  <c r="O39" i="1"/>
  <c r="N39" i="1"/>
  <c r="M39" i="1"/>
  <c r="L39" i="1"/>
  <c r="K39" i="1"/>
  <c r="H39" i="1"/>
  <c r="G39" i="1"/>
  <c r="F39" i="1"/>
  <c r="E39" i="1"/>
  <c r="D39" i="1"/>
  <c r="C39" i="1"/>
  <c r="B39" i="1"/>
  <c r="Z38" i="1"/>
  <c r="Y38" i="1"/>
  <c r="X38" i="1"/>
  <c r="W38" i="1"/>
  <c r="V38" i="1"/>
  <c r="U38" i="1"/>
  <c r="T38" i="1"/>
  <c r="Q38" i="1"/>
  <c r="P38" i="1"/>
  <c r="O38" i="1"/>
  <c r="N38" i="1"/>
  <c r="M38" i="1"/>
  <c r="L38" i="1"/>
  <c r="K38" i="1"/>
  <c r="H38" i="1"/>
  <c r="G38" i="1"/>
  <c r="F38" i="1"/>
  <c r="E38" i="1"/>
  <c r="D38" i="1"/>
  <c r="C38" i="1"/>
  <c r="B38" i="1"/>
  <c r="Z37" i="1"/>
  <c r="Y37" i="1"/>
  <c r="X37" i="1"/>
  <c r="W37" i="1"/>
  <c r="V37" i="1"/>
  <c r="U37" i="1"/>
  <c r="T37" i="1"/>
  <c r="Q37" i="1"/>
  <c r="P37" i="1"/>
  <c r="O37" i="1"/>
  <c r="H37" i="1"/>
  <c r="G37" i="1"/>
  <c r="F37" i="1"/>
  <c r="E37" i="1"/>
  <c r="D37" i="1"/>
  <c r="U32" i="1"/>
  <c r="T32" i="1"/>
  <c r="Z31" i="1"/>
  <c r="Y31" i="1"/>
  <c r="X31" i="1"/>
  <c r="W31" i="1"/>
  <c r="V31" i="1"/>
  <c r="U31" i="1"/>
  <c r="T31" i="1"/>
  <c r="P31" i="1"/>
  <c r="O31" i="1"/>
  <c r="N31" i="1"/>
  <c r="M31" i="1"/>
  <c r="L31" i="1"/>
  <c r="K31" i="1"/>
  <c r="G31" i="1"/>
  <c r="F31" i="1"/>
  <c r="E31" i="1"/>
  <c r="D31" i="1"/>
  <c r="C31" i="1"/>
  <c r="B31" i="1"/>
  <c r="Z30" i="1"/>
  <c r="Y30" i="1"/>
  <c r="X30" i="1"/>
  <c r="W30" i="1"/>
  <c r="V30" i="1"/>
  <c r="U30" i="1"/>
  <c r="T30" i="1"/>
  <c r="Q30" i="1"/>
  <c r="P30" i="1"/>
  <c r="O30" i="1"/>
  <c r="N30" i="1"/>
  <c r="M30" i="1"/>
  <c r="L30" i="1"/>
  <c r="K30" i="1"/>
  <c r="H30" i="1"/>
  <c r="G30" i="1"/>
  <c r="F30" i="1"/>
  <c r="E30" i="1"/>
  <c r="D30" i="1"/>
  <c r="C30" i="1"/>
  <c r="B30" i="1"/>
  <c r="Z29" i="1"/>
  <c r="Y29" i="1"/>
  <c r="X29" i="1"/>
  <c r="W29" i="1"/>
  <c r="V29" i="1"/>
  <c r="U29" i="1"/>
  <c r="T29" i="1"/>
  <c r="Q29" i="1"/>
  <c r="P29" i="1"/>
  <c r="O29" i="1"/>
  <c r="N29" i="1"/>
  <c r="M29" i="1"/>
  <c r="L29" i="1"/>
  <c r="K29" i="1"/>
  <c r="H29" i="1"/>
  <c r="G29" i="1"/>
  <c r="F29" i="1"/>
  <c r="E29" i="1"/>
  <c r="D29" i="1"/>
  <c r="C29" i="1"/>
  <c r="B29" i="1"/>
  <c r="Z28" i="1"/>
  <c r="Y28" i="1"/>
  <c r="X28" i="1"/>
  <c r="W28" i="1"/>
  <c r="V28" i="1"/>
  <c r="U28" i="1"/>
  <c r="T28" i="1"/>
  <c r="Q28" i="1"/>
  <c r="P28" i="1"/>
  <c r="O28" i="1"/>
  <c r="N28" i="1"/>
  <c r="M28" i="1"/>
  <c r="L28" i="1"/>
  <c r="K28" i="1"/>
  <c r="H28" i="1"/>
  <c r="G28" i="1"/>
  <c r="F28" i="1"/>
  <c r="E28" i="1"/>
  <c r="D28" i="1"/>
  <c r="C28" i="1"/>
  <c r="B28" i="1"/>
  <c r="Z27" i="1"/>
  <c r="Q27" i="1"/>
  <c r="H27" i="1"/>
  <c r="G27" i="1"/>
  <c r="F27" i="1"/>
  <c r="E27" i="1"/>
  <c r="F5" i="1"/>
</calcChain>
</file>

<file path=xl/sharedStrings.xml><?xml version="1.0" encoding="utf-8"?>
<sst xmlns="http://schemas.openxmlformats.org/spreadsheetml/2006/main" count="459" uniqueCount="34">
  <si>
    <t>Calendario chino del embarazo 2026</t>
  </si>
  <si>
    <t>Edad lunar seleccionada</t>
  </si>
  <si>
    <t>M</t>
  </si>
  <si>
    <t>Niña</t>
  </si>
  <si>
    <t>Fecha de consulta</t>
  </si>
  <si>
    <t>01/01/2026</t>
  </si>
  <si>
    <t>H</t>
  </si>
  <si>
    <t>Niño</t>
  </si>
  <si>
    <t>Resultado</t>
  </si>
  <si>
    <t>Criterio diario usado</t>
  </si>
  <si>
    <t>Cada día hereda el valor del mes de concepción mostrado en la matriz de referencia.</t>
  </si>
  <si>
    <t>Matriz de referencia transcrita de la imagen aportada</t>
  </si>
  <si>
    <t>Mes de concepción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</si>
  <si>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</si>
  <si>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</si>
  <si>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</si>
  <si>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</si>
  <si>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</si>
  <si>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</si>
  <si>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</si>
  <si>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</si>
  <si>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</si>
  <si>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</si>
  <si>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</si>
  <si>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</si>
  <si>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Calendario diario 2026 según la edad lunar seleccionada</t>
  </si>
  <si>
    <t>Lun</t>
  </si>
  <si>
    <t>Mar</t>
  </si>
  <si>
    <t>Mié</t>
  </si>
  <si>
    <t>Jue</t>
  </si>
  <si>
    <t>Vie</t>
  </si>
  <si>
    <t>Sáb</t>
  </si>
  <si>
    <t>Dom</t>
  </si>
  <si>
    <t>Uso riguroso de esta adaptación: la imagen original trabaja por mes de concepción y edad lunar; por eso, en la vista diaria todos los días del mismo mes replican exactamente el mismo resultado de su fila mensual.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</si>
</sst>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6"/>
      <color rgb="FFFFFFFF"/>
      <name val="Calibri"/>
    </font>
    <font>
      <b/>
      <sz val="11"/>
      <color rgb="FFFFFFFF"/>
      <name val="Calibri"/>
    </font>
    <font>
      <sz val="11"/>
      <color rgb="FF1F1F1F"/>
      <name val="Calibri"/>
    </font>
    <font>
      <b/>
      <sz val="11"/>
      <color rgb="FF1F1F1F"/>
      <name val="Calibri"/>
    </font>
    <font>
      <b/>
      <sz val="11"/>
      <color rgb="FF121528"/>
      <name val="Calibri"/>
    </font>
    <font>
      <b/>
      <sz val="13"/>
      <color rgb="FF121528"/>
      <name val="Calibri"/>
    </font>
    <font>
      <b/>
      <sz val="9"/>
      <color rgb="FF121528"/>
      <name val="Calibri"/>
    </font>
    <font>
      <i/>
      <sz val="11"/>
      <color rgb="FF121528"/>
      <name val="Calibri"/>
    </font>
  </fonts>
  <fills count="8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EEECE1"/>
      </patternFill>
    </fill>
    <fill>
      <patternFill patternType="solid">
        <fgColor rgb="FFF4C2F4"/>
      </patternFill>
    </fill>
    <fill>
      <patternFill patternType="solid">
        <fgColor rgb="FFB7DBF8"/>
      </patternFill>
    </fill>
    <fill>
      <patternFill patternType="solid">
        <fgColor rgb="FFF7F7F7"/>
      </patternFill>
    </fill>
    <fill>
      <patternFill patternType="solid">
        <fgColor rgb="FF7030A0"/>
        <bgColor indexed="64"/>
      </patternFill>
    </fill>
  </fills>
  <borders count="9">
    <border>
      <left/>
      <right/>
      <top/>
      <bottom/>
      <diagonal/>
    </border>
    <border>
      <left style="thin">
        <color rgb="FF121528"/>
      </left>
      <right style="thin">
        <color rgb="FF121528"/>
      </right>
      <top style="thin">
        <color rgb="FF121528"/>
      </top>
      <bottom style="thin">
        <color rgb="FF121528"/>
      </bottom>
      <diagonal/>
    </border>
    <border>
      <left style="medium">
        <color rgb="FF121528"/>
      </left>
      <right style="medium">
        <color rgb="FF121528"/>
      </right>
      <top style="medium">
        <color rgb="FF121528"/>
      </top>
      <bottom style="medium">
        <color rgb="FF121528"/>
      </bottom>
      <diagonal/>
    </border>
    <border>
      <left style="thin">
        <color rgb="FFEEECE1"/>
      </left>
      <right style="thin">
        <color rgb="FFEEECE1"/>
      </right>
      <top style="medium">
        <color rgb="FF121528"/>
      </top>
      <bottom style="medium">
        <color rgb="FF121528"/>
      </bottom>
      <diagonal/>
    </border>
    <border>
      <left style="medium">
        <color rgb="FF121528"/>
      </left>
      <right style="medium">
        <color rgb="FF121528"/>
      </right>
      <top style="thin">
        <color rgb="FFEEECE1"/>
      </top>
      <bottom style="thin">
        <color rgb="FFEEECE1"/>
      </bottom>
      <diagonal/>
    </border>
    <border>
      <left style="thin">
        <color rgb="FFEEECE1"/>
      </left>
      <right style="thin">
        <color rgb="FFEEECE1"/>
      </right>
      <top style="thin">
        <color rgb="FFEEECE1"/>
      </top>
      <bottom style="thin">
        <color rgb="FFEEECE1"/>
      </bottom>
      <diagonal/>
    </border>
    <border>
      <left style="thin">
        <color rgb="FF121528"/>
      </left>
      <right style="thin">
        <color rgb="FF121528"/>
      </right>
      <top style="medium">
        <color rgb="FF121528"/>
      </top>
      <bottom style="thin">
        <color rgb="FF121528"/>
      </bottom>
      <diagonal/>
    </border>
    <border>
      <left style="thin">
        <color rgb="FF121528"/>
      </left>
      <right/>
      <top/>
      <bottom/>
      <diagonal/>
    </border>
    <border>
      <left/>
      <right style="thin">
        <color rgb="FF121528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5" fillId="0" borderId="0" xfId="0" applyFont="1"/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5" borderId="5" xfId="0" applyFont="1" applyFill="1" applyBorder="1" applyAlignment="1">
      <alignment horizontal="center" vertical="center"/>
    </xf>
    <xf numFmtId="0" fontId="6" fillId="0" borderId="0" xfId="0" applyFont="1"/>
    <xf numFmtId="0" fontId="5" fillId="3" borderId="1" xfId="0" applyFont="1" applyFill="1" applyBorder="1" applyAlignment="1">
      <alignment horizontal="center"/>
    </xf>
    <xf numFmtId="0" fontId="0" fillId="6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/>
    </xf>
    <xf numFmtId="0" fontId="0" fillId="0" borderId="6" xfId="0" applyBorder="1"/>
    <xf numFmtId="0" fontId="8" fillId="0" borderId="0" xfId="0" applyFont="1" applyAlignment="1">
      <alignment wrapText="1"/>
    </xf>
    <xf numFmtId="0" fontId="0" fillId="0" borderId="0" xfId="0"/>
    <xf numFmtId="0" fontId="1" fillId="7" borderId="0" xfId="0" applyFont="1" applyFill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2" fillId="7" borderId="0" xfId="0" applyFont="1" applyFill="1" applyBorder="1" applyAlignment="1">
      <alignment horizontal="center" vertical="center"/>
    </xf>
    <xf numFmtId="0" fontId="2" fillId="7" borderId="8" xfId="0" applyFont="1" applyFill="1" applyBorder="1" applyAlignment="1">
      <alignment horizontal="center" vertical="center"/>
    </xf>
    <xf numFmtId="0" fontId="3" fillId="3" borderId="7" xfId="0" applyFont="1" applyFill="1" applyBorder="1" applyAlignment="1">
      <alignment horizontal="left" vertical="center" wrapText="1"/>
    </xf>
    <xf numFmtId="0" fontId="3" fillId="3" borderId="0" xfId="0" applyFont="1" applyFill="1" applyBorder="1" applyAlignment="1">
      <alignment horizontal="left" vertical="center" wrapText="1"/>
    </xf>
    <xf numFmtId="1" fontId="3" fillId="3" borderId="7" xfId="0" applyNumberFormat="1" applyFont="1" applyFill="1" applyBorder="1" applyAlignment="1">
      <alignment horizontal="left" vertical="center" wrapText="1"/>
    </xf>
    <xf numFmtId="1" fontId="3" fillId="3" borderId="0" xfId="0" applyNumberFormat="1" applyFont="1" applyFill="1" applyBorder="1" applyAlignment="1">
      <alignment horizontal="left" vertical="center" wrapText="1"/>
    </xf>
    <xf numFmtId="0" fontId="5" fillId="4" borderId="1" xfId="0" applyFont="1" applyFill="1" applyBorder="1" applyAlignment="1">
      <alignment horizontal="left" vertical="center"/>
    </xf>
    <xf numFmtId="0" fontId="5" fillId="5" borderId="1" xfId="0" applyFont="1" applyFill="1" applyBorder="1" applyAlignment="1">
      <alignment horizontal="left" vertical="center"/>
    </xf>
    <xf numFmtId="14" fontId="3" fillId="3" borderId="7" xfId="0" applyNumberFormat="1" applyFont="1" applyFill="1" applyBorder="1" applyAlignment="1">
      <alignment horizontal="left" vertical="center" wrapText="1"/>
    </xf>
    <xf numFmtId="14" fontId="3" fillId="3" borderId="0" xfId="0" applyNumberFormat="1" applyFont="1" applyFill="1" applyBorder="1" applyAlignment="1">
      <alignment horizontal="left" vertical="center" wrapText="1"/>
    </xf>
    <xf numFmtId="0" fontId="4" fillId="3" borderId="7" xfId="0" applyFont="1" applyFill="1" applyBorder="1" applyAlignment="1">
      <alignment horizontal="left" vertical="center" wrapText="1"/>
    </xf>
    <xf numFmtId="0" fontId="4" fillId="3" borderId="0" xfId="0" applyFont="1" applyFill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0" xfId="0" applyFont="1" applyFill="1" applyBorder="1" applyAlignment="1">
      <alignment horizontal="left" vertical="center"/>
    </xf>
    <xf numFmtId="0" fontId="0" fillId="0" borderId="0" xfId="0" applyAlignment="1">
      <alignment vertical="center"/>
    </xf>
  </cellXfs>
  <cellStyles count="1">
    <cellStyle name="Normal" xfId="0" builtinId="0"/>
  </cellStyles>
  <dxfs count="27">
    <dxf>
      <fill>
        <patternFill patternType="solid">
          <fgColor rgb="FFFFF2CC"/>
        </patternFill>
      </fill>
    </dxf>
    <dxf>
      <fill>
        <patternFill patternType="solid">
          <fgColor rgb="FFB7DBF8"/>
        </patternFill>
      </fill>
    </dxf>
    <dxf>
      <fill>
        <patternFill patternType="solid">
          <fgColor rgb="FFF4C2F4"/>
        </patternFill>
      </fill>
    </dxf>
    <dxf>
      <fill>
        <patternFill patternType="solid">
          <fgColor rgb="FFB7DBF8"/>
        </patternFill>
      </fill>
    </dxf>
    <dxf>
      <fill>
        <patternFill patternType="solid">
          <fgColor rgb="FFF4C2F4"/>
        </patternFill>
      </fill>
    </dxf>
    <dxf>
      <fill>
        <patternFill patternType="solid">
          <fgColor rgb="FFB7DBF8"/>
        </patternFill>
      </fill>
    </dxf>
    <dxf>
      <fill>
        <patternFill patternType="solid">
          <fgColor rgb="FFF4C2F4"/>
        </patternFill>
      </fill>
    </dxf>
    <dxf>
      <fill>
        <patternFill patternType="solid">
          <fgColor rgb="FFB7DBF8"/>
        </patternFill>
      </fill>
    </dxf>
    <dxf>
      <fill>
        <patternFill patternType="solid">
          <fgColor rgb="FFF4C2F4"/>
        </patternFill>
      </fill>
    </dxf>
    <dxf>
      <fill>
        <patternFill patternType="solid">
          <fgColor rgb="FFB7DBF8"/>
        </patternFill>
      </fill>
    </dxf>
    <dxf>
      <fill>
        <patternFill patternType="solid">
          <fgColor rgb="FFF4C2F4"/>
        </patternFill>
      </fill>
    </dxf>
    <dxf>
      <fill>
        <patternFill patternType="solid">
          <fgColor rgb="FFB7DBF8"/>
        </patternFill>
      </fill>
    </dxf>
    <dxf>
      <fill>
        <patternFill patternType="solid">
          <fgColor rgb="FFF4C2F4"/>
        </patternFill>
      </fill>
    </dxf>
    <dxf>
      <fill>
        <patternFill patternType="solid">
          <fgColor rgb="FFB7DBF8"/>
        </patternFill>
      </fill>
    </dxf>
    <dxf>
      <fill>
        <patternFill patternType="solid">
          <fgColor rgb="FFF4C2F4"/>
        </patternFill>
      </fill>
    </dxf>
    <dxf>
      <fill>
        <patternFill patternType="solid">
          <fgColor rgb="FFB7DBF8"/>
        </patternFill>
      </fill>
    </dxf>
    <dxf>
      <fill>
        <patternFill patternType="solid">
          <fgColor rgb="FFF4C2F4"/>
        </patternFill>
      </fill>
    </dxf>
    <dxf>
      <fill>
        <patternFill patternType="solid">
          <fgColor rgb="FFD9EAD3"/>
        </patternFill>
      </fill>
    </dxf>
    <dxf>
      <fill>
        <patternFill patternType="solid">
          <fgColor rgb="FFEADCF8"/>
        </patternFill>
      </fill>
    </dxf>
    <dxf>
      <fill>
        <patternFill patternType="solid">
          <fgColor rgb="FFB7DBF8"/>
        </patternFill>
      </fill>
    </dxf>
    <dxf>
      <fill>
        <patternFill patternType="solid">
          <fgColor rgb="FFF4C2F4"/>
        </patternFill>
      </fill>
    </dxf>
    <dxf>
      <fill>
        <patternFill patternType="solid">
          <fgColor rgb="FFB7DBF8"/>
        </patternFill>
      </fill>
    </dxf>
    <dxf>
      <fill>
        <patternFill patternType="solid">
          <fgColor rgb="FFF4C2F4"/>
        </patternFill>
      </fill>
    </dxf>
    <dxf>
      <fill>
        <patternFill patternType="solid">
          <fgColor rgb="FFB7DBF8"/>
        </patternFill>
      </fill>
    </dxf>
    <dxf>
      <fill>
        <patternFill patternType="solid">
          <fgColor rgb="FFF4C2F4"/>
        </patternFill>
      </fill>
    </dxf>
    <dxf>
      <fill>
        <patternFill patternType="solid">
          <fgColor rgb="FFB7DBF8"/>
        </patternFill>
      </fill>
    </dxf>
    <dxf>
      <fill>
        <patternFill patternType="solid">
          <fgColor rgb="FFF4C2F4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67"/>
  <sheetViews>
    <sheetView showGridLines="0" tabSelected="1" zoomScale="95" zoomScaleNormal="95" workbookViewId="0">
      <pane ySplit="8" topLeftCell="A9" activePane="bottomLeft" state="frozen"/>
      <selection pane="bottomLeft" activeCell="AO21" sqref="AO21"/>
    </sheetView>
  </sheetViews>
  <sheetFormatPr baseColWidth="10" defaultColWidth="9.140625" defaultRowHeight="15" x14ac:dyDescent="0.25"/>
  <cols>
    <col min="1" max="1" width="20" customWidth="1"/>
    <col min="2" max="29" width="4.140625" customWidth="1"/>
    <col min="30" max="30" width="5.85546875" customWidth="1"/>
  </cols>
  <sheetData>
    <row r="1" spans="1:29" ht="24" customHeight="1" x14ac:dyDescent="0.25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  <c r="Q1" s="15"/>
      <c r="R1" s="15"/>
      <c r="S1" s="15"/>
      <c r="T1" s="15"/>
      <c r="U1" s="15"/>
      <c r="V1" s="15"/>
      <c r="W1" s="15"/>
      <c r="X1" s="15"/>
      <c r="Y1" s="15"/>
      <c r="Z1" s="15"/>
      <c r="AA1" s="15"/>
      <c r="AB1" s="15"/>
      <c r="AC1" s="15"/>
    </row>
    <row r="3" spans="1:29" ht="21.95" customHeight="1" x14ac:dyDescent="0.25">
      <c r="A3" s="16" t="s">
        <v>1</v>
      </c>
      <c r="B3" s="17"/>
      <c r="C3" s="17"/>
      <c r="D3" s="17"/>
      <c r="E3" s="18"/>
      <c r="F3" s="21">
        <v>26</v>
      </c>
      <c r="G3" s="22"/>
      <c r="H3" s="22"/>
      <c r="I3" s="29"/>
      <c r="J3" s="23" t="s">
        <v>2</v>
      </c>
      <c r="K3" s="30" t="s">
        <v>3</v>
      </c>
      <c r="L3" s="31"/>
      <c r="M3" s="29"/>
      <c r="N3" s="24" t="s">
        <v>6</v>
      </c>
      <c r="O3" s="30" t="s">
        <v>7</v>
      </c>
      <c r="P3" s="31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</row>
    <row r="4" spans="1:29" ht="21.95" customHeight="1" x14ac:dyDescent="0.25">
      <c r="A4" s="16" t="s">
        <v>4</v>
      </c>
      <c r="B4" s="17"/>
      <c r="C4" s="17"/>
      <c r="D4" s="17"/>
      <c r="E4" s="18"/>
      <c r="F4" s="25" t="s">
        <v>5</v>
      </c>
      <c r="G4" s="26"/>
      <c r="H4" s="26"/>
      <c r="I4" s="29"/>
      <c r="J4" s="29"/>
      <c r="K4" s="29"/>
      <c r="L4" s="29"/>
      <c r="M4" s="29"/>
      <c r="N4" s="29"/>
      <c r="O4" s="29"/>
      <c r="P4" s="29"/>
      <c r="Q4" s="29"/>
      <c r="R4" s="29"/>
      <c r="S4" s="29"/>
      <c r="T4" s="29"/>
      <c r="U4" s="29"/>
      <c r="V4" s="29"/>
      <c r="W4" s="29"/>
      <c r="X4" s="29"/>
      <c r="Y4" s="29"/>
      <c r="Z4" s="29"/>
      <c r="AA4" s="29"/>
      <c r="AB4" s="29"/>
      <c r="AC4" s="29"/>
    </row>
    <row r="5" spans="1:29" ht="21.95" customHeight="1" x14ac:dyDescent="0.25">
      <c r="A5" s="16" t="s">
        <v>8</v>
      </c>
      <c r="B5" s="17"/>
      <c r="C5" s="17"/>
      <c r="D5" s="17"/>
      <c r="E5" s="18"/>
      <c r="F5" s="27" t="str">
        <f>IFERROR(IF(INDEX($B$10:$AC$21,MATCH(CHOOSE(MONTH($F$4),"Enero","Febrero","Marzo","Abril","Mayo","Junio","Julio","Agosto","Septiembre","Octubre","Noviembre","Diciembre"),$A$10:$A$21,0),MATCH($F$3,$B$9:$AC$9,0))="M","Niña","Niño"),"")</f>
        <v>Niño</v>
      </c>
      <c r="G5" s="28"/>
      <c r="H5" s="28"/>
      <c r="I5" s="29"/>
      <c r="J5" s="29"/>
      <c r="K5" s="29"/>
      <c r="L5" s="29"/>
      <c r="M5" s="29"/>
      <c r="N5" s="29"/>
      <c r="O5" s="29"/>
      <c r="P5" s="29"/>
      <c r="Q5" s="29"/>
      <c r="R5" s="29"/>
      <c r="S5" s="29"/>
      <c r="T5" s="29"/>
      <c r="U5" s="29"/>
      <c r="V5" s="29"/>
      <c r="W5" s="29"/>
      <c r="X5" s="29"/>
      <c r="Y5" s="29"/>
      <c r="Z5" s="29"/>
      <c r="AA5" s="29"/>
      <c r="AB5" s="29"/>
      <c r="AC5" s="29"/>
    </row>
    <row r="6" spans="1:29" ht="36" customHeight="1" x14ac:dyDescent="0.25">
      <c r="A6" s="16" t="s">
        <v>9</v>
      </c>
      <c r="B6" s="17"/>
      <c r="C6" s="17"/>
      <c r="D6" s="17"/>
      <c r="E6" s="18"/>
      <c r="F6" s="19" t="s">
        <v>10</v>
      </c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</row>
    <row r="7" spans="1:29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  <c r="L7" s="32"/>
      <c r="M7" s="32"/>
      <c r="N7" s="32"/>
      <c r="O7" s="32"/>
      <c r="P7" s="32"/>
      <c r="Q7" s="32"/>
      <c r="R7" s="32"/>
      <c r="S7" s="32"/>
      <c r="T7" s="32"/>
      <c r="U7" s="32"/>
      <c r="V7" s="32"/>
      <c r="W7" s="32"/>
      <c r="X7" s="32"/>
      <c r="Y7" s="32"/>
      <c r="Z7" s="32"/>
      <c r="AA7" s="32"/>
      <c r="AB7" s="32"/>
      <c r="AC7" s="32"/>
    </row>
    <row r="8" spans="1:29" ht="15.75" thickBot="1" x14ac:dyDescent="0.3">
      <c r="A8" s="1" t="s">
        <v>11</v>
      </c>
    </row>
    <row r="9" spans="1:29" ht="24" customHeight="1" thickBot="1" x14ac:dyDescent="0.3">
      <c r="A9" s="2" t="s">
        <v>12</v>
      </c>
      <c r="B9" s="3">
        <v>18</v>
      </c>
      <c r="C9" s="3">
        <v>19</v>
      </c>
      <c r="D9" s="3">
        <v>20</v>
      </c>
      <c r="E9" s="3">
        <v>21</v>
      </c>
      <c r="F9" s="3">
        <v>22</v>
      </c>
      <c r="G9" s="3">
        <v>23</v>
      </c>
      <c r="H9" s="3">
        <v>24</v>
      </c>
      <c r="I9" s="3">
        <v>25</v>
      </c>
      <c r="J9" s="3">
        <v>26</v>
      </c>
      <c r="K9" s="3">
        <v>27</v>
      </c>
      <c r="L9" s="3">
        <v>28</v>
      </c>
      <c r="M9" s="3">
        <v>29</v>
      </c>
      <c r="N9" s="3">
        <v>30</v>
      </c>
      <c r="O9" s="3">
        <v>31</v>
      </c>
      <c r="P9" s="3">
        <v>32</v>
      </c>
      <c r="Q9" s="3">
        <v>33</v>
      </c>
      <c r="R9" s="3">
        <v>34</v>
      </c>
      <c r="S9" s="3">
        <v>35</v>
      </c>
      <c r="T9" s="3">
        <v>36</v>
      </c>
      <c r="U9" s="3">
        <v>37</v>
      </c>
      <c r="V9" s="3">
        <v>38</v>
      </c>
      <c r="W9" s="3">
        <v>39</v>
      </c>
      <c r="X9" s="3">
        <v>40</v>
      </c>
      <c r="Y9" s="3">
        <v>41</v>
      </c>
      <c r="Z9" s="3">
        <v>42</v>
      </c>
      <c r="AA9" s="3">
        <v>43</v>
      </c>
      <c r="AB9" s="3">
        <v>44</v>
      </c>
      <c r="AC9" s="3">
        <v>45</v>
      </c>
    </row>
    <row r="10" spans="1:29" ht="24" customHeight="1" x14ac:dyDescent="0.25">
      <c r="A10" s="4" t="s">
        <v>13</v>
      </c>
      <c r="B10" s="5" t="s">
        <v>2</v>
      </c>
      <c r="C10" s="6" t="s">
        <v>6</v>
      </c>
      <c r="D10" s="5" t="s">
        <v>2</v>
      </c>
      <c r="E10" s="6" t="s">
        <v>6</v>
      </c>
      <c r="F10" s="5" t="s">
        <v>2</v>
      </c>
      <c r="G10" s="6" t="s">
        <v>6</v>
      </c>
      <c r="H10" s="6" t="s">
        <v>6</v>
      </c>
      <c r="I10" s="5" t="s">
        <v>2</v>
      </c>
      <c r="J10" s="6" t="s">
        <v>6</v>
      </c>
      <c r="K10" s="5" t="s">
        <v>2</v>
      </c>
      <c r="L10" s="6" t="s">
        <v>6</v>
      </c>
      <c r="M10" s="5" t="s">
        <v>2</v>
      </c>
      <c r="N10" s="6" t="s">
        <v>6</v>
      </c>
      <c r="O10" s="6" t="s">
        <v>6</v>
      </c>
      <c r="P10" s="6" t="s">
        <v>6</v>
      </c>
      <c r="Q10" s="5" t="s">
        <v>2</v>
      </c>
      <c r="R10" s="6" t="s">
        <v>6</v>
      </c>
      <c r="S10" s="6" t="s">
        <v>6</v>
      </c>
      <c r="T10" s="5" t="s">
        <v>2</v>
      </c>
      <c r="U10" s="6" t="s">
        <v>6</v>
      </c>
      <c r="V10" s="5" t="s">
        <v>2</v>
      </c>
      <c r="W10" s="6" t="s">
        <v>6</v>
      </c>
      <c r="X10" s="5" t="s">
        <v>2</v>
      </c>
      <c r="Y10" s="6" t="s">
        <v>6</v>
      </c>
      <c r="Z10" s="5" t="s">
        <v>2</v>
      </c>
      <c r="AA10" s="6" t="s">
        <v>6</v>
      </c>
      <c r="AB10" s="6" t="s">
        <v>6</v>
      </c>
      <c r="AC10" s="5" t="s">
        <v>2</v>
      </c>
    </row>
    <row r="11" spans="1:29" ht="24" customHeight="1" x14ac:dyDescent="0.25">
      <c r="A11" s="4" t="s">
        <v>14</v>
      </c>
      <c r="B11" s="6" t="s">
        <v>6</v>
      </c>
      <c r="C11" s="5" t="s">
        <v>2</v>
      </c>
      <c r="D11" s="6" t="s">
        <v>6</v>
      </c>
      <c r="E11" s="6" t="s">
        <v>6</v>
      </c>
      <c r="F11" s="6" t="s">
        <v>6</v>
      </c>
      <c r="G11" s="6" t="s">
        <v>6</v>
      </c>
      <c r="H11" s="5" t="s">
        <v>2</v>
      </c>
      <c r="I11" s="6" t="s">
        <v>6</v>
      </c>
      <c r="J11" s="5" t="s">
        <v>2</v>
      </c>
      <c r="K11" s="6" t="s">
        <v>6</v>
      </c>
      <c r="L11" s="5" t="s">
        <v>2</v>
      </c>
      <c r="M11" s="6" t="s">
        <v>6</v>
      </c>
      <c r="N11" s="5" t="s">
        <v>2</v>
      </c>
      <c r="O11" s="5" t="s">
        <v>2</v>
      </c>
      <c r="P11" s="5" t="s">
        <v>2</v>
      </c>
      <c r="Q11" s="6" t="s">
        <v>6</v>
      </c>
      <c r="R11" s="5" t="s">
        <v>2</v>
      </c>
      <c r="S11" s="6" t="s">
        <v>6</v>
      </c>
      <c r="T11" s="6" t="s">
        <v>6</v>
      </c>
      <c r="U11" s="5" t="s">
        <v>2</v>
      </c>
      <c r="V11" s="6" t="s">
        <v>6</v>
      </c>
      <c r="W11" s="5" t="s">
        <v>2</v>
      </c>
      <c r="X11" s="6" t="s">
        <v>6</v>
      </c>
      <c r="Y11" s="5" t="s">
        <v>2</v>
      </c>
      <c r="Z11" s="6" t="s">
        <v>6</v>
      </c>
      <c r="AA11" s="5" t="s">
        <v>2</v>
      </c>
      <c r="AB11" s="6" t="s">
        <v>6</v>
      </c>
      <c r="AC11" s="6" t="s">
        <v>6</v>
      </c>
    </row>
    <row r="12" spans="1:29" ht="24" customHeight="1" x14ac:dyDescent="0.25">
      <c r="A12" s="4" t="s">
        <v>15</v>
      </c>
      <c r="B12" s="5" t="s">
        <v>2</v>
      </c>
      <c r="C12" s="6" t="s">
        <v>6</v>
      </c>
      <c r="D12" s="5" t="s">
        <v>2</v>
      </c>
      <c r="E12" s="5" t="s">
        <v>2</v>
      </c>
      <c r="F12" s="6" t="s">
        <v>6</v>
      </c>
      <c r="G12" s="5" t="s">
        <v>2</v>
      </c>
      <c r="H12" s="6" t="s">
        <v>6</v>
      </c>
      <c r="I12" s="6" t="s">
        <v>6</v>
      </c>
      <c r="J12" s="6" t="s">
        <v>6</v>
      </c>
      <c r="K12" s="5" t="s">
        <v>2</v>
      </c>
      <c r="L12" s="6" t="s">
        <v>6</v>
      </c>
      <c r="M12" s="5" t="s">
        <v>2</v>
      </c>
      <c r="N12" s="5" t="s">
        <v>2</v>
      </c>
      <c r="O12" s="6" t="s">
        <v>6</v>
      </c>
      <c r="P12" s="6" t="s">
        <v>6</v>
      </c>
      <c r="Q12" s="6" t="s">
        <v>6</v>
      </c>
      <c r="R12" s="6" t="s">
        <v>6</v>
      </c>
      <c r="S12" s="5" t="s">
        <v>2</v>
      </c>
      <c r="T12" s="6" t="s">
        <v>6</v>
      </c>
      <c r="U12" s="6" t="s">
        <v>6</v>
      </c>
      <c r="V12" s="6" t="s">
        <v>6</v>
      </c>
      <c r="W12" s="6" t="s">
        <v>6</v>
      </c>
      <c r="X12" s="5" t="s">
        <v>2</v>
      </c>
      <c r="Y12" s="6" t="s">
        <v>6</v>
      </c>
      <c r="Z12" s="5" t="s">
        <v>2</v>
      </c>
      <c r="AA12" s="6" t="s">
        <v>6</v>
      </c>
      <c r="AB12" s="5" t="s">
        <v>2</v>
      </c>
      <c r="AC12" s="6" t="s">
        <v>6</v>
      </c>
    </row>
    <row r="13" spans="1:29" ht="24" customHeight="1" x14ac:dyDescent="0.25">
      <c r="A13" s="4" t="s">
        <v>16</v>
      </c>
      <c r="B13" s="6" t="s">
        <v>6</v>
      </c>
      <c r="C13" s="5" t="s">
        <v>2</v>
      </c>
      <c r="D13" s="6" t="s">
        <v>6</v>
      </c>
      <c r="E13" s="5" t="s">
        <v>2</v>
      </c>
      <c r="F13" s="5" t="s">
        <v>2</v>
      </c>
      <c r="G13" s="6" t="s">
        <v>6</v>
      </c>
      <c r="H13" s="6" t="s">
        <v>6</v>
      </c>
      <c r="I13" s="5" t="s">
        <v>2</v>
      </c>
      <c r="J13" s="5" t="s">
        <v>2</v>
      </c>
      <c r="K13" s="6" t="s">
        <v>6</v>
      </c>
      <c r="L13" s="5" t="s">
        <v>2</v>
      </c>
      <c r="M13" s="5" t="s">
        <v>2</v>
      </c>
      <c r="N13" s="5" t="s">
        <v>2</v>
      </c>
      <c r="O13" s="5" t="s">
        <v>2</v>
      </c>
      <c r="P13" s="5" t="s">
        <v>2</v>
      </c>
      <c r="Q13" s="6" t="s">
        <v>6</v>
      </c>
      <c r="R13" s="5" t="s">
        <v>2</v>
      </c>
      <c r="S13" s="6" t="s">
        <v>6</v>
      </c>
      <c r="T13" s="5" t="s">
        <v>2</v>
      </c>
      <c r="U13" s="6" t="s">
        <v>6</v>
      </c>
      <c r="V13" s="6" t="s">
        <v>6</v>
      </c>
      <c r="W13" s="6" t="s">
        <v>6</v>
      </c>
      <c r="X13" s="6" t="s">
        <v>6</v>
      </c>
      <c r="Y13" s="5" t="s">
        <v>2</v>
      </c>
      <c r="Z13" s="6" t="s">
        <v>6</v>
      </c>
      <c r="AA13" s="5" t="s">
        <v>2</v>
      </c>
      <c r="AB13" s="6" t="s">
        <v>6</v>
      </c>
      <c r="AC13" s="6" t="s">
        <v>6</v>
      </c>
    </row>
    <row r="14" spans="1:29" ht="24" customHeight="1" x14ac:dyDescent="0.25">
      <c r="A14" s="4" t="s">
        <v>17</v>
      </c>
      <c r="B14" s="6" t="s">
        <v>6</v>
      </c>
      <c r="C14" s="5" t="s">
        <v>2</v>
      </c>
      <c r="D14" s="6" t="s">
        <v>6</v>
      </c>
      <c r="E14" s="5" t="s">
        <v>2</v>
      </c>
      <c r="F14" s="6" t="s">
        <v>6</v>
      </c>
      <c r="G14" s="6" t="s">
        <v>6</v>
      </c>
      <c r="H14" s="5" t="s">
        <v>2</v>
      </c>
      <c r="I14" s="5" t="s">
        <v>2</v>
      </c>
      <c r="J14" s="6" t="s">
        <v>6</v>
      </c>
      <c r="K14" s="5" t="s">
        <v>2</v>
      </c>
      <c r="L14" s="5" t="s">
        <v>2</v>
      </c>
      <c r="M14" s="6" t="s">
        <v>6</v>
      </c>
      <c r="N14" s="5" t="s">
        <v>2</v>
      </c>
      <c r="O14" s="5" t="s">
        <v>2</v>
      </c>
      <c r="P14" s="5" t="s">
        <v>2</v>
      </c>
      <c r="Q14" s="5" t="s">
        <v>2</v>
      </c>
      <c r="R14" s="5" t="s">
        <v>2</v>
      </c>
      <c r="S14" s="5" t="s">
        <v>2</v>
      </c>
      <c r="T14" s="6" t="s">
        <v>6</v>
      </c>
      <c r="U14" s="5" t="s">
        <v>2</v>
      </c>
      <c r="V14" s="6" t="s">
        <v>6</v>
      </c>
      <c r="W14" s="6" t="s">
        <v>6</v>
      </c>
      <c r="X14" s="5" t="s">
        <v>2</v>
      </c>
      <c r="Y14" s="6" t="s">
        <v>6</v>
      </c>
      <c r="Z14" s="5" t="s">
        <v>2</v>
      </c>
      <c r="AA14" s="6" t="s">
        <v>6</v>
      </c>
      <c r="AB14" s="6" t="s">
        <v>6</v>
      </c>
      <c r="AC14" s="5" t="s">
        <v>2</v>
      </c>
    </row>
    <row r="15" spans="1:29" ht="24" customHeight="1" x14ac:dyDescent="0.25">
      <c r="A15" s="4" t="s">
        <v>18</v>
      </c>
      <c r="B15" s="6" t="s">
        <v>6</v>
      </c>
      <c r="C15" s="6" t="s">
        <v>6</v>
      </c>
      <c r="D15" s="6" t="s">
        <v>6</v>
      </c>
      <c r="E15" s="5" t="s">
        <v>2</v>
      </c>
      <c r="F15" s="5" t="s">
        <v>2</v>
      </c>
      <c r="G15" s="5" t="s">
        <v>2</v>
      </c>
      <c r="H15" s="6" t="s">
        <v>6</v>
      </c>
      <c r="I15" s="6" t="s">
        <v>6</v>
      </c>
      <c r="J15" s="6" t="s">
        <v>6</v>
      </c>
      <c r="K15" s="5" t="s">
        <v>2</v>
      </c>
      <c r="L15" s="5" t="s">
        <v>2</v>
      </c>
      <c r="M15" s="6" t="s">
        <v>6</v>
      </c>
      <c r="N15" s="5" t="s">
        <v>2</v>
      </c>
      <c r="O15" s="5" t="s">
        <v>2</v>
      </c>
      <c r="P15" s="5" t="s">
        <v>2</v>
      </c>
      <c r="Q15" s="5" t="s">
        <v>2</v>
      </c>
      <c r="R15" s="6" t="s">
        <v>6</v>
      </c>
      <c r="S15" s="5" t="s">
        <v>2</v>
      </c>
      <c r="T15" s="5" t="s">
        <v>2</v>
      </c>
      <c r="U15" s="6" t="s">
        <v>6</v>
      </c>
      <c r="V15" s="5" t="s">
        <v>2</v>
      </c>
      <c r="W15" s="5" t="s">
        <v>2</v>
      </c>
      <c r="X15" s="6" t="s">
        <v>6</v>
      </c>
      <c r="Y15" s="5" t="s">
        <v>2</v>
      </c>
      <c r="Z15" s="6" t="s">
        <v>6</v>
      </c>
      <c r="AA15" s="5" t="s">
        <v>2</v>
      </c>
      <c r="AB15" s="6" t="s">
        <v>6</v>
      </c>
      <c r="AC15" s="5" t="s">
        <v>2</v>
      </c>
    </row>
    <row r="16" spans="1:29" ht="24" customHeight="1" x14ac:dyDescent="0.25">
      <c r="A16" s="4" t="s">
        <v>19</v>
      </c>
      <c r="B16" s="6" t="s">
        <v>6</v>
      </c>
      <c r="C16" s="6" t="s">
        <v>6</v>
      </c>
      <c r="D16" s="6" t="s">
        <v>6</v>
      </c>
      <c r="E16" s="6" t="s">
        <v>6</v>
      </c>
      <c r="F16" s="5" t="s">
        <v>2</v>
      </c>
      <c r="G16" s="6" t="s">
        <v>6</v>
      </c>
      <c r="H16" s="6" t="s">
        <v>6</v>
      </c>
      <c r="I16" s="5" t="s">
        <v>2</v>
      </c>
      <c r="J16" s="5" t="s">
        <v>2</v>
      </c>
      <c r="K16" s="6" t="s">
        <v>6</v>
      </c>
      <c r="L16" s="6" t="s">
        <v>6</v>
      </c>
      <c r="M16" s="6" t="s">
        <v>6</v>
      </c>
      <c r="N16" s="5" t="s">
        <v>2</v>
      </c>
      <c r="O16" s="5" t="s">
        <v>2</v>
      </c>
      <c r="P16" s="5" t="s">
        <v>2</v>
      </c>
      <c r="Q16" s="5" t="s">
        <v>2</v>
      </c>
      <c r="R16" s="5" t="s">
        <v>2</v>
      </c>
      <c r="S16" s="5" t="s">
        <v>2</v>
      </c>
      <c r="T16" s="5" t="s">
        <v>2</v>
      </c>
      <c r="U16" s="5" t="s">
        <v>2</v>
      </c>
      <c r="V16" s="6" t="s">
        <v>6</v>
      </c>
      <c r="W16" s="5" t="s">
        <v>2</v>
      </c>
      <c r="X16" s="6" t="s">
        <v>6</v>
      </c>
      <c r="Y16" s="6" t="s">
        <v>6</v>
      </c>
      <c r="Z16" s="5" t="s">
        <v>2</v>
      </c>
      <c r="AA16" s="6" t="s">
        <v>6</v>
      </c>
      <c r="AB16" s="5" t="s">
        <v>2</v>
      </c>
      <c r="AC16" s="6" t="s">
        <v>6</v>
      </c>
    </row>
    <row r="17" spans="1:29" ht="24" customHeight="1" x14ac:dyDescent="0.25">
      <c r="A17" s="4" t="s">
        <v>20</v>
      </c>
      <c r="B17" s="6" t="s">
        <v>6</v>
      </c>
      <c r="C17" s="6" t="s">
        <v>6</v>
      </c>
      <c r="D17" s="6" t="s">
        <v>6</v>
      </c>
      <c r="E17" s="5" t="s">
        <v>2</v>
      </c>
      <c r="F17" s="6" t="s">
        <v>6</v>
      </c>
      <c r="G17" s="5" t="s">
        <v>2</v>
      </c>
      <c r="H17" s="5" t="s">
        <v>2</v>
      </c>
      <c r="I17" s="6" t="s">
        <v>6</v>
      </c>
      <c r="J17" s="6" t="s">
        <v>6</v>
      </c>
      <c r="K17" s="6" t="s">
        <v>6</v>
      </c>
      <c r="L17" s="6" t="s">
        <v>6</v>
      </c>
      <c r="M17" s="6" t="s">
        <v>6</v>
      </c>
      <c r="N17" s="5" t="s">
        <v>2</v>
      </c>
      <c r="O17" s="5" t="s">
        <v>2</v>
      </c>
      <c r="P17" s="5" t="s">
        <v>2</v>
      </c>
      <c r="Q17" s="6" t="s">
        <v>6</v>
      </c>
      <c r="R17" s="5" t="s">
        <v>2</v>
      </c>
      <c r="S17" s="6" t="s">
        <v>6</v>
      </c>
      <c r="T17" s="5" t="s">
        <v>2</v>
      </c>
      <c r="U17" s="6" t="s">
        <v>6</v>
      </c>
      <c r="V17" s="5" t="s">
        <v>2</v>
      </c>
      <c r="W17" s="6" t="s">
        <v>6</v>
      </c>
      <c r="X17" s="5" t="s">
        <v>2</v>
      </c>
      <c r="Y17" s="6" t="s">
        <v>6</v>
      </c>
      <c r="Z17" s="6" t="s">
        <v>6</v>
      </c>
      <c r="AA17" s="5" t="s">
        <v>2</v>
      </c>
      <c r="AB17" s="6" t="s">
        <v>6</v>
      </c>
      <c r="AC17" s="5" t="s">
        <v>2</v>
      </c>
    </row>
    <row r="18" spans="1:29" ht="24" customHeight="1" x14ac:dyDescent="0.25">
      <c r="A18" s="4" t="s">
        <v>21</v>
      </c>
      <c r="B18" s="6" t="s">
        <v>6</v>
      </c>
      <c r="C18" s="6" t="s">
        <v>6</v>
      </c>
      <c r="D18" s="6" t="s">
        <v>6</v>
      </c>
      <c r="E18" s="5" t="s">
        <v>2</v>
      </c>
      <c r="F18" s="5" t="s">
        <v>2</v>
      </c>
      <c r="G18" s="6" t="s">
        <v>6</v>
      </c>
      <c r="H18" s="5" t="s">
        <v>2</v>
      </c>
      <c r="I18" s="6" t="s">
        <v>6</v>
      </c>
      <c r="J18" s="5" t="s">
        <v>2</v>
      </c>
      <c r="K18" s="6" t="s">
        <v>6</v>
      </c>
      <c r="L18" s="6" t="s">
        <v>6</v>
      </c>
      <c r="M18" s="6" t="s">
        <v>6</v>
      </c>
      <c r="N18" s="6" t="s">
        <v>6</v>
      </c>
      <c r="O18" s="5" t="s">
        <v>2</v>
      </c>
      <c r="P18" s="5" t="s">
        <v>2</v>
      </c>
      <c r="Q18" s="5" t="s">
        <v>2</v>
      </c>
      <c r="R18" s="5" t="s">
        <v>2</v>
      </c>
      <c r="S18" s="5" t="s">
        <v>2</v>
      </c>
      <c r="T18" s="6" t="s">
        <v>6</v>
      </c>
      <c r="U18" s="5" t="s">
        <v>2</v>
      </c>
      <c r="V18" s="6" t="s">
        <v>6</v>
      </c>
      <c r="W18" s="5" t="s">
        <v>2</v>
      </c>
      <c r="X18" s="6" t="s">
        <v>6</v>
      </c>
      <c r="Y18" s="5" t="s">
        <v>2</v>
      </c>
      <c r="Z18" s="6" t="s">
        <v>6</v>
      </c>
      <c r="AA18" s="6" t="s">
        <v>6</v>
      </c>
      <c r="AB18" s="5" t="s">
        <v>2</v>
      </c>
      <c r="AC18" s="6" t="s">
        <v>6</v>
      </c>
    </row>
    <row r="19" spans="1:29" ht="24" customHeight="1" x14ac:dyDescent="0.25">
      <c r="A19" s="4" t="s">
        <v>22</v>
      </c>
      <c r="B19" s="6" t="s">
        <v>6</v>
      </c>
      <c r="C19" s="6" t="s">
        <v>6</v>
      </c>
      <c r="D19" s="5" t="s">
        <v>2</v>
      </c>
      <c r="E19" s="5" t="s">
        <v>2</v>
      </c>
      <c r="F19" s="5" t="s">
        <v>2</v>
      </c>
      <c r="G19" s="6" t="s">
        <v>6</v>
      </c>
      <c r="H19" s="5" t="s">
        <v>2</v>
      </c>
      <c r="I19" s="6" t="s">
        <v>6</v>
      </c>
      <c r="J19" s="5" t="s">
        <v>2</v>
      </c>
      <c r="K19" s="6" t="s">
        <v>6</v>
      </c>
      <c r="L19" s="6" t="s">
        <v>6</v>
      </c>
      <c r="M19" s="5" t="s">
        <v>2</v>
      </c>
      <c r="N19" s="5" t="s">
        <v>2</v>
      </c>
      <c r="O19" s="5" t="s">
        <v>2</v>
      </c>
      <c r="P19" s="5" t="s">
        <v>2</v>
      </c>
      <c r="Q19" s="5" t="s">
        <v>2</v>
      </c>
      <c r="R19" s="5" t="s">
        <v>2</v>
      </c>
      <c r="S19" s="5" t="s">
        <v>2</v>
      </c>
      <c r="T19" s="6" t="s">
        <v>6</v>
      </c>
      <c r="U19" s="6" t="s">
        <v>6</v>
      </c>
      <c r="V19" s="5" t="s">
        <v>2</v>
      </c>
      <c r="W19" s="6" t="s">
        <v>6</v>
      </c>
      <c r="X19" s="5" t="s">
        <v>2</v>
      </c>
      <c r="Y19" s="6" t="s">
        <v>6</v>
      </c>
      <c r="Z19" s="5" t="s">
        <v>2</v>
      </c>
      <c r="AA19" s="6" t="s">
        <v>6</v>
      </c>
      <c r="AB19" s="6" t="s">
        <v>6</v>
      </c>
      <c r="AC19" s="5" t="s">
        <v>2</v>
      </c>
    </row>
    <row r="20" spans="1:29" ht="24" customHeight="1" x14ac:dyDescent="0.25">
      <c r="A20" s="4" t="s">
        <v>23</v>
      </c>
      <c r="B20" s="6" t="s">
        <v>6</v>
      </c>
      <c r="C20" s="5" t="s">
        <v>2</v>
      </c>
      <c r="D20" s="6" t="s">
        <v>6</v>
      </c>
      <c r="E20" s="5" t="s">
        <v>2</v>
      </c>
      <c r="F20" s="5" t="s">
        <v>2</v>
      </c>
      <c r="G20" s="6" t="s">
        <v>6</v>
      </c>
      <c r="H20" s="5" t="s">
        <v>2</v>
      </c>
      <c r="I20" s="6" t="s">
        <v>6</v>
      </c>
      <c r="J20" s="5" t="s">
        <v>2</v>
      </c>
      <c r="K20" s="5" t="s">
        <v>2</v>
      </c>
      <c r="L20" s="5" t="s">
        <v>2</v>
      </c>
      <c r="M20" s="5" t="s">
        <v>2</v>
      </c>
      <c r="N20" s="6" t="s">
        <v>6</v>
      </c>
      <c r="O20" s="5" t="s">
        <v>2</v>
      </c>
      <c r="P20" s="5" t="s">
        <v>2</v>
      </c>
      <c r="Q20" s="5" t="s">
        <v>2</v>
      </c>
      <c r="R20" s="6" t="s">
        <v>6</v>
      </c>
      <c r="S20" s="6" t="s">
        <v>6</v>
      </c>
      <c r="T20" s="6" t="s">
        <v>6</v>
      </c>
      <c r="U20" s="5" t="s">
        <v>2</v>
      </c>
      <c r="V20" s="6" t="s">
        <v>6</v>
      </c>
      <c r="W20" s="5" t="s">
        <v>2</v>
      </c>
      <c r="X20" s="6" t="s">
        <v>6</v>
      </c>
      <c r="Y20" s="5" t="s">
        <v>2</v>
      </c>
      <c r="Z20" s="6" t="s">
        <v>6</v>
      </c>
      <c r="AA20" s="6" t="s">
        <v>6</v>
      </c>
      <c r="AB20" s="5" t="s">
        <v>2</v>
      </c>
      <c r="AC20" s="6" t="s">
        <v>6</v>
      </c>
    </row>
    <row r="21" spans="1:29" ht="24" customHeight="1" x14ac:dyDescent="0.25">
      <c r="A21" s="4" t="s">
        <v>24</v>
      </c>
      <c r="B21" s="6" t="s">
        <v>6</v>
      </c>
      <c r="C21" s="5" t="s">
        <v>2</v>
      </c>
      <c r="D21" s="6" t="s">
        <v>6</v>
      </c>
      <c r="E21" s="5" t="s">
        <v>2</v>
      </c>
      <c r="F21" s="5" t="s">
        <v>2</v>
      </c>
      <c r="G21" s="5" t="s">
        <v>2</v>
      </c>
      <c r="H21" s="5" t="s">
        <v>2</v>
      </c>
      <c r="I21" s="6" t="s">
        <v>6</v>
      </c>
      <c r="J21" s="5" t="s">
        <v>2</v>
      </c>
      <c r="K21" s="6" t="s">
        <v>6</v>
      </c>
      <c r="L21" s="5" t="s">
        <v>2</v>
      </c>
      <c r="M21" s="5" t="s">
        <v>2</v>
      </c>
      <c r="N21" s="6" t="s">
        <v>6</v>
      </c>
      <c r="O21" s="6" t="s">
        <v>6</v>
      </c>
      <c r="P21" s="6" t="s">
        <v>6</v>
      </c>
      <c r="Q21" s="6" t="s">
        <v>6</v>
      </c>
      <c r="R21" s="6" t="s">
        <v>6</v>
      </c>
      <c r="S21" s="6" t="s">
        <v>6</v>
      </c>
      <c r="T21" s="6" t="s">
        <v>6</v>
      </c>
      <c r="U21" s="6" t="s">
        <v>6</v>
      </c>
      <c r="V21" s="6" t="s">
        <v>6</v>
      </c>
      <c r="W21" s="5" t="s">
        <v>2</v>
      </c>
      <c r="X21" s="5" t="s">
        <v>2</v>
      </c>
      <c r="Y21" s="6" t="s">
        <v>6</v>
      </c>
      <c r="Z21" s="5" t="s">
        <v>2</v>
      </c>
      <c r="AA21" s="6" t="s">
        <v>6</v>
      </c>
      <c r="AB21" s="5" t="s">
        <v>2</v>
      </c>
      <c r="AC21" s="6" t="s">
        <v>6</v>
      </c>
    </row>
    <row r="23" spans="1:29" ht="17.25" x14ac:dyDescent="0.3">
      <c r="A23" s="7" t="s">
        <v>25</v>
      </c>
    </row>
    <row r="24" spans="1:29" ht="15.75" thickBot="1" x14ac:dyDescent="0.3"/>
    <row r="25" spans="1:29" x14ac:dyDescent="0.25">
      <c r="B25" s="11" t="s">
        <v>13</v>
      </c>
      <c r="C25" s="12"/>
      <c r="D25" s="12"/>
      <c r="E25" s="12"/>
      <c r="F25" s="12"/>
      <c r="G25" s="12"/>
      <c r="H25" s="12"/>
      <c r="K25" s="11" t="s">
        <v>14</v>
      </c>
      <c r="L25" s="12"/>
      <c r="M25" s="12"/>
      <c r="N25" s="12"/>
      <c r="O25" s="12"/>
      <c r="P25" s="12"/>
      <c r="Q25" s="12"/>
      <c r="T25" s="11" t="s">
        <v>15</v>
      </c>
      <c r="U25" s="12"/>
      <c r="V25" s="12"/>
      <c r="W25" s="12"/>
      <c r="X25" s="12"/>
      <c r="Y25" s="12"/>
      <c r="Z25" s="12"/>
    </row>
    <row r="26" spans="1:29" x14ac:dyDescent="0.25">
      <c r="B26" s="8" t="s">
        <v>26</v>
      </c>
      <c r="C26" s="8" t="s">
        <v>27</v>
      </c>
      <c r="D26" s="8" t="s">
        <v>28</v>
      </c>
      <c r="E26" s="8" t="s">
        <v>29</v>
      </c>
      <c r="F26" s="8" t="s">
        <v>30</v>
      </c>
      <c r="G26" s="8" t="s">
        <v>31</v>
      </c>
      <c r="H26" s="8" t="s">
        <v>32</v>
      </c>
      <c r="K26" s="8" t="s">
        <v>26</v>
      </c>
      <c r="L26" s="8" t="s">
        <v>27</v>
      </c>
      <c r="M26" s="8" t="s">
        <v>28</v>
      </c>
      <c r="N26" s="8" t="s">
        <v>29</v>
      </c>
      <c r="O26" s="8" t="s">
        <v>30</v>
      </c>
      <c r="P26" s="8" t="s">
        <v>31</v>
      </c>
      <c r="Q26" s="8" t="s">
        <v>32</v>
      </c>
      <c r="T26" s="8" t="s">
        <v>26</v>
      </c>
      <c r="U26" s="8" t="s">
        <v>27</v>
      </c>
      <c r="V26" s="8" t="s">
        <v>28</v>
      </c>
      <c r="W26" s="8" t="s">
        <v>29</v>
      </c>
      <c r="X26" s="8" t="s">
        <v>30</v>
      </c>
      <c r="Y26" s="8" t="s">
        <v>31</v>
      </c>
      <c r="Z26" s="8" t="s">
        <v>32</v>
      </c>
    </row>
    <row r="27" spans="1:29" ht="32.1" customHeight="1" x14ac:dyDescent="0.25">
      <c r="B27" s="9"/>
      <c r="C27" s="9"/>
      <c r="D27" s="9"/>
      <c r="E27" s="10" t="str">
        <f>"1"&amp;CHAR(10)&amp;IF(INDEX($B$10:$AC$21,1,MATCH($F$3,$B$9:$AC$9,0))="M","Niña","Niño")</f>
        <v>1
Niño</v>
      </c>
      <c r="F27" s="10" t="str">
        <f>"2"&amp;CHAR(10)&amp;IF(INDEX($B$10:$AC$21,1,MATCH($F$3,$B$9:$AC$9,0))="M","Niña","Niño")</f>
        <v>2
Niño</v>
      </c>
      <c r="G27" s="10" t="str">
        <f>"3"&amp;CHAR(10)&amp;IF(INDEX($B$10:$AC$21,1,MATCH($F$3,$B$9:$AC$9,0))="M","Niña","Niño")</f>
        <v>3
Niño</v>
      </c>
      <c r="H27" s="10" t="str">
        <f>"4"&amp;CHAR(10)&amp;IF(INDEX($B$10:$AC$21,1,MATCH($F$3,$B$9:$AC$9,0))="M","Niña","Niño")</f>
        <v>4
Niño</v>
      </c>
      <c r="K27" s="9"/>
      <c r="L27" s="9"/>
      <c r="M27" s="9"/>
      <c r="N27" s="9"/>
      <c r="O27" s="9"/>
      <c r="P27" s="9"/>
      <c r="Q27" s="10" t="str">
        <f>"1"&amp;CHAR(10)&amp;IF(INDEX($B$10:$AC$21,2,MATCH($F$3,$B$9:$AC$9,0))="M","Niña","Niño")</f>
        <v>1
Niña</v>
      </c>
      <c r="T27" s="9"/>
      <c r="U27" s="9"/>
      <c r="V27" s="9"/>
      <c r="W27" s="9"/>
      <c r="X27" s="9"/>
      <c r="Y27" s="9"/>
      <c r="Z27" s="10" t="str">
        <f>"1"&amp;CHAR(10)&amp;IF(INDEX($B$10:$AC$21,3,MATCH($F$3,$B$9:$AC$9,0))="M","Niña","Niño")</f>
        <v>1
Niño</v>
      </c>
    </row>
    <row r="28" spans="1:29" ht="32.1" customHeight="1" x14ac:dyDescent="0.25">
      <c r="B28" s="10" t="str">
        <f>"5"&amp;CHAR(10)&amp;IF(INDEX($B$10:$AC$21,1,MATCH($F$3,$B$9:$AC$9,0))="M","Niña","Niño")</f>
        <v>5
Niño</v>
      </c>
      <c r="C28" s="10" t="str">
        <f>"6"&amp;CHAR(10)&amp;IF(INDEX($B$10:$AC$21,1,MATCH($F$3,$B$9:$AC$9,0))="M","Niña","Niño")</f>
        <v>6
Niño</v>
      </c>
      <c r="D28" s="10" t="str">
        <f>"7"&amp;CHAR(10)&amp;IF(INDEX($B$10:$AC$21,1,MATCH($F$3,$B$9:$AC$9,0))="M","Niña","Niño")</f>
        <v>7
Niño</v>
      </c>
      <c r="E28" s="10" t="str">
        <f>"8"&amp;CHAR(10)&amp;IF(INDEX($B$10:$AC$21,1,MATCH($F$3,$B$9:$AC$9,0))="M","Niña","Niño")</f>
        <v>8
Niño</v>
      </c>
      <c r="F28" s="10" t="str">
        <f>"9"&amp;CHAR(10)&amp;IF(INDEX($B$10:$AC$21,1,MATCH($F$3,$B$9:$AC$9,0))="M","Niña","Niño")</f>
        <v>9
Niño</v>
      </c>
      <c r="G28" s="10" t="str">
        <f>"10"&amp;CHAR(10)&amp;IF(INDEX($B$10:$AC$21,1,MATCH($F$3,$B$9:$AC$9,0))="M","Niña","Niño")</f>
        <v>10
Niño</v>
      </c>
      <c r="H28" s="10" t="str">
        <f>"11"&amp;CHAR(10)&amp;IF(INDEX($B$10:$AC$21,1,MATCH($F$3,$B$9:$AC$9,0))="M","Niña","Niño")</f>
        <v>11
Niño</v>
      </c>
      <c r="K28" s="10" t="str">
        <f>"2"&amp;CHAR(10)&amp;IF(INDEX($B$10:$AC$21,2,MATCH($F$3,$B$9:$AC$9,0))="M","Niña","Niño")</f>
        <v>2
Niña</v>
      </c>
      <c r="L28" s="10" t="str">
        <f>"3"&amp;CHAR(10)&amp;IF(INDEX($B$10:$AC$21,2,MATCH($F$3,$B$9:$AC$9,0))="M","Niña","Niño")</f>
        <v>3
Niña</v>
      </c>
      <c r="M28" s="10" t="str">
        <f>"4"&amp;CHAR(10)&amp;IF(INDEX($B$10:$AC$21,2,MATCH($F$3,$B$9:$AC$9,0))="M","Niña","Niño")</f>
        <v>4
Niña</v>
      </c>
      <c r="N28" s="10" t="str">
        <f>"5"&amp;CHAR(10)&amp;IF(INDEX($B$10:$AC$21,2,MATCH($F$3,$B$9:$AC$9,0))="M","Niña","Niño")</f>
        <v>5
Niña</v>
      </c>
      <c r="O28" s="10" t="str">
        <f>"6"&amp;CHAR(10)&amp;IF(INDEX($B$10:$AC$21,2,MATCH($F$3,$B$9:$AC$9,0))="M","Niña","Niño")</f>
        <v>6
Niña</v>
      </c>
      <c r="P28" s="10" t="str">
        <f>"7"&amp;CHAR(10)&amp;IF(INDEX($B$10:$AC$21,2,MATCH($F$3,$B$9:$AC$9,0))="M","Niña","Niño")</f>
        <v>7
Niña</v>
      </c>
      <c r="Q28" s="10" t="str">
        <f>"8"&amp;CHAR(10)&amp;IF(INDEX($B$10:$AC$21,2,MATCH($F$3,$B$9:$AC$9,0))="M","Niña","Niño")</f>
        <v>8
Niña</v>
      </c>
      <c r="T28" s="10" t="str">
        <f>"2"&amp;CHAR(10)&amp;IF(INDEX($B$10:$AC$21,3,MATCH($F$3,$B$9:$AC$9,0))="M","Niña","Niño")</f>
        <v>2
Niño</v>
      </c>
      <c r="U28" s="10" t="str">
        <f>"3"&amp;CHAR(10)&amp;IF(INDEX($B$10:$AC$21,3,MATCH($F$3,$B$9:$AC$9,0))="M","Niña","Niño")</f>
        <v>3
Niño</v>
      </c>
      <c r="V28" s="10" t="str">
        <f>"4"&amp;CHAR(10)&amp;IF(INDEX($B$10:$AC$21,3,MATCH($F$3,$B$9:$AC$9,0))="M","Niña","Niño")</f>
        <v>4
Niño</v>
      </c>
      <c r="W28" s="10" t="str">
        <f>"5"&amp;CHAR(10)&amp;IF(INDEX($B$10:$AC$21,3,MATCH($F$3,$B$9:$AC$9,0))="M","Niña","Niño")</f>
        <v>5
Niño</v>
      </c>
      <c r="X28" s="10" t="str">
        <f>"6"&amp;CHAR(10)&amp;IF(INDEX($B$10:$AC$21,3,MATCH($F$3,$B$9:$AC$9,0))="M","Niña","Niño")</f>
        <v>6
Niño</v>
      </c>
      <c r="Y28" s="10" t="str">
        <f>"7"&amp;CHAR(10)&amp;IF(INDEX($B$10:$AC$21,3,MATCH($F$3,$B$9:$AC$9,0))="M","Niña","Niño")</f>
        <v>7
Niño</v>
      </c>
      <c r="Z28" s="10" t="str">
        <f>"8"&amp;CHAR(10)&amp;IF(INDEX($B$10:$AC$21,3,MATCH($F$3,$B$9:$AC$9,0))="M","Niña","Niño")</f>
        <v>8
Niño</v>
      </c>
    </row>
    <row r="29" spans="1:29" ht="32.1" customHeight="1" x14ac:dyDescent="0.25">
      <c r="B29" s="10" t="str">
        <f>"12"&amp;CHAR(10)&amp;IF(INDEX($B$10:$AC$21,1,MATCH($F$3,$B$9:$AC$9,0))="M","Niña","Niño")</f>
        <v>12
Niño</v>
      </c>
      <c r="C29" s="10" t="str">
        <f>"13"&amp;CHAR(10)&amp;IF(INDEX($B$10:$AC$21,1,MATCH($F$3,$B$9:$AC$9,0))="M","Niña","Niño")</f>
        <v>13
Niño</v>
      </c>
      <c r="D29" s="10" t="str">
        <f>"14"&amp;CHAR(10)&amp;IF(INDEX($B$10:$AC$21,1,MATCH($F$3,$B$9:$AC$9,0))="M","Niña","Niño")</f>
        <v>14
Niño</v>
      </c>
      <c r="E29" s="10" t="str">
        <f>"15"&amp;CHAR(10)&amp;IF(INDEX($B$10:$AC$21,1,MATCH($F$3,$B$9:$AC$9,0))="M","Niña","Niño")</f>
        <v>15
Niño</v>
      </c>
      <c r="F29" s="10" t="str">
        <f>"16"&amp;CHAR(10)&amp;IF(INDEX($B$10:$AC$21,1,MATCH($F$3,$B$9:$AC$9,0))="M","Niña","Niño")</f>
        <v>16
Niño</v>
      </c>
      <c r="G29" s="10" t="str">
        <f>"17"&amp;CHAR(10)&amp;IF(INDEX($B$10:$AC$21,1,MATCH($F$3,$B$9:$AC$9,0))="M","Niña","Niño")</f>
        <v>17
Niño</v>
      </c>
      <c r="H29" s="10" t="str">
        <f>"18"&amp;CHAR(10)&amp;IF(INDEX($B$10:$AC$21,1,MATCH($F$3,$B$9:$AC$9,0))="M","Niña","Niño")</f>
        <v>18
Niño</v>
      </c>
      <c r="K29" s="10" t="str">
        <f>"9"&amp;CHAR(10)&amp;IF(INDEX($B$10:$AC$21,2,MATCH($F$3,$B$9:$AC$9,0))="M","Niña","Niño")</f>
        <v>9
Niña</v>
      </c>
      <c r="L29" s="10" t="str">
        <f>"10"&amp;CHAR(10)&amp;IF(INDEX($B$10:$AC$21,2,MATCH($F$3,$B$9:$AC$9,0))="M","Niña","Niño")</f>
        <v>10
Niña</v>
      </c>
      <c r="M29" s="10" t="str">
        <f>"11"&amp;CHAR(10)&amp;IF(INDEX($B$10:$AC$21,2,MATCH($F$3,$B$9:$AC$9,0))="M","Niña","Niño")</f>
        <v>11
Niña</v>
      </c>
      <c r="N29" s="10" t="str">
        <f>"12"&amp;CHAR(10)&amp;IF(INDEX($B$10:$AC$21,2,MATCH($F$3,$B$9:$AC$9,0))="M","Niña","Niño")</f>
        <v>12
Niña</v>
      </c>
      <c r="O29" s="10" t="str">
        <f>"13"&amp;CHAR(10)&amp;IF(INDEX($B$10:$AC$21,2,MATCH($F$3,$B$9:$AC$9,0))="M","Niña","Niño")</f>
        <v>13
Niña</v>
      </c>
      <c r="P29" s="10" t="str">
        <f>"14"&amp;CHAR(10)&amp;IF(INDEX($B$10:$AC$21,2,MATCH($F$3,$B$9:$AC$9,0))="M","Niña","Niño")</f>
        <v>14
Niña</v>
      </c>
      <c r="Q29" s="10" t="str">
        <f>"15"&amp;CHAR(10)&amp;IF(INDEX($B$10:$AC$21,2,MATCH($F$3,$B$9:$AC$9,0))="M","Niña","Niño")</f>
        <v>15
Niña</v>
      </c>
      <c r="T29" s="10" t="str">
        <f>"9"&amp;CHAR(10)&amp;IF(INDEX($B$10:$AC$21,3,MATCH($F$3,$B$9:$AC$9,0))="M","Niña","Niño")</f>
        <v>9
Niño</v>
      </c>
      <c r="U29" s="10" t="str">
        <f>"10"&amp;CHAR(10)&amp;IF(INDEX($B$10:$AC$21,3,MATCH($F$3,$B$9:$AC$9,0))="M","Niña","Niño")</f>
        <v>10
Niño</v>
      </c>
      <c r="V29" s="10" t="str">
        <f>"11"&amp;CHAR(10)&amp;IF(INDEX($B$10:$AC$21,3,MATCH($F$3,$B$9:$AC$9,0))="M","Niña","Niño")</f>
        <v>11
Niño</v>
      </c>
      <c r="W29" s="10" t="str">
        <f>"12"&amp;CHAR(10)&amp;IF(INDEX($B$10:$AC$21,3,MATCH($F$3,$B$9:$AC$9,0))="M","Niña","Niño")</f>
        <v>12
Niño</v>
      </c>
      <c r="X29" s="10" t="str">
        <f>"13"&amp;CHAR(10)&amp;IF(INDEX($B$10:$AC$21,3,MATCH($F$3,$B$9:$AC$9,0))="M","Niña","Niño")</f>
        <v>13
Niño</v>
      </c>
      <c r="Y29" s="10" t="str">
        <f>"14"&amp;CHAR(10)&amp;IF(INDEX($B$10:$AC$21,3,MATCH($F$3,$B$9:$AC$9,0))="M","Niña","Niño")</f>
        <v>14
Niño</v>
      </c>
      <c r="Z29" s="10" t="str">
        <f>"15"&amp;CHAR(10)&amp;IF(INDEX($B$10:$AC$21,3,MATCH($F$3,$B$9:$AC$9,0))="M","Niña","Niño")</f>
        <v>15
Niño</v>
      </c>
    </row>
    <row r="30" spans="1:29" ht="32.1" customHeight="1" x14ac:dyDescent="0.25">
      <c r="B30" s="10" t="str">
        <f>"19"&amp;CHAR(10)&amp;IF(INDEX($B$10:$AC$21,1,MATCH($F$3,$B$9:$AC$9,0))="M","Niña","Niño")</f>
        <v>19
Niño</v>
      </c>
      <c r="C30" s="10" t="str">
        <f>"20"&amp;CHAR(10)&amp;IF(INDEX($B$10:$AC$21,1,MATCH($F$3,$B$9:$AC$9,0))="M","Niña","Niño")</f>
        <v>20
Niño</v>
      </c>
      <c r="D30" s="10" t="str">
        <f>"21"&amp;CHAR(10)&amp;IF(INDEX($B$10:$AC$21,1,MATCH($F$3,$B$9:$AC$9,0))="M","Niña","Niño")</f>
        <v>21
Niño</v>
      </c>
      <c r="E30" s="10" t="str">
        <f>"22"&amp;CHAR(10)&amp;IF(INDEX($B$10:$AC$21,1,MATCH($F$3,$B$9:$AC$9,0))="M","Niña","Niño")</f>
        <v>22
Niño</v>
      </c>
      <c r="F30" s="10" t="str">
        <f>"23"&amp;CHAR(10)&amp;IF(INDEX($B$10:$AC$21,1,MATCH($F$3,$B$9:$AC$9,0))="M","Niña","Niño")</f>
        <v>23
Niño</v>
      </c>
      <c r="G30" s="10" t="str">
        <f>"24"&amp;CHAR(10)&amp;IF(INDEX($B$10:$AC$21,1,MATCH($F$3,$B$9:$AC$9,0))="M","Niña","Niño")</f>
        <v>24
Niño</v>
      </c>
      <c r="H30" s="10" t="str">
        <f>"25"&amp;CHAR(10)&amp;IF(INDEX($B$10:$AC$21,1,MATCH($F$3,$B$9:$AC$9,0))="M","Niña","Niño")</f>
        <v>25
Niño</v>
      </c>
      <c r="K30" s="10" t="str">
        <f>"16"&amp;CHAR(10)&amp;IF(INDEX($B$10:$AC$21,2,MATCH($F$3,$B$9:$AC$9,0))="M","Niña","Niño")</f>
        <v>16
Niña</v>
      </c>
      <c r="L30" s="10" t="str">
        <f>"17"&amp;CHAR(10)&amp;IF(INDEX($B$10:$AC$21,2,MATCH($F$3,$B$9:$AC$9,0))="M","Niña","Niño")</f>
        <v>17
Niña</v>
      </c>
      <c r="M30" s="10" t="str">
        <f>"18"&amp;CHAR(10)&amp;IF(INDEX($B$10:$AC$21,2,MATCH($F$3,$B$9:$AC$9,0))="M","Niña","Niño")</f>
        <v>18
Niña</v>
      </c>
      <c r="N30" s="10" t="str">
        <f>"19"&amp;CHAR(10)&amp;IF(INDEX($B$10:$AC$21,2,MATCH($F$3,$B$9:$AC$9,0))="M","Niña","Niño")</f>
        <v>19
Niña</v>
      </c>
      <c r="O30" s="10" t="str">
        <f>"20"&amp;CHAR(10)&amp;IF(INDEX($B$10:$AC$21,2,MATCH($F$3,$B$9:$AC$9,0))="M","Niña","Niño")</f>
        <v>20
Niña</v>
      </c>
      <c r="P30" s="10" t="str">
        <f>"21"&amp;CHAR(10)&amp;IF(INDEX($B$10:$AC$21,2,MATCH($F$3,$B$9:$AC$9,0))="M","Niña","Niño")</f>
        <v>21
Niña</v>
      </c>
      <c r="Q30" s="10" t="str">
        <f>"22"&amp;CHAR(10)&amp;IF(INDEX($B$10:$AC$21,2,MATCH($F$3,$B$9:$AC$9,0))="M","Niña","Niño")</f>
        <v>22
Niña</v>
      </c>
      <c r="T30" s="10" t="str">
        <f>"16"&amp;CHAR(10)&amp;IF(INDEX($B$10:$AC$21,3,MATCH($F$3,$B$9:$AC$9,0))="M","Niña","Niño")</f>
        <v>16
Niño</v>
      </c>
      <c r="U30" s="10" t="str">
        <f>"17"&amp;CHAR(10)&amp;IF(INDEX($B$10:$AC$21,3,MATCH($F$3,$B$9:$AC$9,0))="M","Niña","Niño")</f>
        <v>17
Niño</v>
      </c>
      <c r="V30" s="10" t="str">
        <f>"18"&amp;CHAR(10)&amp;IF(INDEX($B$10:$AC$21,3,MATCH($F$3,$B$9:$AC$9,0))="M","Niña","Niño")</f>
        <v>18
Niño</v>
      </c>
      <c r="W30" s="10" t="str">
        <f>"19"&amp;CHAR(10)&amp;IF(INDEX($B$10:$AC$21,3,MATCH($F$3,$B$9:$AC$9,0))="M","Niña","Niño")</f>
        <v>19
Niño</v>
      </c>
      <c r="X30" s="10" t="str">
        <f>"20"&amp;CHAR(10)&amp;IF(INDEX($B$10:$AC$21,3,MATCH($F$3,$B$9:$AC$9,0))="M","Niña","Niño")</f>
        <v>20
Niño</v>
      </c>
      <c r="Y30" s="10" t="str">
        <f>"21"&amp;CHAR(10)&amp;IF(INDEX($B$10:$AC$21,3,MATCH($F$3,$B$9:$AC$9,0))="M","Niña","Niño")</f>
        <v>21
Niño</v>
      </c>
      <c r="Z30" s="10" t="str">
        <f>"22"&amp;CHAR(10)&amp;IF(INDEX($B$10:$AC$21,3,MATCH($F$3,$B$9:$AC$9,0))="M","Niña","Niño")</f>
        <v>22
Niño</v>
      </c>
    </row>
    <row r="31" spans="1:29" ht="32.1" customHeight="1" x14ac:dyDescent="0.25">
      <c r="B31" s="10" t="str">
        <f>"26"&amp;CHAR(10)&amp;IF(INDEX($B$10:$AC$21,1,MATCH($F$3,$B$9:$AC$9,0))="M","Niña","Niño")</f>
        <v>26
Niño</v>
      </c>
      <c r="C31" s="10" t="str">
        <f>"27"&amp;CHAR(10)&amp;IF(INDEX($B$10:$AC$21,1,MATCH($F$3,$B$9:$AC$9,0))="M","Niña","Niño")</f>
        <v>27
Niño</v>
      </c>
      <c r="D31" s="10" t="str">
        <f>"28"&amp;CHAR(10)&amp;IF(INDEX($B$10:$AC$21,1,MATCH($F$3,$B$9:$AC$9,0))="M","Niña","Niño")</f>
        <v>28
Niño</v>
      </c>
      <c r="E31" s="10" t="str">
        <f>"29"&amp;CHAR(10)&amp;IF(INDEX($B$10:$AC$21,1,MATCH($F$3,$B$9:$AC$9,0))="M","Niña","Niño")</f>
        <v>29
Niño</v>
      </c>
      <c r="F31" s="10" t="str">
        <f>"30"&amp;CHAR(10)&amp;IF(INDEX($B$10:$AC$21,1,MATCH($F$3,$B$9:$AC$9,0))="M","Niña","Niño")</f>
        <v>30
Niño</v>
      </c>
      <c r="G31" s="10" t="str">
        <f>"31"&amp;CHAR(10)&amp;IF(INDEX($B$10:$AC$21,1,MATCH($F$3,$B$9:$AC$9,0))="M","Niña","Niño")</f>
        <v>31
Niño</v>
      </c>
      <c r="H31" s="9"/>
      <c r="K31" s="10" t="str">
        <f>"23"&amp;CHAR(10)&amp;IF(INDEX($B$10:$AC$21,2,MATCH($F$3,$B$9:$AC$9,0))="M","Niña","Niño")</f>
        <v>23
Niña</v>
      </c>
      <c r="L31" s="10" t="str">
        <f>"24"&amp;CHAR(10)&amp;IF(INDEX($B$10:$AC$21,2,MATCH($F$3,$B$9:$AC$9,0))="M","Niña","Niño")</f>
        <v>24
Niña</v>
      </c>
      <c r="M31" s="10" t="str">
        <f>"25"&amp;CHAR(10)&amp;IF(INDEX($B$10:$AC$21,2,MATCH($F$3,$B$9:$AC$9,0))="M","Niña","Niño")</f>
        <v>25
Niña</v>
      </c>
      <c r="N31" s="10" t="str">
        <f>"26"&amp;CHAR(10)&amp;IF(INDEX($B$10:$AC$21,2,MATCH($F$3,$B$9:$AC$9,0))="M","Niña","Niño")</f>
        <v>26
Niña</v>
      </c>
      <c r="O31" s="10" t="str">
        <f>"27"&amp;CHAR(10)&amp;IF(INDEX($B$10:$AC$21,2,MATCH($F$3,$B$9:$AC$9,0))="M","Niña","Niño")</f>
        <v>27
Niña</v>
      </c>
      <c r="P31" s="10" t="str">
        <f>"28"&amp;CHAR(10)&amp;IF(INDEX($B$10:$AC$21,2,MATCH($F$3,$B$9:$AC$9,0))="M","Niña","Niño")</f>
        <v>28
Niña</v>
      </c>
      <c r="Q31" s="9"/>
      <c r="T31" s="10" t="str">
        <f>"23"&amp;CHAR(10)&amp;IF(INDEX($B$10:$AC$21,3,MATCH($F$3,$B$9:$AC$9,0))="M","Niña","Niño")</f>
        <v>23
Niño</v>
      </c>
      <c r="U31" s="10" t="str">
        <f>"24"&amp;CHAR(10)&amp;IF(INDEX($B$10:$AC$21,3,MATCH($F$3,$B$9:$AC$9,0))="M","Niña","Niño")</f>
        <v>24
Niño</v>
      </c>
      <c r="V31" s="10" t="str">
        <f>"25"&amp;CHAR(10)&amp;IF(INDEX($B$10:$AC$21,3,MATCH($F$3,$B$9:$AC$9,0))="M","Niña","Niño")</f>
        <v>25
Niño</v>
      </c>
      <c r="W31" s="10" t="str">
        <f>"26"&amp;CHAR(10)&amp;IF(INDEX($B$10:$AC$21,3,MATCH($F$3,$B$9:$AC$9,0))="M","Niña","Niño")</f>
        <v>26
Niño</v>
      </c>
      <c r="X31" s="10" t="str">
        <f>"27"&amp;CHAR(10)&amp;IF(INDEX($B$10:$AC$21,3,MATCH($F$3,$B$9:$AC$9,0))="M","Niña","Niño")</f>
        <v>27
Niño</v>
      </c>
      <c r="Y31" s="10" t="str">
        <f>"28"&amp;CHAR(10)&amp;IF(INDEX($B$10:$AC$21,3,MATCH($F$3,$B$9:$AC$9,0))="M","Niña","Niño")</f>
        <v>28
Niño</v>
      </c>
      <c r="Z31" s="10" t="str">
        <f>"29"&amp;CHAR(10)&amp;IF(INDEX($B$10:$AC$21,3,MATCH($F$3,$B$9:$AC$9,0))="M","Niña","Niño")</f>
        <v>29
Niño</v>
      </c>
    </row>
    <row r="32" spans="1:29" ht="32.1" customHeight="1" x14ac:dyDescent="0.25">
      <c r="B32" s="9"/>
      <c r="C32" s="9"/>
      <c r="D32" s="9"/>
      <c r="E32" s="9"/>
      <c r="F32" s="9"/>
      <c r="G32" s="9"/>
      <c r="H32" s="9"/>
      <c r="K32" s="9"/>
      <c r="L32" s="9"/>
      <c r="M32" s="9"/>
      <c r="N32" s="9"/>
      <c r="O32" s="9"/>
      <c r="P32" s="9"/>
      <c r="Q32" s="9"/>
      <c r="T32" s="10" t="str">
        <f>"30"&amp;CHAR(10)&amp;IF(INDEX($B$10:$AC$21,3,MATCH($F$3,$B$9:$AC$9,0))="M","Niña","Niño")</f>
        <v>30
Niño</v>
      </c>
      <c r="U32" s="10" t="str">
        <f>"31"&amp;CHAR(10)&amp;IF(INDEX($B$10:$AC$21,3,MATCH($F$3,$B$9:$AC$9,0))="M","Niña","Niño")</f>
        <v>31
Niño</v>
      </c>
      <c r="V32" s="9"/>
      <c r="W32" s="9"/>
      <c r="X32" s="9"/>
      <c r="Y32" s="9"/>
      <c r="Z32" s="9"/>
    </row>
    <row r="34" spans="2:26" ht="15.75" thickBot="1" x14ac:dyDescent="0.3"/>
    <row r="35" spans="2:26" x14ac:dyDescent="0.25">
      <c r="B35" s="11" t="s">
        <v>16</v>
      </c>
      <c r="C35" s="12"/>
      <c r="D35" s="12"/>
      <c r="E35" s="12"/>
      <c r="F35" s="12"/>
      <c r="G35" s="12"/>
      <c r="H35" s="12"/>
      <c r="K35" s="11" t="s">
        <v>17</v>
      </c>
      <c r="L35" s="12"/>
      <c r="M35" s="12"/>
      <c r="N35" s="12"/>
      <c r="O35" s="12"/>
      <c r="P35" s="12"/>
      <c r="Q35" s="12"/>
      <c r="T35" s="11" t="s">
        <v>18</v>
      </c>
      <c r="U35" s="12"/>
      <c r="V35" s="12"/>
      <c r="W35" s="12"/>
      <c r="X35" s="12"/>
      <c r="Y35" s="12"/>
      <c r="Z35" s="12"/>
    </row>
    <row r="36" spans="2:26" x14ac:dyDescent="0.25">
      <c r="B36" s="8" t="s">
        <v>26</v>
      </c>
      <c r="C36" s="8" t="s">
        <v>27</v>
      </c>
      <c r="D36" s="8" t="s">
        <v>28</v>
      </c>
      <c r="E36" s="8" t="s">
        <v>29</v>
      </c>
      <c r="F36" s="8" t="s">
        <v>30</v>
      </c>
      <c r="G36" s="8" t="s">
        <v>31</v>
      </c>
      <c r="H36" s="8" t="s">
        <v>32</v>
      </c>
      <c r="K36" s="8" t="s">
        <v>26</v>
      </c>
      <c r="L36" s="8" t="s">
        <v>27</v>
      </c>
      <c r="M36" s="8" t="s">
        <v>28</v>
      </c>
      <c r="N36" s="8" t="s">
        <v>29</v>
      </c>
      <c r="O36" s="8" t="s">
        <v>30</v>
      </c>
      <c r="P36" s="8" t="s">
        <v>31</v>
      </c>
      <c r="Q36" s="8" t="s">
        <v>32</v>
      </c>
      <c r="T36" s="8" t="s">
        <v>26</v>
      </c>
      <c r="U36" s="8" t="s">
        <v>27</v>
      </c>
      <c r="V36" s="8" t="s">
        <v>28</v>
      </c>
      <c r="W36" s="8" t="s">
        <v>29</v>
      </c>
      <c r="X36" s="8" t="s">
        <v>30</v>
      </c>
      <c r="Y36" s="8" t="s">
        <v>31</v>
      </c>
      <c r="Z36" s="8" t="s">
        <v>32</v>
      </c>
    </row>
    <row r="37" spans="2:26" ht="32.1" customHeight="1" x14ac:dyDescent="0.25">
      <c r="B37" s="9"/>
      <c r="C37" s="9"/>
      <c r="D37" s="10" t="str">
        <f>"1"&amp;CHAR(10)&amp;IF(INDEX($B$10:$AC$21,4,MATCH($F$3,$B$9:$AC$9,0))="M","Niña","Niño")</f>
        <v>1
Niña</v>
      </c>
      <c r="E37" s="10" t="str">
        <f>"2"&amp;CHAR(10)&amp;IF(INDEX($B$10:$AC$21,4,MATCH($F$3,$B$9:$AC$9,0))="M","Niña","Niño")</f>
        <v>2
Niña</v>
      </c>
      <c r="F37" s="10" t="str">
        <f>"3"&amp;CHAR(10)&amp;IF(INDEX($B$10:$AC$21,4,MATCH($F$3,$B$9:$AC$9,0))="M","Niña","Niño")</f>
        <v>3
Niña</v>
      </c>
      <c r="G37" s="10" t="str">
        <f>"4"&amp;CHAR(10)&amp;IF(INDEX($B$10:$AC$21,4,MATCH($F$3,$B$9:$AC$9,0))="M","Niña","Niño")</f>
        <v>4
Niña</v>
      </c>
      <c r="H37" s="10" t="str">
        <f>"5"&amp;CHAR(10)&amp;IF(INDEX($B$10:$AC$21,4,MATCH($F$3,$B$9:$AC$9,0))="M","Niña","Niño")</f>
        <v>5
Niña</v>
      </c>
      <c r="K37" s="9"/>
      <c r="L37" s="9"/>
      <c r="M37" s="9"/>
      <c r="N37" s="9"/>
      <c r="O37" s="10" t="str">
        <f>"1"&amp;CHAR(10)&amp;IF(INDEX($B$10:$AC$21,5,MATCH($F$3,$B$9:$AC$9,0))="M","Niña","Niño")</f>
        <v>1
Niño</v>
      </c>
      <c r="P37" s="10" t="str">
        <f>"2"&amp;CHAR(10)&amp;IF(INDEX($B$10:$AC$21,5,MATCH($F$3,$B$9:$AC$9,0))="M","Niña","Niño")</f>
        <v>2
Niño</v>
      </c>
      <c r="Q37" s="10" t="str">
        <f>"3"&amp;CHAR(10)&amp;IF(INDEX($B$10:$AC$21,5,MATCH($F$3,$B$9:$AC$9,0))="M","Niña","Niño")</f>
        <v>3
Niño</v>
      </c>
      <c r="T37" s="10" t="str">
        <f>"1"&amp;CHAR(10)&amp;IF(INDEX($B$10:$AC$21,6,MATCH($F$3,$B$9:$AC$9,0))="M","Niña","Niño")</f>
        <v>1
Niño</v>
      </c>
      <c r="U37" s="10" t="str">
        <f>"2"&amp;CHAR(10)&amp;IF(INDEX($B$10:$AC$21,6,MATCH($F$3,$B$9:$AC$9,0))="M","Niña","Niño")</f>
        <v>2
Niño</v>
      </c>
      <c r="V37" s="10" t="str">
        <f>"3"&amp;CHAR(10)&amp;IF(INDEX($B$10:$AC$21,6,MATCH($F$3,$B$9:$AC$9,0))="M","Niña","Niño")</f>
        <v>3
Niño</v>
      </c>
      <c r="W37" s="10" t="str">
        <f>"4"&amp;CHAR(10)&amp;IF(INDEX($B$10:$AC$21,6,MATCH($F$3,$B$9:$AC$9,0))="M","Niña","Niño")</f>
        <v>4
Niño</v>
      </c>
      <c r="X37" s="10" t="str">
        <f>"5"&amp;CHAR(10)&amp;IF(INDEX($B$10:$AC$21,6,MATCH($F$3,$B$9:$AC$9,0))="M","Niña","Niño")</f>
        <v>5
Niño</v>
      </c>
      <c r="Y37" s="10" t="str">
        <f>"6"&amp;CHAR(10)&amp;IF(INDEX($B$10:$AC$21,6,MATCH($F$3,$B$9:$AC$9,0))="M","Niña","Niño")</f>
        <v>6
Niño</v>
      </c>
      <c r="Z37" s="10" t="str">
        <f>"7"&amp;CHAR(10)&amp;IF(INDEX($B$10:$AC$21,6,MATCH($F$3,$B$9:$AC$9,0))="M","Niña","Niño")</f>
        <v>7
Niño</v>
      </c>
    </row>
    <row r="38" spans="2:26" ht="32.1" customHeight="1" x14ac:dyDescent="0.25">
      <c r="B38" s="10" t="str">
        <f>"6"&amp;CHAR(10)&amp;IF(INDEX($B$10:$AC$21,4,MATCH($F$3,$B$9:$AC$9,0))="M","Niña","Niño")</f>
        <v>6
Niña</v>
      </c>
      <c r="C38" s="10" t="str">
        <f>"7"&amp;CHAR(10)&amp;IF(INDEX($B$10:$AC$21,4,MATCH($F$3,$B$9:$AC$9,0))="M","Niña","Niño")</f>
        <v>7
Niña</v>
      </c>
      <c r="D38" s="10" t="str">
        <f>"8"&amp;CHAR(10)&amp;IF(INDEX($B$10:$AC$21,4,MATCH($F$3,$B$9:$AC$9,0))="M","Niña","Niño")</f>
        <v>8
Niña</v>
      </c>
      <c r="E38" s="10" t="str">
        <f>"9"&amp;CHAR(10)&amp;IF(INDEX($B$10:$AC$21,4,MATCH($F$3,$B$9:$AC$9,0))="M","Niña","Niño")</f>
        <v>9
Niña</v>
      </c>
      <c r="F38" s="10" t="str">
        <f>"10"&amp;CHAR(10)&amp;IF(INDEX($B$10:$AC$21,4,MATCH($F$3,$B$9:$AC$9,0))="M","Niña","Niño")</f>
        <v>10
Niña</v>
      </c>
      <c r="G38" s="10" t="str">
        <f>"11"&amp;CHAR(10)&amp;IF(INDEX($B$10:$AC$21,4,MATCH($F$3,$B$9:$AC$9,0))="M","Niña","Niño")</f>
        <v>11
Niña</v>
      </c>
      <c r="H38" s="10" t="str">
        <f>"12"&amp;CHAR(10)&amp;IF(INDEX($B$10:$AC$21,4,MATCH($F$3,$B$9:$AC$9,0))="M","Niña","Niño")</f>
        <v>12
Niña</v>
      </c>
      <c r="K38" s="10" t="str">
        <f>"4"&amp;CHAR(10)&amp;IF(INDEX($B$10:$AC$21,5,MATCH($F$3,$B$9:$AC$9,0))="M","Niña","Niño")</f>
        <v>4
Niño</v>
      </c>
      <c r="L38" s="10" t="str">
        <f>"5"&amp;CHAR(10)&amp;IF(INDEX($B$10:$AC$21,5,MATCH($F$3,$B$9:$AC$9,0))="M","Niña","Niño")</f>
        <v>5
Niño</v>
      </c>
      <c r="M38" s="10" t="str">
        <f>"6"&amp;CHAR(10)&amp;IF(INDEX($B$10:$AC$21,5,MATCH($F$3,$B$9:$AC$9,0))="M","Niña","Niño")</f>
        <v>6
Niño</v>
      </c>
      <c r="N38" s="10" t="str">
        <f>"7"&amp;CHAR(10)&amp;IF(INDEX($B$10:$AC$21,5,MATCH($F$3,$B$9:$AC$9,0))="M","Niña","Niño")</f>
        <v>7
Niño</v>
      </c>
      <c r="O38" s="10" t="str">
        <f>"8"&amp;CHAR(10)&amp;IF(INDEX($B$10:$AC$21,5,MATCH($F$3,$B$9:$AC$9,0))="M","Niña","Niño")</f>
        <v>8
Niño</v>
      </c>
      <c r="P38" s="10" t="str">
        <f>"9"&amp;CHAR(10)&amp;IF(INDEX($B$10:$AC$21,5,MATCH($F$3,$B$9:$AC$9,0))="M","Niña","Niño")</f>
        <v>9
Niño</v>
      </c>
      <c r="Q38" s="10" t="str">
        <f>"10"&amp;CHAR(10)&amp;IF(INDEX($B$10:$AC$21,5,MATCH($F$3,$B$9:$AC$9,0))="M","Niña","Niño")</f>
        <v>10
Niño</v>
      </c>
      <c r="T38" s="10" t="str">
        <f>"8"&amp;CHAR(10)&amp;IF(INDEX($B$10:$AC$21,6,MATCH($F$3,$B$9:$AC$9,0))="M","Niña","Niño")</f>
        <v>8
Niño</v>
      </c>
      <c r="U38" s="10" t="str">
        <f>"9"&amp;CHAR(10)&amp;IF(INDEX($B$10:$AC$21,6,MATCH($F$3,$B$9:$AC$9,0))="M","Niña","Niño")</f>
        <v>9
Niño</v>
      </c>
      <c r="V38" s="10" t="str">
        <f>"10"&amp;CHAR(10)&amp;IF(INDEX($B$10:$AC$21,6,MATCH($F$3,$B$9:$AC$9,0))="M","Niña","Niño")</f>
        <v>10
Niño</v>
      </c>
      <c r="W38" s="10" t="str">
        <f>"11"&amp;CHAR(10)&amp;IF(INDEX($B$10:$AC$21,6,MATCH($F$3,$B$9:$AC$9,0))="M","Niña","Niño")</f>
        <v>11
Niño</v>
      </c>
      <c r="X38" s="10" t="str">
        <f>"12"&amp;CHAR(10)&amp;IF(INDEX($B$10:$AC$21,6,MATCH($F$3,$B$9:$AC$9,0))="M","Niña","Niño")</f>
        <v>12
Niño</v>
      </c>
      <c r="Y38" s="10" t="str">
        <f>"13"&amp;CHAR(10)&amp;IF(INDEX($B$10:$AC$21,6,MATCH($F$3,$B$9:$AC$9,0))="M","Niña","Niño")</f>
        <v>13
Niño</v>
      </c>
      <c r="Z38" s="10" t="str">
        <f>"14"&amp;CHAR(10)&amp;IF(INDEX($B$10:$AC$21,6,MATCH($F$3,$B$9:$AC$9,0))="M","Niña","Niño")</f>
        <v>14
Niño</v>
      </c>
    </row>
    <row r="39" spans="2:26" ht="32.1" customHeight="1" x14ac:dyDescent="0.25">
      <c r="B39" s="10" t="str">
        <f>"13"&amp;CHAR(10)&amp;IF(INDEX($B$10:$AC$21,4,MATCH($F$3,$B$9:$AC$9,0))="M","Niña","Niño")</f>
        <v>13
Niña</v>
      </c>
      <c r="C39" s="10" t="str">
        <f>"14"&amp;CHAR(10)&amp;IF(INDEX($B$10:$AC$21,4,MATCH($F$3,$B$9:$AC$9,0))="M","Niña","Niño")</f>
        <v>14
Niña</v>
      </c>
      <c r="D39" s="10" t="str">
        <f>"15"&amp;CHAR(10)&amp;IF(INDEX($B$10:$AC$21,4,MATCH($F$3,$B$9:$AC$9,0))="M","Niña","Niño")</f>
        <v>15
Niña</v>
      </c>
      <c r="E39" s="10" t="str">
        <f>"16"&amp;CHAR(10)&amp;IF(INDEX($B$10:$AC$21,4,MATCH($F$3,$B$9:$AC$9,0))="M","Niña","Niño")</f>
        <v>16
Niña</v>
      </c>
      <c r="F39" s="10" t="str">
        <f>"17"&amp;CHAR(10)&amp;IF(INDEX($B$10:$AC$21,4,MATCH($F$3,$B$9:$AC$9,0))="M","Niña","Niño")</f>
        <v>17
Niña</v>
      </c>
      <c r="G39" s="10" t="str">
        <f>"18"&amp;CHAR(10)&amp;IF(INDEX($B$10:$AC$21,4,MATCH($F$3,$B$9:$AC$9,0))="M","Niña","Niño")</f>
        <v>18
Niña</v>
      </c>
      <c r="H39" s="10" t="str">
        <f>"19"&amp;CHAR(10)&amp;IF(INDEX($B$10:$AC$21,4,MATCH($F$3,$B$9:$AC$9,0))="M","Niña","Niño")</f>
        <v>19
Niña</v>
      </c>
      <c r="K39" s="10" t="str">
        <f>"11"&amp;CHAR(10)&amp;IF(INDEX($B$10:$AC$21,5,MATCH($F$3,$B$9:$AC$9,0))="M","Niña","Niño")</f>
        <v>11
Niño</v>
      </c>
      <c r="L39" s="10" t="str">
        <f>"12"&amp;CHAR(10)&amp;IF(INDEX($B$10:$AC$21,5,MATCH($F$3,$B$9:$AC$9,0))="M","Niña","Niño")</f>
        <v>12
Niño</v>
      </c>
      <c r="M39" s="10" t="str">
        <f>"13"&amp;CHAR(10)&amp;IF(INDEX($B$10:$AC$21,5,MATCH($F$3,$B$9:$AC$9,0))="M","Niña","Niño")</f>
        <v>13
Niño</v>
      </c>
      <c r="N39" s="10" t="str">
        <f>"14"&amp;CHAR(10)&amp;IF(INDEX($B$10:$AC$21,5,MATCH($F$3,$B$9:$AC$9,0))="M","Niña","Niño")</f>
        <v>14
Niño</v>
      </c>
      <c r="O39" s="10" t="str">
        <f>"15"&amp;CHAR(10)&amp;IF(INDEX($B$10:$AC$21,5,MATCH($F$3,$B$9:$AC$9,0))="M","Niña","Niño")</f>
        <v>15
Niño</v>
      </c>
      <c r="P39" s="10" t="str">
        <f>"16"&amp;CHAR(10)&amp;IF(INDEX($B$10:$AC$21,5,MATCH($F$3,$B$9:$AC$9,0))="M","Niña","Niño")</f>
        <v>16
Niño</v>
      </c>
      <c r="Q39" s="10" t="str">
        <f>"17"&amp;CHAR(10)&amp;IF(INDEX($B$10:$AC$21,5,MATCH($F$3,$B$9:$AC$9,0))="M","Niña","Niño")</f>
        <v>17
Niño</v>
      </c>
      <c r="T39" s="10" t="str">
        <f>"15"&amp;CHAR(10)&amp;IF(INDEX($B$10:$AC$21,6,MATCH($F$3,$B$9:$AC$9,0))="M","Niña","Niño")</f>
        <v>15
Niño</v>
      </c>
      <c r="U39" s="10" t="str">
        <f>"16"&amp;CHAR(10)&amp;IF(INDEX($B$10:$AC$21,6,MATCH($F$3,$B$9:$AC$9,0))="M","Niña","Niño")</f>
        <v>16
Niño</v>
      </c>
      <c r="V39" s="10" t="str">
        <f>"17"&amp;CHAR(10)&amp;IF(INDEX($B$10:$AC$21,6,MATCH($F$3,$B$9:$AC$9,0))="M","Niña","Niño")</f>
        <v>17
Niño</v>
      </c>
      <c r="W39" s="10" t="str">
        <f>"18"&amp;CHAR(10)&amp;IF(INDEX($B$10:$AC$21,6,MATCH($F$3,$B$9:$AC$9,0))="M","Niña","Niño")</f>
        <v>18
Niño</v>
      </c>
      <c r="X39" s="10" t="str">
        <f>"19"&amp;CHAR(10)&amp;IF(INDEX($B$10:$AC$21,6,MATCH($F$3,$B$9:$AC$9,0))="M","Niña","Niño")</f>
        <v>19
Niño</v>
      </c>
      <c r="Y39" s="10" t="str">
        <f>"20"&amp;CHAR(10)&amp;IF(INDEX($B$10:$AC$21,6,MATCH($F$3,$B$9:$AC$9,0))="M","Niña","Niño")</f>
        <v>20
Niño</v>
      </c>
      <c r="Z39" s="10" t="str">
        <f>"21"&amp;CHAR(10)&amp;IF(INDEX($B$10:$AC$21,6,MATCH($F$3,$B$9:$AC$9,0))="M","Niña","Niño")</f>
        <v>21
Niño</v>
      </c>
    </row>
    <row r="40" spans="2:26" ht="32.1" customHeight="1" x14ac:dyDescent="0.25">
      <c r="B40" s="10" t="str">
        <f>"20"&amp;CHAR(10)&amp;IF(INDEX($B$10:$AC$21,4,MATCH($F$3,$B$9:$AC$9,0))="M","Niña","Niño")</f>
        <v>20
Niña</v>
      </c>
      <c r="C40" s="10" t="str">
        <f>"21"&amp;CHAR(10)&amp;IF(INDEX($B$10:$AC$21,4,MATCH($F$3,$B$9:$AC$9,0))="M","Niña","Niño")</f>
        <v>21
Niña</v>
      </c>
      <c r="D40" s="10" t="str">
        <f>"22"&amp;CHAR(10)&amp;IF(INDEX($B$10:$AC$21,4,MATCH($F$3,$B$9:$AC$9,0))="M","Niña","Niño")</f>
        <v>22
Niña</v>
      </c>
      <c r="E40" s="10" t="str">
        <f>"23"&amp;CHAR(10)&amp;IF(INDEX($B$10:$AC$21,4,MATCH($F$3,$B$9:$AC$9,0))="M","Niña","Niño")</f>
        <v>23
Niña</v>
      </c>
      <c r="F40" s="10" t="str">
        <f>"24"&amp;CHAR(10)&amp;IF(INDEX($B$10:$AC$21,4,MATCH($F$3,$B$9:$AC$9,0))="M","Niña","Niño")</f>
        <v>24
Niña</v>
      </c>
      <c r="G40" s="10" t="str">
        <f>"25"&amp;CHAR(10)&amp;IF(INDEX($B$10:$AC$21,4,MATCH($F$3,$B$9:$AC$9,0))="M","Niña","Niño")</f>
        <v>25
Niña</v>
      </c>
      <c r="H40" s="10" t="str">
        <f>"26"&amp;CHAR(10)&amp;IF(INDEX($B$10:$AC$21,4,MATCH($F$3,$B$9:$AC$9,0))="M","Niña","Niño")</f>
        <v>26
Niña</v>
      </c>
      <c r="K40" s="10" t="str">
        <f>"18"&amp;CHAR(10)&amp;IF(INDEX($B$10:$AC$21,5,MATCH($F$3,$B$9:$AC$9,0))="M","Niña","Niño")</f>
        <v>18
Niño</v>
      </c>
      <c r="L40" s="10" t="str">
        <f>"19"&amp;CHAR(10)&amp;IF(INDEX($B$10:$AC$21,5,MATCH($F$3,$B$9:$AC$9,0))="M","Niña","Niño")</f>
        <v>19
Niño</v>
      </c>
      <c r="M40" s="10" t="str">
        <f>"20"&amp;CHAR(10)&amp;IF(INDEX($B$10:$AC$21,5,MATCH($F$3,$B$9:$AC$9,0))="M","Niña","Niño")</f>
        <v>20
Niño</v>
      </c>
      <c r="N40" s="10" t="str">
        <f>"21"&amp;CHAR(10)&amp;IF(INDEX($B$10:$AC$21,5,MATCH($F$3,$B$9:$AC$9,0))="M","Niña","Niño")</f>
        <v>21
Niño</v>
      </c>
      <c r="O40" s="10" t="str">
        <f>"22"&amp;CHAR(10)&amp;IF(INDEX($B$10:$AC$21,5,MATCH($F$3,$B$9:$AC$9,0))="M","Niña","Niño")</f>
        <v>22
Niño</v>
      </c>
      <c r="P40" s="10" t="str">
        <f>"23"&amp;CHAR(10)&amp;IF(INDEX($B$10:$AC$21,5,MATCH($F$3,$B$9:$AC$9,0))="M","Niña","Niño")</f>
        <v>23
Niño</v>
      </c>
      <c r="Q40" s="10" t="str">
        <f>"24"&amp;CHAR(10)&amp;IF(INDEX($B$10:$AC$21,5,MATCH($F$3,$B$9:$AC$9,0))="M","Niña","Niño")</f>
        <v>24
Niño</v>
      </c>
      <c r="T40" s="10" t="str">
        <f>"22"&amp;CHAR(10)&amp;IF(INDEX($B$10:$AC$21,6,MATCH($F$3,$B$9:$AC$9,0))="M","Niña","Niño")</f>
        <v>22
Niño</v>
      </c>
      <c r="U40" s="10" t="str">
        <f>"23"&amp;CHAR(10)&amp;IF(INDEX($B$10:$AC$21,6,MATCH($F$3,$B$9:$AC$9,0))="M","Niña","Niño")</f>
        <v>23
Niño</v>
      </c>
      <c r="V40" s="10" t="str">
        <f>"24"&amp;CHAR(10)&amp;IF(INDEX($B$10:$AC$21,6,MATCH($F$3,$B$9:$AC$9,0))="M","Niña","Niño")</f>
        <v>24
Niño</v>
      </c>
      <c r="W40" s="10" t="str">
        <f>"25"&amp;CHAR(10)&amp;IF(INDEX($B$10:$AC$21,6,MATCH($F$3,$B$9:$AC$9,0))="M","Niña","Niño")</f>
        <v>25
Niño</v>
      </c>
      <c r="X40" s="10" t="str">
        <f>"26"&amp;CHAR(10)&amp;IF(INDEX($B$10:$AC$21,6,MATCH($F$3,$B$9:$AC$9,0))="M","Niña","Niño")</f>
        <v>26
Niño</v>
      </c>
      <c r="Y40" s="10" t="str">
        <f>"27"&amp;CHAR(10)&amp;IF(INDEX($B$10:$AC$21,6,MATCH($F$3,$B$9:$AC$9,0))="M","Niña","Niño")</f>
        <v>27
Niño</v>
      </c>
      <c r="Z40" s="10" t="str">
        <f>"28"&amp;CHAR(10)&amp;IF(INDEX($B$10:$AC$21,6,MATCH($F$3,$B$9:$AC$9,0))="M","Niña","Niño")</f>
        <v>28
Niño</v>
      </c>
    </row>
    <row r="41" spans="2:26" ht="32.1" customHeight="1" x14ac:dyDescent="0.25">
      <c r="B41" s="10" t="str">
        <f>"27"&amp;CHAR(10)&amp;IF(INDEX($B$10:$AC$21,4,MATCH($F$3,$B$9:$AC$9,0))="M","Niña","Niño")</f>
        <v>27
Niña</v>
      </c>
      <c r="C41" s="10" t="str">
        <f>"28"&amp;CHAR(10)&amp;IF(INDEX($B$10:$AC$21,4,MATCH($F$3,$B$9:$AC$9,0))="M","Niña","Niño")</f>
        <v>28
Niña</v>
      </c>
      <c r="D41" s="10" t="str">
        <f>"29"&amp;CHAR(10)&amp;IF(INDEX($B$10:$AC$21,4,MATCH($F$3,$B$9:$AC$9,0))="M","Niña","Niño")</f>
        <v>29
Niña</v>
      </c>
      <c r="E41" s="10" t="str">
        <f>"30"&amp;CHAR(10)&amp;IF(INDEX($B$10:$AC$21,4,MATCH($F$3,$B$9:$AC$9,0))="M","Niña","Niño")</f>
        <v>30
Niña</v>
      </c>
      <c r="F41" s="9"/>
      <c r="G41" s="9"/>
      <c r="H41" s="9"/>
      <c r="K41" s="10" t="str">
        <f>"25"&amp;CHAR(10)&amp;IF(INDEX($B$10:$AC$21,5,MATCH($F$3,$B$9:$AC$9,0))="M","Niña","Niño")</f>
        <v>25
Niño</v>
      </c>
      <c r="L41" s="10" t="str">
        <f>"26"&amp;CHAR(10)&amp;IF(INDEX($B$10:$AC$21,5,MATCH($F$3,$B$9:$AC$9,0))="M","Niña","Niño")</f>
        <v>26
Niño</v>
      </c>
      <c r="M41" s="10" t="str">
        <f>"27"&amp;CHAR(10)&amp;IF(INDEX($B$10:$AC$21,5,MATCH($F$3,$B$9:$AC$9,0))="M","Niña","Niño")</f>
        <v>27
Niño</v>
      </c>
      <c r="N41" s="10" t="str">
        <f>"28"&amp;CHAR(10)&amp;IF(INDEX($B$10:$AC$21,5,MATCH($F$3,$B$9:$AC$9,0))="M","Niña","Niño")</f>
        <v>28
Niño</v>
      </c>
      <c r="O41" s="10" t="str">
        <f>"29"&amp;CHAR(10)&amp;IF(INDEX($B$10:$AC$21,5,MATCH($F$3,$B$9:$AC$9,0))="M","Niña","Niño")</f>
        <v>29
Niño</v>
      </c>
      <c r="P41" s="10" t="str">
        <f>"30"&amp;CHAR(10)&amp;IF(INDEX($B$10:$AC$21,5,MATCH($F$3,$B$9:$AC$9,0))="M","Niña","Niño")</f>
        <v>30
Niño</v>
      </c>
      <c r="Q41" s="10" t="str">
        <f>"31"&amp;CHAR(10)&amp;IF(INDEX($B$10:$AC$21,5,MATCH($F$3,$B$9:$AC$9,0))="M","Niña","Niño")</f>
        <v>31
Niño</v>
      </c>
      <c r="T41" s="10" t="str">
        <f>"29"&amp;CHAR(10)&amp;IF(INDEX($B$10:$AC$21,6,MATCH($F$3,$B$9:$AC$9,0))="M","Niña","Niño")</f>
        <v>29
Niño</v>
      </c>
      <c r="U41" s="10" t="str">
        <f>"30"&amp;CHAR(10)&amp;IF(INDEX($B$10:$AC$21,6,MATCH($F$3,$B$9:$AC$9,0))="M","Niña","Niño")</f>
        <v>30
Niño</v>
      </c>
      <c r="V41" s="9"/>
      <c r="W41" s="9"/>
      <c r="X41" s="9"/>
      <c r="Y41" s="9"/>
      <c r="Z41" s="9"/>
    </row>
    <row r="42" spans="2:26" ht="32.1" customHeight="1" x14ac:dyDescent="0.25">
      <c r="B42" s="9"/>
      <c r="C42" s="9"/>
      <c r="D42" s="9"/>
      <c r="E42" s="9"/>
      <c r="F42" s="9"/>
      <c r="G42" s="9"/>
      <c r="H42" s="9"/>
      <c r="K42" s="9"/>
      <c r="L42" s="9"/>
      <c r="M42" s="9"/>
      <c r="N42" s="9"/>
      <c r="O42" s="9"/>
      <c r="P42" s="9"/>
      <c r="Q42" s="9"/>
      <c r="T42" s="9"/>
      <c r="U42" s="9"/>
      <c r="V42" s="9"/>
      <c r="W42" s="9"/>
      <c r="X42" s="9"/>
      <c r="Y42" s="9"/>
      <c r="Z42" s="9"/>
    </row>
    <row r="44" spans="2:26" ht="15.75" thickBot="1" x14ac:dyDescent="0.3"/>
    <row r="45" spans="2:26" x14ac:dyDescent="0.25">
      <c r="B45" s="11" t="s">
        <v>19</v>
      </c>
      <c r="C45" s="12"/>
      <c r="D45" s="12"/>
      <c r="E45" s="12"/>
      <c r="F45" s="12"/>
      <c r="G45" s="12"/>
      <c r="H45" s="12"/>
      <c r="K45" s="11" t="s">
        <v>20</v>
      </c>
      <c r="L45" s="12"/>
      <c r="M45" s="12"/>
      <c r="N45" s="12"/>
      <c r="O45" s="12"/>
      <c r="P45" s="12"/>
      <c r="Q45" s="12"/>
      <c r="T45" s="11" t="s">
        <v>21</v>
      </c>
      <c r="U45" s="12"/>
      <c r="V45" s="12"/>
      <c r="W45" s="12"/>
      <c r="X45" s="12"/>
      <c r="Y45" s="12"/>
      <c r="Z45" s="12"/>
    </row>
    <row r="46" spans="2:26" x14ac:dyDescent="0.25">
      <c r="B46" s="8" t="s">
        <v>26</v>
      </c>
      <c r="C46" s="8" t="s">
        <v>27</v>
      </c>
      <c r="D46" s="8" t="s">
        <v>28</v>
      </c>
      <c r="E46" s="8" t="s">
        <v>29</v>
      </c>
      <c r="F46" s="8" t="s">
        <v>30</v>
      </c>
      <c r="G46" s="8" t="s">
        <v>31</v>
      </c>
      <c r="H46" s="8" t="s">
        <v>32</v>
      </c>
      <c r="K46" s="8" t="s">
        <v>26</v>
      </c>
      <c r="L46" s="8" t="s">
        <v>27</v>
      </c>
      <c r="M46" s="8" t="s">
        <v>28</v>
      </c>
      <c r="N46" s="8" t="s">
        <v>29</v>
      </c>
      <c r="O46" s="8" t="s">
        <v>30</v>
      </c>
      <c r="P46" s="8" t="s">
        <v>31</v>
      </c>
      <c r="Q46" s="8" t="s">
        <v>32</v>
      </c>
      <c r="T46" s="8" t="s">
        <v>26</v>
      </c>
      <c r="U46" s="8" t="s">
        <v>27</v>
      </c>
      <c r="V46" s="8" t="s">
        <v>28</v>
      </c>
      <c r="W46" s="8" t="s">
        <v>29</v>
      </c>
      <c r="X46" s="8" t="s">
        <v>30</v>
      </c>
      <c r="Y46" s="8" t="s">
        <v>31</v>
      </c>
      <c r="Z46" s="8" t="s">
        <v>32</v>
      </c>
    </row>
    <row r="47" spans="2:26" ht="32.1" customHeight="1" x14ac:dyDescent="0.25">
      <c r="B47" s="9"/>
      <c r="C47" s="9"/>
      <c r="D47" s="10" t="str">
        <f>"1"&amp;CHAR(10)&amp;IF(INDEX($B$10:$AC$21,7,MATCH($F$3,$B$9:$AC$9,0))="M","Niña","Niño")</f>
        <v>1
Niña</v>
      </c>
      <c r="E47" s="10" t="str">
        <f>"2"&amp;CHAR(10)&amp;IF(INDEX($B$10:$AC$21,7,MATCH($F$3,$B$9:$AC$9,0))="M","Niña","Niño")</f>
        <v>2
Niña</v>
      </c>
      <c r="F47" s="10" t="str">
        <f>"3"&amp;CHAR(10)&amp;IF(INDEX($B$10:$AC$21,7,MATCH($F$3,$B$9:$AC$9,0))="M","Niña","Niño")</f>
        <v>3
Niña</v>
      </c>
      <c r="G47" s="10" t="str">
        <f>"4"&amp;CHAR(10)&amp;IF(INDEX($B$10:$AC$21,7,MATCH($F$3,$B$9:$AC$9,0))="M","Niña","Niño")</f>
        <v>4
Niña</v>
      </c>
      <c r="H47" s="10" t="str">
        <f>"5"&amp;CHAR(10)&amp;IF(INDEX($B$10:$AC$21,7,MATCH($F$3,$B$9:$AC$9,0))="M","Niña","Niño")</f>
        <v>5
Niña</v>
      </c>
      <c r="K47" s="9"/>
      <c r="L47" s="9"/>
      <c r="M47" s="9"/>
      <c r="N47" s="9"/>
      <c r="O47" s="9"/>
      <c r="P47" s="10" t="str">
        <f>"1"&amp;CHAR(10)&amp;IF(INDEX($B$10:$AC$21,8,MATCH($F$3,$B$9:$AC$9,0))="M","Niña","Niño")</f>
        <v>1
Niño</v>
      </c>
      <c r="Q47" s="10" t="str">
        <f>"2"&amp;CHAR(10)&amp;IF(INDEX($B$10:$AC$21,8,MATCH($F$3,$B$9:$AC$9,0))="M","Niña","Niño")</f>
        <v>2
Niño</v>
      </c>
      <c r="T47" s="9"/>
      <c r="U47" s="10" t="str">
        <f>"1"&amp;CHAR(10)&amp;IF(INDEX($B$10:$AC$21,9,MATCH($F$3,$B$9:$AC$9,0))="M","Niña","Niño")</f>
        <v>1
Niña</v>
      </c>
      <c r="V47" s="10" t="str">
        <f>"2"&amp;CHAR(10)&amp;IF(INDEX($B$10:$AC$21,9,MATCH($F$3,$B$9:$AC$9,0))="M","Niña","Niño")</f>
        <v>2
Niña</v>
      </c>
      <c r="W47" s="10" t="str">
        <f>"3"&amp;CHAR(10)&amp;IF(INDEX($B$10:$AC$21,9,MATCH($F$3,$B$9:$AC$9,0))="M","Niña","Niño")</f>
        <v>3
Niña</v>
      </c>
      <c r="X47" s="10" t="str">
        <f>"4"&amp;CHAR(10)&amp;IF(INDEX($B$10:$AC$21,9,MATCH($F$3,$B$9:$AC$9,0))="M","Niña","Niño")</f>
        <v>4
Niña</v>
      </c>
      <c r="Y47" s="10" t="str">
        <f>"5"&amp;CHAR(10)&amp;IF(INDEX($B$10:$AC$21,9,MATCH($F$3,$B$9:$AC$9,0))="M","Niña","Niño")</f>
        <v>5
Niña</v>
      </c>
      <c r="Z47" s="10" t="str">
        <f>"6"&amp;CHAR(10)&amp;IF(INDEX($B$10:$AC$21,9,MATCH($F$3,$B$9:$AC$9,0))="M","Niña","Niño")</f>
        <v>6
Niña</v>
      </c>
    </row>
    <row r="48" spans="2:26" ht="32.1" customHeight="1" x14ac:dyDescent="0.25">
      <c r="B48" s="10" t="str">
        <f>"6"&amp;CHAR(10)&amp;IF(INDEX($B$10:$AC$21,7,MATCH($F$3,$B$9:$AC$9,0))="M","Niña","Niño")</f>
        <v>6
Niña</v>
      </c>
      <c r="C48" s="10" t="str">
        <f>"7"&amp;CHAR(10)&amp;IF(INDEX($B$10:$AC$21,7,MATCH($F$3,$B$9:$AC$9,0))="M","Niña","Niño")</f>
        <v>7
Niña</v>
      </c>
      <c r="D48" s="10" t="str">
        <f>"8"&amp;CHAR(10)&amp;IF(INDEX($B$10:$AC$21,7,MATCH($F$3,$B$9:$AC$9,0))="M","Niña","Niño")</f>
        <v>8
Niña</v>
      </c>
      <c r="E48" s="10" t="str">
        <f>"9"&amp;CHAR(10)&amp;IF(INDEX($B$10:$AC$21,7,MATCH($F$3,$B$9:$AC$9,0))="M","Niña","Niño")</f>
        <v>9
Niña</v>
      </c>
      <c r="F48" s="10" t="str">
        <f>"10"&amp;CHAR(10)&amp;IF(INDEX($B$10:$AC$21,7,MATCH($F$3,$B$9:$AC$9,0))="M","Niña","Niño")</f>
        <v>10
Niña</v>
      </c>
      <c r="G48" s="10" t="str">
        <f>"11"&amp;CHAR(10)&amp;IF(INDEX($B$10:$AC$21,7,MATCH($F$3,$B$9:$AC$9,0))="M","Niña","Niño")</f>
        <v>11
Niña</v>
      </c>
      <c r="H48" s="10" t="str">
        <f>"12"&amp;CHAR(10)&amp;IF(INDEX($B$10:$AC$21,7,MATCH($F$3,$B$9:$AC$9,0))="M","Niña","Niño")</f>
        <v>12
Niña</v>
      </c>
      <c r="K48" s="10" t="str">
        <f>"3"&amp;CHAR(10)&amp;IF(INDEX($B$10:$AC$21,8,MATCH($F$3,$B$9:$AC$9,0))="M","Niña","Niño")</f>
        <v>3
Niño</v>
      </c>
      <c r="L48" s="10" t="str">
        <f>"4"&amp;CHAR(10)&amp;IF(INDEX($B$10:$AC$21,8,MATCH($F$3,$B$9:$AC$9,0))="M","Niña","Niño")</f>
        <v>4
Niño</v>
      </c>
      <c r="M48" s="10" t="str">
        <f>"5"&amp;CHAR(10)&amp;IF(INDEX($B$10:$AC$21,8,MATCH($F$3,$B$9:$AC$9,0))="M","Niña","Niño")</f>
        <v>5
Niño</v>
      </c>
      <c r="N48" s="10" t="str">
        <f>"6"&amp;CHAR(10)&amp;IF(INDEX($B$10:$AC$21,8,MATCH($F$3,$B$9:$AC$9,0))="M","Niña","Niño")</f>
        <v>6
Niño</v>
      </c>
      <c r="O48" s="10" t="str">
        <f>"7"&amp;CHAR(10)&amp;IF(INDEX($B$10:$AC$21,8,MATCH($F$3,$B$9:$AC$9,0))="M","Niña","Niño")</f>
        <v>7
Niño</v>
      </c>
      <c r="P48" s="10" t="str">
        <f>"8"&amp;CHAR(10)&amp;IF(INDEX($B$10:$AC$21,8,MATCH($F$3,$B$9:$AC$9,0))="M","Niña","Niño")</f>
        <v>8
Niño</v>
      </c>
      <c r="Q48" s="10" t="str">
        <f>"9"&amp;CHAR(10)&amp;IF(INDEX($B$10:$AC$21,8,MATCH($F$3,$B$9:$AC$9,0))="M","Niña","Niño")</f>
        <v>9
Niño</v>
      </c>
      <c r="T48" s="10" t="str">
        <f>"7"&amp;CHAR(10)&amp;IF(INDEX($B$10:$AC$21,9,MATCH($F$3,$B$9:$AC$9,0))="M","Niña","Niño")</f>
        <v>7
Niña</v>
      </c>
      <c r="U48" s="10" t="str">
        <f>"8"&amp;CHAR(10)&amp;IF(INDEX($B$10:$AC$21,9,MATCH($F$3,$B$9:$AC$9,0))="M","Niña","Niño")</f>
        <v>8
Niña</v>
      </c>
      <c r="V48" s="10" t="str">
        <f>"9"&amp;CHAR(10)&amp;IF(INDEX($B$10:$AC$21,9,MATCH($F$3,$B$9:$AC$9,0))="M","Niña","Niño")</f>
        <v>9
Niña</v>
      </c>
      <c r="W48" s="10" t="str">
        <f>"10"&amp;CHAR(10)&amp;IF(INDEX($B$10:$AC$21,9,MATCH($F$3,$B$9:$AC$9,0))="M","Niña","Niño")</f>
        <v>10
Niña</v>
      </c>
      <c r="X48" s="10" t="str">
        <f>"11"&amp;CHAR(10)&amp;IF(INDEX($B$10:$AC$21,9,MATCH($F$3,$B$9:$AC$9,0))="M","Niña","Niño")</f>
        <v>11
Niña</v>
      </c>
      <c r="Y48" s="10" t="str">
        <f>"12"&amp;CHAR(10)&amp;IF(INDEX($B$10:$AC$21,9,MATCH($F$3,$B$9:$AC$9,0))="M","Niña","Niño")</f>
        <v>12
Niña</v>
      </c>
      <c r="Z48" s="10" t="str">
        <f>"13"&amp;CHAR(10)&amp;IF(INDEX($B$10:$AC$21,9,MATCH($F$3,$B$9:$AC$9,0))="M","Niña","Niño")</f>
        <v>13
Niña</v>
      </c>
    </row>
    <row r="49" spans="2:26" ht="32.1" customHeight="1" x14ac:dyDescent="0.25">
      <c r="B49" s="10" t="str">
        <f>"13"&amp;CHAR(10)&amp;IF(INDEX($B$10:$AC$21,7,MATCH($F$3,$B$9:$AC$9,0))="M","Niña","Niño")</f>
        <v>13
Niña</v>
      </c>
      <c r="C49" s="10" t="str">
        <f>"14"&amp;CHAR(10)&amp;IF(INDEX($B$10:$AC$21,7,MATCH($F$3,$B$9:$AC$9,0))="M","Niña","Niño")</f>
        <v>14
Niña</v>
      </c>
      <c r="D49" s="10" t="str">
        <f>"15"&amp;CHAR(10)&amp;IF(INDEX($B$10:$AC$21,7,MATCH($F$3,$B$9:$AC$9,0))="M","Niña","Niño")</f>
        <v>15
Niña</v>
      </c>
      <c r="E49" s="10" t="str">
        <f>"16"&amp;CHAR(10)&amp;IF(INDEX($B$10:$AC$21,7,MATCH($F$3,$B$9:$AC$9,0))="M","Niña","Niño")</f>
        <v>16
Niña</v>
      </c>
      <c r="F49" s="10" t="str">
        <f>"17"&amp;CHAR(10)&amp;IF(INDEX($B$10:$AC$21,7,MATCH($F$3,$B$9:$AC$9,0))="M","Niña","Niño")</f>
        <v>17
Niña</v>
      </c>
      <c r="G49" s="10" t="str">
        <f>"18"&amp;CHAR(10)&amp;IF(INDEX($B$10:$AC$21,7,MATCH($F$3,$B$9:$AC$9,0))="M","Niña","Niño")</f>
        <v>18
Niña</v>
      </c>
      <c r="H49" s="10" t="str">
        <f>"19"&amp;CHAR(10)&amp;IF(INDEX($B$10:$AC$21,7,MATCH($F$3,$B$9:$AC$9,0))="M","Niña","Niño")</f>
        <v>19
Niña</v>
      </c>
      <c r="K49" s="10" t="str">
        <f>"10"&amp;CHAR(10)&amp;IF(INDEX($B$10:$AC$21,8,MATCH($F$3,$B$9:$AC$9,0))="M","Niña","Niño")</f>
        <v>10
Niño</v>
      </c>
      <c r="L49" s="10" t="str">
        <f>"11"&amp;CHAR(10)&amp;IF(INDEX($B$10:$AC$21,8,MATCH($F$3,$B$9:$AC$9,0))="M","Niña","Niño")</f>
        <v>11
Niño</v>
      </c>
      <c r="M49" s="10" t="str">
        <f>"12"&amp;CHAR(10)&amp;IF(INDEX($B$10:$AC$21,8,MATCH($F$3,$B$9:$AC$9,0))="M","Niña","Niño")</f>
        <v>12
Niño</v>
      </c>
      <c r="N49" s="10" t="str">
        <f>"13"&amp;CHAR(10)&amp;IF(INDEX($B$10:$AC$21,8,MATCH($F$3,$B$9:$AC$9,0))="M","Niña","Niño")</f>
        <v>13
Niño</v>
      </c>
      <c r="O49" s="10" t="str">
        <f>"14"&amp;CHAR(10)&amp;IF(INDEX($B$10:$AC$21,8,MATCH($F$3,$B$9:$AC$9,0))="M","Niña","Niño")</f>
        <v>14
Niño</v>
      </c>
      <c r="P49" s="10" t="str">
        <f>"15"&amp;CHAR(10)&amp;IF(INDEX($B$10:$AC$21,8,MATCH($F$3,$B$9:$AC$9,0))="M","Niña","Niño")</f>
        <v>15
Niño</v>
      </c>
      <c r="Q49" s="10" t="str">
        <f>"16"&amp;CHAR(10)&amp;IF(INDEX($B$10:$AC$21,8,MATCH($F$3,$B$9:$AC$9,0))="M","Niña","Niño")</f>
        <v>16
Niño</v>
      </c>
      <c r="T49" s="10" t="str">
        <f>"14"&amp;CHAR(10)&amp;IF(INDEX($B$10:$AC$21,9,MATCH($F$3,$B$9:$AC$9,0))="M","Niña","Niño")</f>
        <v>14
Niña</v>
      </c>
      <c r="U49" s="10" t="str">
        <f>"15"&amp;CHAR(10)&amp;IF(INDEX($B$10:$AC$21,9,MATCH($F$3,$B$9:$AC$9,0))="M","Niña","Niño")</f>
        <v>15
Niña</v>
      </c>
      <c r="V49" s="10" t="str">
        <f>"16"&amp;CHAR(10)&amp;IF(INDEX($B$10:$AC$21,9,MATCH($F$3,$B$9:$AC$9,0))="M","Niña","Niño")</f>
        <v>16
Niña</v>
      </c>
      <c r="W49" s="10" t="str">
        <f>"17"&amp;CHAR(10)&amp;IF(INDEX($B$10:$AC$21,9,MATCH($F$3,$B$9:$AC$9,0))="M","Niña","Niño")</f>
        <v>17
Niña</v>
      </c>
      <c r="X49" s="10" t="str">
        <f>"18"&amp;CHAR(10)&amp;IF(INDEX($B$10:$AC$21,9,MATCH($F$3,$B$9:$AC$9,0))="M","Niña","Niño")</f>
        <v>18
Niña</v>
      </c>
      <c r="Y49" s="10" t="str">
        <f>"19"&amp;CHAR(10)&amp;IF(INDEX($B$10:$AC$21,9,MATCH($F$3,$B$9:$AC$9,0))="M","Niña","Niño")</f>
        <v>19
Niña</v>
      </c>
      <c r="Z49" s="10" t="str">
        <f>"20"&amp;CHAR(10)&amp;IF(INDEX($B$10:$AC$21,9,MATCH($F$3,$B$9:$AC$9,0))="M","Niña","Niño")</f>
        <v>20
Niña</v>
      </c>
    </row>
    <row r="50" spans="2:26" ht="32.1" customHeight="1" x14ac:dyDescent="0.25">
      <c r="B50" s="10" t="str">
        <f>"20"&amp;CHAR(10)&amp;IF(INDEX($B$10:$AC$21,7,MATCH($F$3,$B$9:$AC$9,0))="M","Niña","Niño")</f>
        <v>20
Niña</v>
      </c>
      <c r="C50" s="10" t="str">
        <f>"21"&amp;CHAR(10)&amp;IF(INDEX($B$10:$AC$21,7,MATCH($F$3,$B$9:$AC$9,0))="M","Niña","Niño")</f>
        <v>21
Niña</v>
      </c>
      <c r="D50" s="10" t="str">
        <f>"22"&amp;CHAR(10)&amp;IF(INDEX($B$10:$AC$21,7,MATCH($F$3,$B$9:$AC$9,0))="M","Niña","Niño")</f>
        <v>22
Niña</v>
      </c>
      <c r="E50" s="10" t="str">
        <f>"23"&amp;CHAR(10)&amp;IF(INDEX($B$10:$AC$21,7,MATCH($F$3,$B$9:$AC$9,0))="M","Niña","Niño")</f>
        <v>23
Niña</v>
      </c>
      <c r="F50" s="10" t="str">
        <f>"24"&amp;CHAR(10)&amp;IF(INDEX($B$10:$AC$21,7,MATCH($F$3,$B$9:$AC$9,0))="M","Niña","Niño")</f>
        <v>24
Niña</v>
      </c>
      <c r="G50" s="10" t="str">
        <f>"25"&amp;CHAR(10)&amp;IF(INDEX($B$10:$AC$21,7,MATCH($F$3,$B$9:$AC$9,0))="M","Niña","Niño")</f>
        <v>25
Niña</v>
      </c>
      <c r="H50" s="10" t="str">
        <f>"26"&amp;CHAR(10)&amp;IF(INDEX($B$10:$AC$21,7,MATCH($F$3,$B$9:$AC$9,0))="M","Niña","Niño")</f>
        <v>26
Niña</v>
      </c>
      <c r="K50" s="10" t="str">
        <f>"17"&amp;CHAR(10)&amp;IF(INDEX($B$10:$AC$21,8,MATCH($F$3,$B$9:$AC$9,0))="M","Niña","Niño")</f>
        <v>17
Niño</v>
      </c>
      <c r="L50" s="10" t="str">
        <f>"18"&amp;CHAR(10)&amp;IF(INDEX($B$10:$AC$21,8,MATCH($F$3,$B$9:$AC$9,0))="M","Niña","Niño")</f>
        <v>18
Niño</v>
      </c>
      <c r="M50" s="10" t="str">
        <f>"19"&amp;CHAR(10)&amp;IF(INDEX($B$10:$AC$21,8,MATCH($F$3,$B$9:$AC$9,0))="M","Niña","Niño")</f>
        <v>19
Niño</v>
      </c>
      <c r="N50" s="10" t="str">
        <f>"20"&amp;CHAR(10)&amp;IF(INDEX($B$10:$AC$21,8,MATCH($F$3,$B$9:$AC$9,0))="M","Niña","Niño")</f>
        <v>20
Niño</v>
      </c>
      <c r="O50" s="10" t="str">
        <f>"21"&amp;CHAR(10)&amp;IF(INDEX($B$10:$AC$21,8,MATCH($F$3,$B$9:$AC$9,0))="M","Niña","Niño")</f>
        <v>21
Niño</v>
      </c>
      <c r="P50" s="10" t="str">
        <f>"22"&amp;CHAR(10)&amp;IF(INDEX($B$10:$AC$21,8,MATCH($F$3,$B$9:$AC$9,0))="M","Niña","Niño")</f>
        <v>22
Niño</v>
      </c>
      <c r="Q50" s="10" t="str">
        <f>"23"&amp;CHAR(10)&amp;IF(INDEX($B$10:$AC$21,8,MATCH($F$3,$B$9:$AC$9,0))="M","Niña","Niño")</f>
        <v>23
Niño</v>
      </c>
      <c r="T50" s="10" t="str">
        <f>"21"&amp;CHAR(10)&amp;IF(INDEX($B$10:$AC$21,9,MATCH($F$3,$B$9:$AC$9,0))="M","Niña","Niño")</f>
        <v>21
Niña</v>
      </c>
      <c r="U50" s="10" t="str">
        <f>"22"&amp;CHAR(10)&amp;IF(INDEX($B$10:$AC$21,9,MATCH($F$3,$B$9:$AC$9,0))="M","Niña","Niño")</f>
        <v>22
Niña</v>
      </c>
      <c r="V50" s="10" t="str">
        <f>"23"&amp;CHAR(10)&amp;IF(INDEX($B$10:$AC$21,9,MATCH($F$3,$B$9:$AC$9,0))="M","Niña","Niño")</f>
        <v>23
Niña</v>
      </c>
      <c r="W50" s="10" t="str">
        <f>"24"&amp;CHAR(10)&amp;IF(INDEX($B$10:$AC$21,9,MATCH($F$3,$B$9:$AC$9,0))="M","Niña","Niño")</f>
        <v>24
Niña</v>
      </c>
      <c r="X50" s="10" t="str">
        <f>"25"&amp;CHAR(10)&amp;IF(INDEX($B$10:$AC$21,9,MATCH($F$3,$B$9:$AC$9,0))="M","Niña","Niño")</f>
        <v>25
Niña</v>
      </c>
      <c r="Y50" s="10" t="str">
        <f>"26"&amp;CHAR(10)&amp;IF(INDEX($B$10:$AC$21,9,MATCH($F$3,$B$9:$AC$9,0))="M","Niña","Niño")</f>
        <v>26
Niña</v>
      </c>
      <c r="Z50" s="10" t="str">
        <f>"27"&amp;CHAR(10)&amp;IF(INDEX($B$10:$AC$21,9,MATCH($F$3,$B$9:$AC$9,0))="M","Niña","Niño")</f>
        <v>27
Niña</v>
      </c>
    </row>
    <row r="51" spans="2:26" ht="32.1" customHeight="1" x14ac:dyDescent="0.25">
      <c r="B51" s="10" t="str">
        <f>"27"&amp;CHAR(10)&amp;IF(INDEX($B$10:$AC$21,7,MATCH($F$3,$B$9:$AC$9,0))="M","Niña","Niño")</f>
        <v>27
Niña</v>
      </c>
      <c r="C51" s="10" t="str">
        <f>"28"&amp;CHAR(10)&amp;IF(INDEX($B$10:$AC$21,7,MATCH($F$3,$B$9:$AC$9,0))="M","Niña","Niño")</f>
        <v>28
Niña</v>
      </c>
      <c r="D51" s="10" t="str">
        <f>"29"&amp;CHAR(10)&amp;IF(INDEX($B$10:$AC$21,7,MATCH($F$3,$B$9:$AC$9,0))="M","Niña","Niño")</f>
        <v>29
Niña</v>
      </c>
      <c r="E51" s="10" t="str">
        <f>"30"&amp;CHAR(10)&amp;IF(INDEX($B$10:$AC$21,7,MATCH($F$3,$B$9:$AC$9,0))="M","Niña","Niño")</f>
        <v>30
Niña</v>
      </c>
      <c r="F51" s="10" t="str">
        <f>"31"&amp;CHAR(10)&amp;IF(INDEX($B$10:$AC$21,7,MATCH($F$3,$B$9:$AC$9,0))="M","Niña","Niño")</f>
        <v>31
Niña</v>
      </c>
      <c r="G51" s="9"/>
      <c r="H51" s="9"/>
      <c r="K51" s="10" t="str">
        <f>"24"&amp;CHAR(10)&amp;IF(INDEX($B$10:$AC$21,8,MATCH($F$3,$B$9:$AC$9,0))="M","Niña","Niño")</f>
        <v>24
Niño</v>
      </c>
      <c r="L51" s="10" t="str">
        <f>"25"&amp;CHAR(10)&amp;IF(INDEX($B$10:$AC$21,8,MATCH($F$3,$B$9:$AC$9,0))="M","Niña","Niño")</f>
        <v>25
Niño</v>
      </c>
      <c r="M51" s="10" t="str">
        <f>"26"&amp;CHAR(10)&amp;IF(INDEX($B$10:$AC$21,8,MATCH($F$3,$B$9:$AC$9,0))="M","Niña","Niño")</f>
        <v>26
Niño</v>
      </c>
      <c r="N51" s="10" t="str">
        <f>"27"&amp;CHAR(10)&amp;IF(INDEX($B$10:$AC$21,8,MATCH($F$3,$B$9:$AC$9,0))="M","Niña","Niño")</f>
        <v>27
Niño</v>
      </c>
      <c r="O51" s="10" t="str">
        <f>"28"&amp;CHAR(10)&amp;IF(INDEX($B$10:$AC$21,8,MATCH($F$3,$B$9:$AC$9,0))="M","Niña","Niño")</f>
        <v>28
Niño</v>
      </c>
      <c r="P51" s="10" t="str">
        <f>"29"&amp;CHAR(10)&amp;IF(INDEX($B$10:$AC$21,8,MATCH($F$3,$B$9:$AC$9,0))="M","Niña","Niño")</f>
        <v>29
Niño</v>
      </c>
      <c r="Q51" s="10" t="str">
        <f>"30"&amp;CHAR(10)&amp;IF(INDEX($B$10:$AC$21,8,MATCH($F$3,$B$9:$AC$9,0))="M","Niña","Niño")</f>
        <v>30
Niño</v>
      </c>
      <c r="T51" s="10" t="str">
        <f>"28"&amp;CHAR(10)&amp;IF(INDEX($B$10:$AC$21,9,MATCH($F$3,$B$9:$AC$9,0))="M","Niña","Niño")</f>
        <v>28
Niña</v>
      </c>
      <c r="U51" s="10" t="str">
        <f>"29"&amp;CHAR(10)&amp;IF(INDEX($B$10:$AC$21,9,MATCH($F$3,$B$9:$AC$9,0))="M","Niña","Niño")</f>
        <v>29
Niña</v>
      </c>
      <c r="V51" s="10" t="str">
        <f>"30"&amp;CHAR(10)&amp;IF(INDEX($B$10:$AC$21,9,MATCH($F$3,$B$9:$AC$9,0))="M","Niña","Niño")</f>
        <v>30
Niña</v>
      </c>
      <c r="W51" s="9"/>
      <c r="X51" s="9"/>
      <c r="Y51" s="9"/>
      <c r="Z51" s="9"/>
    </row>
    <row r="52" spans="2:26" ht="32.1" customHeight="1" x14ac:dyDescent="0.25">
      <c r="B52" s="9"/>
      <c r="C52" s="9"/>
      <c r="D52" s="9"/>
      <c r="E52" s="9"/>
      <c r="F52" s="9"/>
      <c r="G52" s="9"/>
      <c r="H52" s="9"/>
      <c r="K52" s="10" t="str">
        <f>"31"&amp;CHAR(10)&amp;IF(INDEX($B$10:$AC$21,8,MATCH($F$3,$B$9:$AC$9,0))="M","Niña","Niño")</f>
        <v>31
Niño</v>
      </c>
      <c r="L52" s="9"/>
      <c r="M52" s="9"/>
      <c r="N52" s="9"/>
      <c r="O52" s="9"/>
      <c r="P52" s="9"/>
      <c r="Q52" s="9"/>
      <c r="T52" s="9"/>
      <c r="U52" s="9"/>
      <c r="V52" s="9"/>
      <c r="W52" s="9"/>
      <c r="X52" s="9"/>
      <c r="Y52" s="9"/>
      <c r="Z52" s="9"/>
    </row>
    <row r="54" spans="2:26" ht="15.75" thickBot="1" x14ac:dyDescent="0.3"/>
    <row r="55" spans="2:26" x14ac:dyDescent="0.25">
      <c r="B55" s="11" t="s">
        <v>22</v>
      </c>
      <c r="C55" s="12"/>
      <c r="D55" s="12"/>
      <c r="E55" s="12"/>
      <c r="F55" s="12"/>
      <c r="G55" s="12"/>
      <c r="H55" s="12"/>
      <c r="K55" s="11" t="s">
        <v>23</v>
      </c>
      <c r="L55" s="12"/>
      <c r="M55" s="12"/>
      <c r="N55" s="12"/>
      <c r="O55" s="12"/>
      <c r="P55" s="12"/>
      <c r="Q55" s="12"/>
      <c r="T55" s="11" t="s">
        <v>24</v>
      </c>
      <c r="U55" s="12"/>
      <c r="V55" s="12"/>
      <c r="W55" s="12"/>
      <c r="X55" s="12"/>
      <c r="Y55" s="12"/>
      <c r="Z55" s="12"/>
    </row>
    <row r="56" spans="2:26" x14ac:dyDescent="0.25">
      <c r="B56" s="8" t="s">
        <v>26</v>
      </c>
      <c r="C56" s="8" t="s">
        <v>27</v>
      </c>
      <c r="D56" s="8" t="s">
        <v>28</v>
      </c>
      <c r="E56" s="8" t="s">
        <v>29</v>
      </c>
      <c r="F56" s="8" t="s">
        <v>30</v>
      </c>
      <c r="G56" s="8" t="s">
        <v>31</v>
      </c>
      <c r="H56" s="8" t="s">
        <v>32</v>
      </c>
      <c r="K56" s="8" t="s">
        <v>26</v>
      </c>
      <c r="L56" s="8" t="s">
        <v>27</v>
      </c>
      <c r="M56" s="8" t="s">
        <v>28</v>
      </c>
      <c r="N56" s="8" t="s">
        <v>29</v>
      </c>
      <c r="O56" s="8" t="s">
        <v>30</v>
      </c>
      <c r="P56" s="8" t="s">
        <v>31</v>
      </c>
      <c r="Q56" s="8" t="s">
        <v>32</v>
      </c>
      <c r="T56" s="8" t="s">
        <v>26</v>
      </c>
      <c r="U56" s="8" t="s">
        <v>27</v>
      </c>
      <c r="V56" s="8" t="s">
        <v>28</v>
      </c>
      <c r="W56" s="8" t="s">
        <v>29</v>
      </c>
      <c r="X56" s="8" t="s">
        <v>30</v>
      </c>
      <c r="Y56" s="8" t="s">
        <v>31</v>
      </c>
      <c r="Z56" s="8" t="s">
        <v>32</v>
      </c>
    </row>
    <row r="57" spans="2:26" ht="32.1" customHeight="1" x14ac:dyDescent="0.25">
      <c r="B57" s="9"/>
      <c r="C57" s="9"/>
      <c r="D57" s="9"/>
      <c r="E57" s="10" t="str">
        <f>"1"&amp;CHAR(10)&amp;IF(INDEX($B$10:$AC$21,10,MATCH($F$3,$B$9:$AC$9,0))="M","Niña","Niño")</f>
        <v>1
Niña</v>
      </c>
      <c r="F57" s="10" t="str">
        <f>"2"&amp;CHAR(10)&amp;IF(INDEX($B$10:$AC$21,10,MATCH($F$3,$B$9:$AC$9,0))="M","Niña","Niño")</f>
        <v>2
Niña</v>
      </c>
      <c r="G57" s="10" t="str">
        <f>"3"&amp;CHAR(10)&amp;IF(INDEX($B$10:$AC$21,10,MATCH($F$3,$B$9:$AC$9,0))="M","Niña","Niño")</f>
        <v>3
Niña</v>
      </c>
      <c r="H57" s="10" t="str">
        <f>"4"&amp;CHAR(10)&amp;IF(INDEX($B$10:$AC$21,10,MATCH($F$3,$B$9:$AC$9,0))="M","Niña","Niño")</f>
        <v>4
Niña</v>
      </c>
      <c r="K57" s="9"/>
      <c r="L57" s="9"/>
      <c r="M57" s="9"/>
      <c r="N57" s="9"/>
      <c r="O57" s="9"/>
      <c r="P57" s="9"/>
      <c r="Q57" s="10" t="str">
        <f>"1"&amp;CHAR(10)&amp;IF(INDEX($B$10:$AC$21,11,MATCH($F$3,$B$9:$AC$9,0))="M","Niña","Niño")</f>
        <v>1
Niña</v>
      </c>
      <c r="T57" s="9"/>
      <c r="U57" s="10" t="str">
        <f>"1"&amp;CHAR(10)&amp;IF(INDEX($B$10:$AC$21,12,MATCH($F$3,$B$9:$AC$9,0))="M","Niña","Niño")</f>
        <v>1
Niña</v>
      </c>
      <c r="V57" s="10" t="str">
        <f>"2"&amp;CHAR(10)&amp;IF(INDEX($B$10:$AC$21,12,MATCH($F$3,$B$9:$AC$9,0))="M","Niña","Niño")</f>
        <v>2
Niña</v>
      </c>
      <c r="W57" s="10" t="str">
        <f>"3"&amp;CHAR(10)&amp;IF(INDEX($B$10:$AC$21,12,MATCH($F$3,$B$9:$AC$9,0))="M","Niña","Niño")</f>
        <v>3
Niña</v>
      </c>
      <c r="X57" s="10" t="str">
        <f>"4"&amp;CHAR(10)&amp;IF(INDEX($B$10:$AC$21,12,MATCH($F$3,$B$9:$AC$9,0))="M","Niña","Niño")</f>
        <v>4
Niña</v>
      </c>
      <c r="Y57" s="10" t="str">
        <f>"5"&amp;CHAR(10)&amp;IF(INDEX($B$10:$AC$21,12,MATCH($F$3,$B$9:$AC$9,0))="M","Niña","Niño")</f>
        <v>5
Niña</v>
      </c>
      <c r="Z57" s="10" t="str">
        <f>"6"&amp;CHAR(10)&amp;IF(INDEX($B$10:$AC$21,12,MATCH($F$3,$B$9:$AC$9,0))="M","Niña","Niño")</f>
        <v>6
Niña</v>
      </c>
    </row>
    <row r="58" spans="2:26" ht="32.1" customHeight="1" x14ac:dyDescent="0.25">
      <c r="B58" s="10" t="str">
        <f>"5"&amp;CHAR(10)&amp;IF(INDEX($B$10:$AC$21,10,MATCH($F$3,$B$9:$AC$9,0))="M","Niña","Niño")</f>
        <v>5
Niña</v>
      </c>
      <c r="C58" s="10" t="str">
        <f>"6"&amp;CHAR(10)&amp;IF(INDEX($B$10:$AC$21,10,MATCH($F$3,$B$9:$AC$9,0))="M","Niña","Niño")</f>
        <v>6
Niña</v>
      </c>
      <c r="D58" s="10" t="str">
        <f>"7"&amp;CHAR(10)&amp;IF(INDEX($B$10:$AC$21,10,MATCH($F$3,$B$9:$AC$9,0))="M","Niña","Niño")</f>
        <v>7
Niña</v>
      </c>
      <c r="E58" s="10" t="str">
        <f>"8"&amp;CHAR(10)&amp;IF(INDEX($B$10:$AC$21,10,MATCH($F$3,$B$9:$AC$9,0))="M","Niña","Niño")</f>
        <v>8
Niña</v>
      </c>
      <c r="F58" s="10" t="str">
        <f>"9"&amp;CHAR(10)&amp;IF(INDEX($B$10:$AC$21,10,MATCH($F$3,$B$9:$AC$9,0))="M","Niña","Niño")</f>
        <v>9
Niña</v>
      </c>
      <c r="G58" s="10" t="str">
        <f>"10"&amp;CHAR(10)&amp;IF(INDEX($B$10:$AC$21,10,MATCH($F$3,$B$9:$AC$9,0))="M","Niña","Niño")</f>
        <v>10
Niña</v>
      </c>
      <c r="H58" s="10" t="str">
        <f>"11"&amp;CHAR(10)&amp;IF(INDEX($B$10:$AC$21,10,MATCH($F$3,$B$9:$AC$9,0))="M","Niña","Niño")</f>
        <v>11
Niña</v>
      </c>
      <c r="K58" s="10" t="str">
        <f>"2"&amp;CHAR(10)&amp;IF(INDEX($B$10:$AC$21,11,MATCH($F$3,$B$9:$AC$9,0))="M","Niña","Niño")</f>
        <v>2
Niña</v>
      </c>
      <c r="L58" s="10" t="str">
        <f>"3"&amp;CHAR(10)&amp;IF(INDEX($B$10:$AC$21,11,MATCH($F$3,$B$9:$AC$9,0))="M","Niña","Niño")</f>
        <v>3
Niña</v>
      </c>
      <c r="M58" s="10" t="str">
        <f>"4"&amp;CHAR(10)&amp;IF(INDEX($B$10:$AC$21,11,MATCH($F$3,$B$9:$AC$9,0))="M","Niña","Niño")</f>
        <v>4
Niña</v>
      </c>
      <c r="N58" s="10" t="str">
        <f>"5"&amp;CHAR(10)&amp;IF(INDEX($B$10:$AC$21,11,MATCH($F$3,$B$9:$AC$9,0))="M","Niña","Niño")</f>
        <v>5
Niña</v>
      </c>
      <c r="O58" s="10" t="str">
        <f>"6"&amp;CHAR(10)&amp;IF(INDEX($B$10:$AC$21,11,MATCH($F$3,$B$9:$AC$9,0))="M","Niña","Niño")</f>
        <v>6
Niña</v>
      </c>
      <c r="P58" s="10" t="str">
        <f>"7"&amp;CHAR(10)&amp;IF(INDEX($B$10:$AC$21,11,MATCH($F$3,$B$9:$AC$9,0))="M","Niña","Niño")</f>
        <v>7
Niña</v>
      </c>
      <c r="Q58" s="10" t="str">
        <f>"8"&amp;CHAR(10)&amp;IF(INDEX($B$10:$AC$21,11,MATCH($F$3,$B$9:$AC$9,0))="M","Niña","Niño")</f>
        <v>8
Niña</v>
      </c>
      <c r="T58" s="10" t="str">
        <f>"7"&amp;CHAR(10)&amp;IF(INDEX($B$10:$AC$21,12,MATCH($F$3,$B$9:$AC$9,0))="M","Niña","Niño")</f>
        <v>7
Niña</v>
      </c>
      <c r="U58" s="10" t="str">
        <f>"8"&amp;CHAR(10)&amp;IF(INDEX($B$10:$AC$21,12,MATCH($F$3,$B$9:$AC$9,0))="M","Niña","Niño")</f>
        <v>8
Niña</v>
      </c>
      <c r="V58" s="10" t="str">
        <f>"9"&amp;CHAR(10)&amp;IF(INDEX($B$10:$AC$21,12,MATCH($F$3,$B$9:$AC$9,0))="M","Niña","Niño")</f>
        <v>9
Niña</v>
      </c>
      <c r="W58" s="10" t="str">
        <f>"10"&amp;CHAR(10)&amp;IF(INDEX($B$10:$AC$21,12,MATCH($F$3,$B$9:$AC$9,0))="M","Niña","Niño")</f>
        <v>10
Niña</v>
      </c>
      <c r="X58" s="10" t="str">
        <f>"11"&amp;CHAR(10)&amp;IF(INDEX($B$10:$AC$21,12,MATCH($F$3,$B$9:$AC$9,0))="M","Niña","Niño")</f>
        <v>11
Niña</v>
      </c>
      <c r="Y58" s="10" t="str">
        <f>"12"&amp;CHAR(10)&amp;IF(INDEX($B$10:$AC$21,12,MATCH($F$3,$B$9:$AC$9,0))="M","Niña","Niño")</f>
        <v>12
Niña</v>
      </c>
      <c r="Z58" s="10" t="str">
        <f>"13"&amp;CHAR(10)&amp;IF(INDEX($B$10:$AC$21,12,MATCH($F$3,$B$9:$AC$9,0))="M","Niña","Niño")</f>
        <v>13
Niña</v>
      </c>
    </row>
    <row r="59" spans="2:26" ht="32.1" customHeight="1" x14ac:dyDescent="0.25">
      <c r="B59" s="10" t="str">
        <f>"12"&amp;CHAR(10)&amp;IF(INDEX($B$10:$AC$21,10,MATCH($F$3,$B$9:$AC$9,0))="M","Niña","Niño")</f>
        <v>12
Niña</v>
      </c>
      <c r="C59" s="10" t="str">
        <f>"13"&amp;CHAR(10)&amp;IF(INDEX($B$10:$AC$21,10,MATCH($F$3,$B$9:$AC$9,0))="M","Niña","Niño")</f>
        <v>13
Niña</v>
      </c>
      <c r="D59" s="10" t="str">
        <f>"14"&amp;CHAR(10)&amp;IF(INDEX($B$10:$AC$21,10,MATCH($F$3,$B$9:$AC$9,0))="M","Niña","Niño")</f>
        <v>14
Niña</v>
      </c>
      <c r="E59" s="10" t="str">
        <f>"15"&amp;CHAR(10)&amp;IF(INDEX($B$10:$AC$21,10,MATCH($F$3,$B$9:$AC$9,0))="M","Niña","Niño")</f>
        <v>15
Niña</v>
      </c>
      <c r="F59" s="10" t="str">
        <f>"16"&amp;CHAR(10)&amp;IF(INDEX($B$10:$AC$21,10,MATCH($F$3,$B$9:$AC$9,0))="M","Niña","Niño")</f>
        <v>16
Niña</v>
      </c>
      <c r="G59" s="10" t="str">
        <f>"17"&amp;CHAR(10)&amp;IF(INDEX($B$10:$AC$21,10,MATCH($F$3,$B$9:$AC$9,0))="M","Niña","Niño")</f>
        <v>17
Niña</v>
      </c>
      <c r="H59" s="10" t="str">
        <f>"18"&amp;CHAR(10)&amp;IF(INDEX($B$10:$AC$21,10,MATCH($F$3,$B$9:$AC$9,0))="M","Niña","Niño")</f>
        <v>18
Niña</v>
      </c>
      <c r="K59" s="10" t="str">
        <f>"9"&amp;CHAR(10)&amp;IF(INDEX($B$10:$AC$21,11,MATCH($F$3,$B$9:$AC$9,0))="M","Niña","Niño")</f>
        <v>9
Niña</v>
      </c>
      <c r="L59" s="10" t="str">
        <f>"10"&amp;CHAR(10)&amp;IF(INDEX($B$10:$AC$21,11,MATCH($F$3,$B$9:$AC$9,0))="M","Niña","Niño")</f>
        <v>10
Niña</v>
      </c>
      <c r="M59" s="10" t="str">
        <f>"11"&amp;CHAR(10)&amp;IF(INDEX($B$10:$AC$21,11,MATCH($F$3,$B$9:$AC$9,0))="M","Niña","Niño")</f>
        <v>11
Niña</v>
      </c>
      <c r="N59" s="10" t="str">
        <f>"12"&amp;CHAR(10)&amp;IF(INDEX($B$10:$AC$21,11,MATCH($F$3,$B$9:$AC$9,0))="M","Niña","Niño")</f>
        <v>12
Niña</v>
      </c>
      <c r="O59" s="10" t="str">
        <f>"13"&amp;CHAR(10)&amp;IF(INDEX($B$10:$AC$21,11,MATCH($F$3,$B$9:$AC$9,0))="M","Niña","Niño")</f>
        <v>13
Niña</v>
      </c>
      <c r="P59" s="10" t="str">
        <f>"14"&amp;CHAR(10)&amp;IF(INDEX($B$10:$AC$21,11,MATCH($F$3,$B$9:$AC$9,0))="M","Niña","Niño")</f>
        <v>14
Niña</v>
      </c>
      <c r="Q59" s="10" t="str">
        <f>"15"&amp;CHAR(10)&amp;IF(INDEX($B$10:$AC$21,11,MATCH($F$3,$B$9:$AC$9,0))="M","Niña","Niño")</f>
        <v>15
Niña</v>
      </c>
      <c r="T59" s="10" t="str">
        <f>"14"&amp;CHAR(10)&amp;IF(INDEX($B$10:$AC$21,12,MATCH($F$3,$B$9:$AC$9,0))="M","Niña","Niño")</f>
        <v>14
Niña</v>
      </c>
      <c r="U59" s="10" t="str">
        <f>"15"&amp;CHAR(10)&amp;IF(INDEX($B$10:$AC$21,12,MATCH($F$3,$B$9:$AC$9,0))="M","Niña","Niño")</f>
        <v>15
Niña</v>
      </c>
      <c r="V59" s="10" t="str">
        <f>"16"&amp;CHAR(10)&amp;IF(INDEX($B$10:$AC$21,12,MATCH($F$3,$B$9:$AC$9,0))="M","Niña","Niño")</f>
        <v>16
Niña</v>
      </c>
      <c r="W59" s="10" t="str">
        <f>"17"&amp;CHAR(10)&amp;IF(INDEX($B$10:$AC$21,12,MATCH($F$3,$B$9:$AC$9,0))="M","Niña","Niño")</f>
        <v>17
Niña</v>
      </c>
      <c r="X59" s="10" t="str">
        <f>"18"&amp;CHAR(10)&amp;IF(INDEX($B$10:$AC$21,12,MATCH($F$3,$B$9:$AC$9,0))="M","Niña","Niño")</f>
        <v>18
Niña</v>
      </c>
      <c r="Y59" s="10" t="str">
        <f>"19"&amp;CHAR(10)&amp;IF(INDEX($B$10:$AC$21,12,MATCH($F$3,$B$9:$AC$9,0))="M","Niña","Niño")</f>
        <v>19
Niña</v>
      </c>
      <c r="Z59" s="10" t="str">
        <f>"20"&amp;CHAR(10)&amp;IF(INDEX($B$10:$AC$21,12,MATCH($F$3,$B$9:$AC$9,0))="M","Niña","Niño")</f>
        <v>20
Niña</v>
      </c>
    </row>
    <row r="60" spans="2:26" ht="32.1" customHeight="1" x14ac:dyDescent="0.25">
      <c r="B60" s="10" t="str">
        <f>"19"&amp;CHAR(10)&amp;IF(INDEX($B$10:$AC$21,10,MATCH($F$3,$B$9:$AC$9,0))="M","Niña","Niño")</f>
        <v>19
Niña</v>
      </c>
      <c r="C60" s="10" t="str">
        <f>"20"&amp;CHAR(10)&amp;IF(INDEX($B$10:$AC$21,10,MATCH($F$3,$B$9:$AC$9,0))="M","Niña","Niño")</f>
        <v>20
Niña</v>
      </c>
      <c r="D60" s="10" t="str">
        <f>"21"&amp;CHAR(10)&amp;IF(INDEX($B$10:$AC$21,10,MATCH($F$3,$B$9:$AC$9,0))="M","Niña","Niño")</f>
        <v>21
Niña</v>
      </c>
      <c r="E60" s="10" t="str">
        <f>"22"&amp;CHAR(10)&amp;IF(INDEX($B$10:$AC$21,10,MATCH($F$3,$B$9:$AC$9,0))="M","Niña","Niño")</f>
        <v>22
Niña</v>
      </c>
      <c r="F60" s="10" t="str">
        <f>"23"&amp;CHAR(10)&amp;IF(INDEX($B$10:$AC$21,10,MATCH($F$3,$B$9:$AC$9,0))="M","Niña","Niño")</f>
        <v>23
Niña</v>
      </c>
      <c r="G60" s="10" t="str">
        <f>"24"&amp;CHAR(10)&amp;IF(INDEX($B$10:$AC$21,10,MATCH($F$3,$B$9:$AC$9,0))="M","Niña","Niño")</f>
        <v>24
Niña</v>
      </c>
      <c r="H60" s="10" t="str">
        <f>"25"&amp;CHAR(10)&amp;IF(INDEX($B$10:$AC$21,10,MATCH($F$3,$B$9:$AC$9,0))="M","Niña","Niño")</f>
        <v>25
Niña</v>
      </c>
      <c r="K60" s="10" t="str">
        <f>"16"&amp;CHAR(10)&amp;IF(INDEX($B$10:$AC$21,11,MATCH($F$3,$B$9:$AC$9,0))="M","Niña","Niño")</f>
        <v>16
Niña</v>
      </c>
      <c r="L60" s="10" t="str">
        <f>"17"&amp;CHAR(10)&amp;IF(INDEX($B$10:$AC$21,11,MATCH($F$3,$B$9:$AC$9,0))="M","Niña","Niño")</f>
        <v>17
Niña</v>
      </c>
      <c r="M60" s="10" t="str">
        <f>"18"&amp;CHAR(10)&amp;IF(INDEX($B$10:$AC$21,11,MATCH($F$3,$B$9:$AC$9,0))="M","Niña","Niño")</f>
        <v>18
Niña</v>
      </c>
      <c r="N60" s="10" t="str">
        <f>"19"&amp;CHAR(10)&amp;IF(INDEX($B$10:$AC$21,11,MATCH($F$3,$B$9:$AC$9,0))="M","Niña","Niño")</f>
        <v>19
Niña</v>
      </c>
      <c r="O60" s="10" t="str">
        <f>"20"&amp;CHAR(10)&amp;IF(INDEX($B$10:$AC$21,11,MATCH($F$3,$B$9:$AC$9,0))="M","Niña","Niño")</f>
        <v>20
Niña</v>
      </c>
      <c r="P60" s="10" t="str">
        <f>"21"&amp;CHAR(10)&amp;IF(INDEX($B$10:$AC$21,11,MATCH($F$3,$B$9:$AC$9,0))="M","Niña","Niño")</f>
        <v>21
Niña</v>
      </c>
      <c r="Q60" s="10" t="str">
        <f>"22"&amp;CHAR(10)&amp;IF(INDEX($B$10:$AC$21,11,MATCH($F$3,$B$9:$AC$9,0))="M","Niña","Niño")</f>
        <v>22
Niña</v>
      </c>
      <c r="T60" s="10" t="str">
        <f>"21"&amp;CHAR(10)&amp;IF(INDEX($B$10:$AC$21,12,MATCH($F$3,$B$9:$AC$9,0))="M","Niña","Niño")</f>
        <v>21
Niña</v>
      </c>
      <c r="U60" s="10" t="str">
        <f>"22"&amp;CHAR(10)&amp;IF(INDEX($B$10:$AC$21,12,MATCH($F$3,$B$9:$AC$9,0))="M","Niña","Niño")</f>
        <v>22
Niña</v>
      </c>
      <c r="V60" s="10" t="str">
        <f>"23"&amp;CHAR(10)&amp;IF(INDEX($B$10:$AC$21,12,MATCH($F$3,$B$9:$AC$9,0))="M","Niña","Niño")</f>
        <v>23
Niña</v>
      </c>
      <c r="W60" s="10" t="str">
        <f>"24"&amp;CHAR(10)&amp;IF(INDEX($B$10:$AC$21,12,MATCH($F$3,$B$9:$AC$9,0))="M","Niña","Niño")</f>
        <v>24
Niña</v>
      </c>
      <c r="X60" s="10" t="str">
        <f>"25"&amp;CHAR(10)&amp;IF(INDEX($B$10:$AC$21,12,MATCH($F$3,$B$9:$AC$9,0))="M","Niña","Niño")</f>
        <v>25
Niña</v>
      </c>
      <c r="Y60" s="10" t="str">
        <f>"26"&amp;CHAR(10)&amp;IF(INDEX($B$10:$AC$21,12,MATCH($F$3,$B$9:$AC$9,0))="M","Niña","Niño")</f>
        <v>26
Niña</v>
      </c>
      <c r="Z60" s="10" t="str">
        <f>"27"&amp;CHAR(10)&amp;IF(INDEX($B$10:$AC$21,12,MATCH($F$3,$B$9:$AC$9,0))="M","Niña","Niño")</f>
        <v>27
Niña</v>
      </c>
    </row>
    <row r="61" spans="2:26" ht="32.1" customHeight="1" x14ac:dyDescent="0.25">
      <c r="B61" s="10" t="str">
        <f>"26"&amp;CHAR(10)&amp;IF(INDEX($B$10:$AC$21,10,MATCH($F$3,$B$9:$AC$9,0))="M","Niña","Niño")</f>
        <v>26
Niña</v>
      </c>
      <c r="C61" s="10" t="str">
        <f>"27"&amp;CHAR(10)&amp;IF(INDEX($B$10:$AC$21,10,MATCH($F$3,$B$9:$AC$9,0))="M","Niña","Niño")</f>
        <v>27
Niña</v>
      </c>
      <c r="D61" s="10" t="str">
        <f>"28"&amp;CHAR(10)&amp;IF(INDEX($B$10:$AC$21,10,MATCH($F$3,$B$9:$AC$9,0))="M","Niña","Niño")</f>
        <v>28
Niña</v>
      </c>
      <c r="E61" s="10" t="str">
        <f>"29"&amp;CHAR(10)&amp;IF(INDEX($B$10:$AC$21,10,MATCH($F$3,$B$9:$AC$9,0))="M","Niña","Niño")</f>
        <v>29
Niña</v>
      </c>
      <c r="F61" s="10" t="str">
        <f>"30"&amp;CHAR(10)&amp;IF(INDEX($B$10:$AC$21,10,MATCH($F$3,$B$9:$AC$9,0))="M","Niña","Niño")</f>
        <v>30
Niña</v>
      </c>
      <c r="G61" s="10" t="str">
        <f>"31"&amp;CHAR(10)&amp;IF(INDEX($B$10:$AC$21,10,MATCH($F$3,$B$9:$AC$9,0))="M","Niña","Niño")</f>
        <v>31
Niña</v>
      </c>
      <c r="H61" s="9"/>
      <c r="K61" s="10" t="str">
        <f>"23"&amp;CHAR(10)&amp;IF(INDEX($B$10:$AC$21,11,MATCH($F$3,$B$9:$AC$9,0))="M","Niña","Niño")</f>
        <v>23
Niña</v>
      </c>
      <c r="L61" s="10" t="str">
        <f>"24"&amp;CHAR(10)&amp;IF(INDEX($B$10:$AC$21,11,MATCH($F$3,$B$9:$AC$9,0))="M","Niña","Niño")</f>
        <v>24
Niña</v>
      </c>
      <c r="M61" s="10" t="str">
        <f>"25"&amp;CHAR(10)&amp;IF(INDEX($B$10:$AC$21,11,MATCH($F$3,$B$9:$AC$9,0))="M","Niña","Niño")</f>
        <v>25
Niña</v>
      </c>
      <c r="N61" s="10" t="str">
        <f>"26"&amp;CHAR(10)&amp;IF(INDEX($B$10:$AC$21,11,MATCH($F$3,$B$9:$AC$9,0))="M","Niña","Niño")</f>
        <v>26
Niña</v>
      </c>
      <c r="O61" s="10" t="str">
        <f>"27"&amp;CHAR(10)&amp;IF(INDEX($B$10:$AC$21,11,MATCH($F$3,$B$9:$AC$9,0))="M","Niña","Niño")</f>
        <v>27
Niña</v>
      </c>
      <c r="P61" s="10" t="str">
        <f>"28"&amp;CHAR(10)&amp;IF(INDEX($B$10:$AC$21,11,MATCH($F$3,$B$9:$AC$9,0))="M","Niña","Niño")</f>
        <v>28
Niña</v>
      </c>
      <c r="Q61" s="10" t="str">
        <f>"29"&amp;CHAR(10)&amp;IF(INDEX($B$10:$AC$21,11,MATCH($F$3,$B$9:$AC$9,0))="M","Niña","Niño")</f>
        <v>29
Niña</v>
      </c>
      <c r="T61" s="10" t="str">
        <f>"28"&amp;CHAR(10)&amp;IF(INDEX($B$10:$AC$21,12,MATCH($F$3,$B$9:$AC$9,0))="M","Niña","Niño")</f>
        <v>28
Niña</v>
      </c>
      <c r="U61" s="10" t="str">
        <f>"29"&amp;CHAR(10)&amp;IF(INDEX($B$10:$AC$21,12,MATCH($F$3,$B$9:$AC$9,0))="M","Niña","Niño")</f>
        <v>29
Niña</v>
      </c>
      <c r="V61" s="10" t="str">
        <f>"30"&amp;CHAR(10)&amp;IF(INDEX($B$10:$AC$21,12,MATCH($F$3,$B$9:$AC$9,0))="M","Niña","Niño")</f>
        <v>30
Niña</v>
      </c>
      <c r="W61" s="10" t="str">
        <f>"31"&amp;CHAR(10)&amp;IF(INDEX($B$10:$AC$21,12,MATCH($F$3,$B$9:$AC$9,0))="M","Niña","Niño")</f>
        <v>31
Niña</v>
      </c>
      <c r="X61" s="9"/>
      <c r="Y61" s="9"/>
      <c r="Z61" s="9"/>
    </row>
    <row r="62" spans="2:26" ht="32.1" customHeight="1" x14ac:dyDescent="0.25">
      <c r="B62" s="9"/>
      <c r="C62" s="9"/>
      <c r="D62" s="9"/>
      <c r="E62" s="9"/>
      <c r="F62" s="9"/>
      <c r="G62" s="9"/>
      <c r="H62" s="9"/>
      <c r="K62" s="10" t="str">
        <f>"30"&amp;CHAR(10)&amp;IF(INDEX($B$10:$AC$21,11,MATCH($F$3,$B$9:$AC$9,0))="M","Niña","Niño")</f>
        <v>30
Niña</v>
      </c>
      <c r="L62" s="9"/>
      <c r="M62" s="9"/>
      <c r="N62" s="9"/>
      <c r="O62" s="9"/>
      <c r="P62" s="9"/>
      <c r="Q62" s="9"/>
      <c r="T62" s="9"/>
      <c r="U62" s="9"/>
      <c r="V62" s="9"/>
      <c r="W62" s="9"/>
      <c r="X62" s="9"/>
      <c r="Y62" s="9"/>
      <c r="Z62" s="9"/>
    </row>
    <row r="66" spans="1:22" x14ac:dyDescent="0.25">
      <c r="A66" s="13" t="s">
        <v>33</v>
      </c>
      <c r="B66" s="14"/>
      <c r="C66" s="14"/>
      <c r="D66" s="14"/>
      <c r="E66" s="14"/>
      <c r="F66" s="14"/>
      <c r="G66" s="14"/>
      <c r="H66" s="14"/>
      <c r="I66" s="14"/>
      <c r="J66" s="14"/>
      <c r="K66" s="14"/>
      <c r="L66" s="14"/>
      <c r="M66" s="14"/>
      <c r="N66" s="14"/>
      <c r="O66" s="14"/>
      <c r="P66" s="14"/>
      <c r="Q66" s="14"/>
      <c r="R66" s="14"/>
      <c r="S66" s="14"/>
      <c r="T66" s="14"/>
      <c r="U66" s="14"/>
      <c r="V66" s="14"/>
    </row>
    <row r="67" spans="1:22" x14ac:dyDescent="0.25">
      <c r="A67" s="14"/>
      <c r="B67" s="14"/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</row>
  </sheetData>
  <mergeCells count="24">
    <mergeCell ref="A3:E3"/>
    <mergeCell ref="A4:E4"/>
    <mergeCell ref="A5:E5"/>
    <mergeCell ref="A6:E6"/>
    <mergeCell ref="F6:AC6"/>
    <mergeCell ref="A1:AC1"/>
    <mergeCell ref="A66:V67"/>
    <mergeCell ref="T45:Z45"/>
    <mergeCell ref="B55:H55"/>
    <mergeCell ref="B45:H45"/>
    <mergeCell ref="B35:H35"/>
    <mergeCell ref="F4:H4"/>
    <mergeCell ref="F3:H3"/>
    <mergeCell ref="F5:H5"/>
    <mergeCell ref="K3:L3"/>
    <mergeCell ref="O3:P3"/>
    <mergeCell ref="K55:Q55"/>
    <mergeCell ref="K35:Q35"/>
    <mergeCell ref="K25:Q25"/>
    <mergeCell ref="T25:Z25"/>
    <mergeCell ref="B25:H25"/>
    <mergeCell ref="T35:Z35"/>
    <mergeCell ref="K45:Q45"/>
    <mergeCell ref="T55:Z55"/>
  </mergeCells>
  <conditionalFormatting sqref="B27:H32">
    <cfRule type="expression" dxfId="26" priority="28">
      <formula>INDEX($B$10:$AC$21,1,MATCH($F$3,$B$9:$AC$9,0))="M"</formula>
    </cfRule>
    <cfRule type="expression" dxfId="25" priority="29">
      <formula>INDEX($B$10:$AC$21,1,MATCH($F$3,$B$9:$AC$9,0))="H"</formula>
    </cfRule>
  </conditionalFormatting>
  <conditionalFormatting sqref="B37:H42">
    <cfRule type="expression" dxfId="24" priority="30">
      <formula>INDEX($B$10:$AC$21,4,MATCH($F$3,$B$9:$AC$9,0))="M"</formula>
    </cfRule>
    <cfRule type="expression" dxfId="23" priority="31">
      <formula>INDEX($B$10:$AC$21,4,MATCH($F$3,$B$9:$AC$9,0))="H"</formula>
    </cfRule>
  </conditionalFormatting>
  <conditionalFormatting sqref="B47:H52">
    <cfRule type="expression" dxfId="22" priority="32">
      <formula>INDEX($B$10:$AC$21,7,MATCH($F$3,$B$9:$AC$9,0))="M"</formula>
    </cfRule>
    <cfRule type="expression" dxfId="21" priority="33">
      <formula>INDEX($B$10:$AC$21,7,MATCH($F$3,$B$9:$AC$9,0))="H"</formula>
    </cfRule>
  </conditionalFormatting>
  <conditionalFormatting sqref="B57:H62">
    <cfRule type="expression" dxfId="20" priority="34">
      <formula>INDEX($B$10:$AC$21,10,MATCH($F$3,$B$9:$AC$9,0))="M"</formula>
    </cfRule>
    <cfRule type="expression" dxfId="19" priority="35">
      <formula>INDEX($B$10:$AC$21,10,MATCH($F$3,$B$9:$AC$9,0))="H"</formula>
    </cfRule>
  </conditionalFormatting>
  <conditionalFormatting sqref="A10:AC21">
    <cfRule type="expression" dxfId="18" priority="36">
      <formula>$A10=CHOOSE(MONTH($F$4),"Enero","Febrero","Marzo","Abril","Mayo","Junio","Julio","Agosto","Septiembre","Octubre","Noviembre","Diciembre")</formula>
    </cfRule>
  </conditionalFormatting>
  <conditionalFormatting sqref="B9:AC9">
    <cfRule type="expression" dxfId="17" priority="37">
      <formula>B9=$F$3</formula>
    </cfRule>
  </conditionalFormatting>
  <conditionalFormatting sqref="K27:Q32">
    <cfRule type="expression" dxfId="16" priority="39">
      <formula>INDEX($B$10:$AC$21,2,MATCH($F$3,$B$9:$AC$9,0))="M"</formula>
    </cfRule>
    <cfRule type="expression" dxfId="15" priority="40">
      <formula>INDEX($B$10:$AC$21,2,MATCH($F$3,$B$9:$AC$9,0))="H"</formula>
    </cfRule>
  </conditionalFormatting>
  <conditionalFormatting sqref="K37:Q42">
    <cfRule type="expression" dxfId="14" priority="41">
      <formula>INDEX($B$10:$AC$21,5,MATCH($F$3,$B$9:$AC$9,0))="M"</formula>
    </cfRule>
    <cfRule type="expression" dxfId="13" priority="42">
      <formula>INDEX($B$10:$AC$21,5,MATCH($F$3,$B$9:$AC$9,0))="H"</formula>
    </cfRule>
  </conditionalFormatting>
  <conditionalFormatting sqref="K47:Q52">
    <cfRule type="expression" dxfId="12" priority="43">
      <formula>INDEX($B$10:$AC$21,8,MATCH($F$3,$B$9:$AC$9,0))="M"</formula>
    </cfRule>
    <cfRule type="expression" dxfId="11" priority="44">
      <formula>INDEX($B$10:$AC$21,8,MATCH($F$3,$B$9:$AC$9,0))="H"</formula>
    </cfRule>
  </conditionalFormatting>
  <conditionalFormatting sqref="K57:Q62">
    <cfRule type="expression" dxfId="10" priority="45">
      <formula>INDEX($B$10:$AC$21,11,MATCH($F$3,$B$9:$AC$9,0))="M"</formula>
    </cfRule>
    <cfRule type="expression" dxfId="9" priority="46">
      <formula>INDEX($B$10:$AC$21,11,MATCH($F$3,$B$9:$AC$9,0))="H"</formula>
    </cfRule>
  </conditionalFormatting>
  <conditionalFormatting sqref="T27:Z32">
    <cfRule type="expression" dxfId="8" priority="47">
      <formula>INDEX($B$10:$AC$21,3,MATCH($F$3,$B$9:$AC$9,0))="M"</formula>
    </cfRule>
    <cfRule type="expression" dxfId="7" priority="48">
      <formula>INDEX($B$10:$AC$21,3,MATCH($F$3,$B$9:$AC$9,0))="H"</formula>
    </cfRule>
  </conditionalFormatting>
  <conditionalFormatting sqref="T37:Z42">
    <cfRule type="expression" dxfId="6" priority="49">
      <formula>INDEX($B$10:$AC$21,6,MATCH($F$3,$B$9:$AC$9,0))="M"</formula>
    </cfRule>
    <cfRule type="expression" dxfId="5" priority="50">
      <formula>INDEX($B$10:$AC$21,6,MATCH($F$3,$B$9:$AC$9,0))="H"</formula>
    </cfRule>
  </conditionalFormatting>
  <conditionalFormatting sqref="T47:Z52">
    <cfRule type="expression" dxfId="4" priority="51">
      <formula>INDEX($B$10:$AC$21,9,MATCH($F$3,$B$9:$AC$9,0))="M"</formula>
    </cfRule>
    <cfRule type="expression" dxfId="3" priority="52">
      <formula>INDEX($B$10:$AC$21,9,MATCH($F$3,$B$9:$AC$9,0))="H"</formula>
    </cfRule>
  </conditionalFormatting>
  <conditionalFormatting sqref="T57:Z62">
    <cfRule type="expression" dxfId="2" priority="53">
      <formula>INDEX($B$10:$AC$21,12,MATCH($F$3,$B$9:$AC$9,0))="M"</formula>
    </cfRule>
    <cfRule type="expression" dxfId="1" priority="54">
      <formula>INDEX($B$10:$AC$21,12,MATCH($F$3,$B$9:$AC$9,0))="H"</formula>
    </cfRule>
  </conditionalFormatting>
  <conditionalFormatting sqref="B10:AC21">
    <cfRule type="expression" dxfId="0" priority="56">
      <formula>B$9=$F$3</formula>
    </cfRule>
  </conditionalFormatting>
  <dataValidations count="2">
    <dataValidation type="whole" sqref="F3" xr:uid="{00000000-0002-0000-0000-000000000000}">
      <formula1>18</formula1>
      <formula2>45</formula2>
    </dataValidation>
    <dataValidation type="date" sqref="F4" xr:uid="{00000000-0002-0000-0000-000001000000}">
      <formula1>DATE(2026,1,1)</formula1>
      <formula2>DATE(2026,12,31)</formula2>
    </dataValidation>
  </dataValidation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Calendario 2026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2026-03-10T07:19:08Z</dcterms:created>
  <dcterms:modified xsi:type="dcterms:W3CDTF">2026-03-10T07:35:14Z</dcterms:modified>
</cp:coreProperties>
</file>