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 chino embarazo 2026\"/>
    </mc:Choice>
  </mc:AlternateContent>
  <xr:revisionPtr revIDLastSave="0" documentId="13_ncr:1_{B4C5C04B-78FD-41A2-8AC6-9C5D5ED31A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lendario 2026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8" i="1" l="1"/>
  <c r="I8" i="1" s="1"/>
  <c r="C68" i="1"/>
  <c r="C66" i="1"/>
  <c r="C67" i="1" s="1"/>
  <c r="R60" i="1"/>
  <c r="AC59" i="1"/>
  <c r="AB59" i="1"/>
  <c r="AA59" i="1"/>
  <c r="Z59" i="1"/>
  <c r="X59" i="1"/>
  <c r="W59" i="1"/>
  <c r="V59" i="1"/>
  <c r="U59" i="1"/>
  <c r="T59" i="1"/>
  <c r="S59" i="1"/>
  <c r="R59" i="1"/>
  <c r="O59" i="1"/>
  <c r="N59" i="1"/>
  <c r="M59" i="1"/>
  <c r="L59" i="1"/>
  <c r="K59" i="1"/>
  <c r="J59" i="1"/>
  <c r="D59" i="1"/>
  <c r="C59" i="1"/>
  <c r="B59" i="1"/>
  <c r="AF58" i="1"/>
  <c r="AE58" i="1"/>
  <c r="AD58" i="1"/>
  <c r="AC58" i="1"/>
  <c r="AB58" i="1"/>
  <c r="AA58" i="1"/>
  <c r="Z58" i="1"/>
  <c r="X58" i="1"/>
  <c r="W58" i="1"/>
  <c r="V58" i="1"/>
  <c r="U58" i="1"/>
  <c r="T58" i="1"/>
  <c r="S58" i="1"/>
  <c r="R58" i="1"/>
  <c r="P58" i="1"/>
  <c r="O58" i="1"/>
  <c r="N58" i="1"/>
  <c r="M58" i="1"/>
  <c r="L58" i="1"/>
  <c r="K58" i="1"/>
  <c r="J58" i="1"/>
  <c r="H58" i="1"/>
  <c r="G58" i="1"/>
  <c r="F58" i="1"/>
  <c r="E58" i="1"/>
  <c r="D58" i="1"/>
  <c r="C58" i="1"/>
  <c r="B58" i="1"/>
  <c r="AF57" i="1"/>
  <c r="AE57" i="1"/>
  <c r="AD57" i="1"/>
  <c r="AC57" i="1"/>
  <c r="AB57" i="1"/>
  <c r="AA57" i="1"/>
  <c r="Z57" i="1"/>
  <c r="X57" i="1"/>
  <c r="W57" i="1"/>
  <c r="V57" i="1"/>
  <c r="U57" i="1"/>
  <c r="T57" i="1"/>
  <c r="S57" i="1"/>
  <c r="R57" i="1"/>
  <c r="P57" i="1"/>
  <c r="O57" i="1"/>
  <c r="N57" i="1"/>
  <c r="M57" i="1"/>
  <c r="L57" i="1"/>
  <c r="K57" i="1"/>
  <c r="J57" i="1"/>
  <c r="H57" i="1"/>
  <c r="G57" i="1"/>
  <c r="F57" i="1"/>
  <c r="E57" i="1"/>
  <c r="D57" i="1"/>
  <c r="C57" i="1"/>
  <c r="B57" i="1"/>
  <c r="AF56" i="1"/>
  <c r="AE56" i="1"/>
  <c r="AD56" i="1"/>
  <c r="AC56" i="1"/>
  <c r="AB56" i="1"/>
  <c r="AA56" i="1"/>
  <c r="Z56" i="1"/>
  <c r="X56" i="1"/>
  <c r="W56" i="1"/>
  <c r="V56" i="1"/>
  <c r="U56" i="1"/>
  <c r="T56" i="1"/>
  <c r="S56" i="1"/>
  <c r="R56" i="1"/>
  <c r="P56" i="1"/>
  <c r="O56" i="1"/>
  <c r="N56" i="1"/>
  <c r="M56" i="1"/>
  <c r="L56" i="1"/>
  <c r="K56" i="1"/>
  <c r="J56" i="1"/>
  <c r="H56" i="1"/>
  <c r="G56" i="1"/>
  <c r="F56" i="1"/>
  <c r="E56" i="1"/>
  <c r="D56" i="1"/>
  <c r="C56" i="1"/>
  <c r="B56" i="1"/>
  <c r="AF55" i="1"/>
  <c r="AE55" i="1"/>
  <c r="AD55" i="1"/>
  <c r="AC55" i="1"/>
  <c r="AB55" i="1"/>
  <c r="AA55" i="1"/>
  <c r="X55" i="1"/>
  <c r="P55" i="1"/>
  <c r="O55" i="1"/>
  <c r="N55" i="1"/>
  <c r="M55" i="1"/>
  <c r="H55" i="1"/>
  <c r="G55" i="1"/>
  <c r="F55" i="1"/>
  <c r="E55" i="1"/>
  <c r="D55" i="1"/>
  <c r="C55" i="1"/>
  <c r="Z50" i="1"/>
  <c r="AF49" i="1"/>
  <c r="AE49" i="1"/>
  <c r="AD49" i="1"/>
  <c r="AC49" i="1"/>
  <c r="AB49" i="1"/>
  <c r="AA49" i="1"/>
  <c r="Z49" i="1"/>
  <c r="V49" i="1"/>
  <c r="U49" i="1"/>
  <c r="T49" i="1"/>
  <c r="S49" i="1"/>
  <c r="R49" i="1"/>
  <c r="K49" i="1"/>
  <c r="J49" i="1"/>
  <c r="H49" i="1"/>
  <c r="G49" i="1"/>
  <c r="F49" i="1"/>
  <c r="E49" i="1"/>
  <c r="D49" i="1"/>
  <c r="C49" i="1"/>
  <c r="B49" i="1"/>
  <c r="AF48" i="1"/>
  <c r="AE48" i="1"/>
  <c r="AD48" i="1"/>
  <c r="AC48" i="1"/>
  <c r="AB48" i="1"/>
  <c r="AA48" i="1"/>
  <c r="Z48" i="1"/>
  <c r="X48" i="1"/>
  <c r="W48" i="1"/>
  <c r="V48" i="1"/>
  <c r="U48" i="1"/>
  <c r="T48" i="1"/>
  <c r="S48" i="1"/>
  <c r="R48" i="1"/>
  <c r="P48" i="1"/>
  <c r="O48" i="1"/>
  <c r="N48" i="1"/>
  <c r="M48" i="1"/>
  <c r="L48" i="1"/>
  <c r="K48" i="1"/>
  <c r="J48" i="1"/>
  <c r="H48" i="1"/>
  <c r="G48" i="1"/>
  <c r="F48" i="1"/>
  <c r="E48" i="1"/>
  <c r="D48" i="1"/>
  <c r="C48" i="1"/>
  <c r="B48" i="1"/>
  <c r="AF47" i="1"/>
  <c r="AE47" i="1"/>
  <c r="AD47" i="1"/>
  <c r="AC47" i="1"/>
  <c r="AB47" i="1"/>
  <c r="AA47" i="1"/>
  <c r="Z47" i="1"/>
  <c r="X47" i="1"/>
  <c r="W47" i="1"/>
  <c r="V47" i="1"/>
  <c r="U47" i="1"/>
  <c r="T47" i="1"/>
  <c r="S47" i="1"/>
  <c r="R47" i="1"/>
  <c r="P47" i="1"/>
  <c r="O47" i="1"/>
  <c r="N47" i="1"/>
  <c r="M47" i="1"/>
  <c r="L47" i="1"/>
  <c r="K47" i="1"/>
  <c r="J47" i="1"/>
  <c r="H47" i="1"/>
  <c r="G47" i="1"/>
  <c r="F47" i="1"/>
  <c r="E47" i="1"/>
  <c r="D47" i="1"/>
  <c r="C47" i="1"/>
  <c r="B47" i="1"/>
  <c r="AF46" i="1"/>
  <c r="AE46" i="1"/>
  <c r="AD46" i="1"/>
  <c r="AC46" i="1"/>
  <c r="AB46" i="1"/>
  <c r="AA46" i="1"/>
  <c r="Z46" i="1"/>
  <c r="X46" i="1"/>
  <c r="W46" i="1"/>
  <c r="V46" i="1"/>
  <c r="U46" i="1"/>
  <c r="T46" i="1"/>
  <c r="S46" i="1"/>
  <c r="R46" i="1"/>
  <c r="P46" i="1"/>
  <c r="O46" i="1"/>
  <c r="N46" i="1"/>
  <c r="M46" i="1"/>
  <c r="L46" i="1"/>
  <c r="K46" i="1"/>
  <c r="J46" i="1"/>
  <c r="H46" i="1"/>
  <c r="G46" i="1"/>
  <c r="F46" i="1"/>
  <c r="E46" i="1"/>
  <c r="D46" i="1"/>
  <c r="C46" i="1"/>
  <c r="B46" i="1"/>
  <c r="AF45" i="1"/>
  <c r="AE45" i="1"/>
  <c r="X45" i="1"/>
  <c r="W45" i="1"/>
  <c r="V45" i="1"/>
  <c r="U45" i="1"/>
  <c r="T45" i="1"/>
  <c r="P45" i="1"/>
  <c r="O45" i="1"/>
  <c r="N45" i="1"/>
  <c r="M45" i="1"/>
  <c r="L45" i="1"/>
  <c r="K45" i="1"/>
  <c r="J45" i="1"/>
  <c r="H45" i="1"/>
  <c r="G45" i="1"/>
  <c r="F45" i="1"/>
  <c r="S40" i="1"/>
  <c r="R40" i="1"/>
  <c r="AC39" i="1"/>
  <c r="AB39" i="1"/>
  <c r="AA39" i="1"/>
  <c r="Z39" i="1"/>
  <c r="X39" i="1"/>
  <c r="W39" i="1"/>
  <c r="V39" i="1"/>
  <c r="U39" i="1"/>
  <c r="T39" i="1"/>
  <c r="S39" i="1"/>
  <c r="R39" i="1"/>
  <c r="O39" i="1"/>
  <c r="N39" i="1"/>
  <c r="M39" i="1"/>
  <c r="L39" i="1"/>
  <c r="K39" i="1"/>
  <c r="J39" i="1"/>
  <c r="G39" i="1"/>
  <c r="F39" i="1"/>
  <c r="E39" i="1"/>
  <c r="D39" i="1"/>
  <c r="C39" i="1"/>
  <c r="B39" i="1"/>
  <c r="AF38" i="1"/>
  <c r="AE38" i="1"/>
  <c r="AD38" i="1"/>
  <c r="AC38" i="1"/>
  <c r="AB38" i="1"/>
  <c r="AA38" i="1"/>
  <c r="Z38" i="1"/>
  <c r="X38" i="1"/>
  <c r="W38" i="1"/>
  <c r="V38" i="1"/>
  <c r="U38" i="1"/>
  <c r="T38" i="1"/>
  <c r="S38" i="1"/>
  <c r="R38" i="1"/>
  <c r="P38" i="1"/>
  <c r="O38" i="1"/>
  <c r="N38" i="1"/>
  <c r="M38" i="1"/>
  <c r="L38" i="1"/>
  <c r="K38" i="1"/>
  <c r="J38" i="1"/>
  <c r="H38" i="1"/>
  <c r="G38" i="1"/>
  <c r="F38" i="1"/>
  <c r="E38" i="1"/>
  <c r="D38" i="1"/>
  <c r="C38" i="1"/>
  <c r="B38" i="1"/>
  <c r="AF37" i="1"/>
  <c r="AE37" i="1"/>
  <c r="AD37" i="1"/>
  <c r="AC37" i="1"/>
  <c r="AB37" i="1"/>
  <c r="AA37" i="1"/>
  <c r="Z37" i="1"/>
  <c r="X37" i="1"/>
  <c r="W37" i="1"/>
  <c r="V37" i="1"/>
  <c r="U37" i="1"/>
  <c r="T37" i="1"/>
  <c r="S37" i="1"/>
  <c r="R37" i="1"/>
  <c r="P37" i="1"/>
  <c r="O37" i="1"/>
  <c r="N37" i="1"/>
  <c r="M37" i="1"/>
  <c r="L37" i="1"/>
  <c r="K37" i="1"/>
  <c r="J37" i="1"/>
  <c r="H37" i="1"/>
  <c r="G37" i="1"/>
  <c r="F37" i="1"/>
  <c r="E37" i="1"/>
  <c r="D37" i="1"/>
  <c r="C37" i="1"/>
  <c r="B37" i="1"/>
  <c r="AF36" i="1"/>
  <c r="AE36" i="1"/>
  <c r="AD36" i="1"/>
  <c r="AC36" i="1"/>
  <c r="AB36" i="1"/>
  <c r="AA36" i="1"/>
  <c r="Z36" i="1"/>
  <c r="X36" i="1"/>
  <c r="W36" i="1"/>
  <c r="V36" i="1"/>
  <c r="U36" i="1"/>
  <c r="T36" i="1"/>
  <c r="S36" i="1"/>
  <c r="R36" i="1"/>
  <c r="P36" i="1"/>
  <c r="O36" i="1"/>
  <c r="N36" i="1"/>
  <c r="M36" i="1"/>
  <c r="L36" i="1"/>
  <c r="K36" i="1"/>
  <c r="J36" i="1"/>
  <c r="H36" i="1"/>
  <c r="G36" i="1"/>
  <c r="F36" i="1"/>
  <c r="E36" i="1"/>
  <c r="D36" i="1"/>
  <c r="C36" i="1"/>
  <c r="B36" i="1"/>
  <c r="AF35" i="1"/>
  <c r="AE35" i="1"/>
  <c r="AD35" i="1"/>
  <c r="AC35" i="1"/>
  <c r="AB35" i="1"/>
  <c r="X35" i="1"/>
  <c r="P35" i="1"/>
  <c r="H35" i="1"/>
  <c r="G35" i="1"/>
  <c r="F35" i="1"/>
  <c r="E35" i="1"/>
  <c r="H7" i="1"/>
</calcChain>
</file>

<file path=xl/sharedStrings.xml><?xml version="1.0" encoding="utf-8"?>
<sst xmlns="http://schemas.openxmlformats.org/spreadsheetml/2006/main" count="465" uniqueCount="51">
  <si>
    <t>Calendario chino embarazo 2026</t>
  </si>
  <si>
    <t>Adaptación diaria estricta de la tabla adjunta: cada día hereda el resultado del mes correspondiente para la edad lunar elegida.</t>
  </si>
  <si>
    <t>Edad lunar</t>
  </si>
  <si>
    <t>M</t>
  </si>
  <si>
    <t>Niña</t>
  </si>
  <si>
    <t>Fecha</t>
  </si>
  <si>
    <t>H</t>
  </si>
  <si>
    <t>Niño</t>
  </si>
  <si>
    <t>Mes</t>
  </si>
  <si>
    <t>Predicción</t>
  </si>
  <si>
    <t>Uso</t>
  </si>
  <si>
    <t>1) Elige edad lunar y fecha de 2026.</t>
  </si>
  <si>
    <t>2) La predicción diaria se calcula sin inventar datos: sale de la fila del mes y la columna de la edad.</t>
  </si>
  <si>
    <t>3) En este sistema, todos los días de un mismo mes comparten el mismo resultado.</t>
  </si>
  <si>
    <t>Edad lunar de la mujer</t>
  </si>
  <si>
    <t>Tabla base extraída de la imagen adjunta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</si>
  <si>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</si>
  <si>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</si>
  <si>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</si>
  <si>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</si>
  <si>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</si>
  <si>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</si>
  <si>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</si>
  <si>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</si>
  <si>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</si>
  <si>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</si>
  <si>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</si>
  <si>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</si>
  <si>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ENERO</t>
  </si>
  <si>
    <t>FEBRERO</t>
  </si>
  <si>
    <t>MARZO</t>
  </si>
  <si>
    <t>ABRIL</t>
  </si>
  <si>
    <t>L</t>
  </si>
  <si>
    <t>X</t>
  </si>
  <si>
    <t>J</t>
  </si>
  <si>
    <t>V</t>
  </si>
  <si>
    <t>S</t>
  </si>
  <si>
    <t>D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</si>
  <si>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</si>
  <si>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</si>
  <si>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</si>
  <si>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</si>
  <si>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</si>
  <si>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</si>
  <si>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</si>
  <si>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</si>
  <si>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Control</t>
  </si>
  <si>
    <t>Resultado según matriz</t>
  </si>
  <si>
    <t>Texto</t>
  </si>
  <si>
    <t>Regla aplicada</t>
  </si>
  <si>
    <t>Mes de
 concepción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</si>
</sst>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"/>
    </font>
    <font>
      <i/>
      <sz val="10"/>
      <color rgb="FF222222"/>
      <name val="Cambria"/>
      <charset val="1"/>
    </font>
    <font>
      <b/>
      <sz val="11"/>
      <color rgb="FFFFFFFF"/>
      <name val="Cambria"/>
      <charset val="1"/>
    </font>
    <font>
      <b/>
      <sz val="11"/>
      <color rgb="FF222222"/>
      <name val="Cambria"/>
      <charset val="1"/>
    </font>
    <font>
      <b/>
      <sz val="14"/>
      <name val="Cambria"/>
      <charset val="1"/>
    </font>
    <font>
      <b/>
      <sz val="11"/>
      <name val="Cambria"/>
      <charset val="1"/>
    </font>
    <font>
      <b/>
      <sz val="20"/>
      <color rgb="FFFFFFFF"/>
      <name val="Cambria"/>
      <family val="1"/>
    </font>
  </fonts>
  <fills count="8">
    <fill>
      <patternFill patternType="none"/>
    </fill>
    <fill>
      <patternFill patternType="gray125"/>
    </fill>
    <fill>
      <patternFill patternType="solid">
        <fgColor rgb="FFF9ECF5"/>
        <bgColor rgb="FFE6E6E6"/>
      </patternFill>
    </fill>
    <fill>
      <patternFill patternType="solid">
        <fgColor rgb="FFA1008B"/>
        <bgColor rgb="FF800080"/>
      </patternFill>
    </fill>
    <fill>
      <patternFill patternType="solid">
        <fgColor rgb="FFE8D7EC"/>
        <bgColor rgb="FFE6E6E6"/>
      </patternFill>
    </fill>
    <fill>
      <patternFill patternType="solid">
        <fgColor rgb="FFFFFFFF"/>
        <bgColor rgb="FFF9ECF5"/>
      </patternFill>
    </fill>
    <fill>
      <patternFill patternType="solid">
        <fgColor rgb="FFF7A7E5"/>
        <bgColor rgb="FFCC99FF"/>
      </patternFill>
    </fill>
    <fill>
      <patternFill patternType="solid">
        <fgColor rgb="FF9FD0FB"/>
        <bgColor rgb="FFC0C0C0"/>
      </patternFill>
    </fill>
  </fills>
  <borders count="6">
    <border>
      <left/>
      <right/>
      <top/>
      <bottom/>
      <diagonal/>
    </border>
    <border>
      <left style="thin">
        <color rgb="FFE6E6E6"/>
      </left>
      <right style="thin">
        <color rgb="FFE6E6E6"/>
      </right>
      <top style="thin">
        <color rgb="FFE6E6E6"/>
      </top>
      <bottom style="thin">
        <color rgb="FFE6E6E6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6E6E6"/>
      </right>
      <top/>
      <bottom/>
      <diagonal/>
    </border>
    <border>
      <left style="thin">
        <color rgb="FFE6E6E6"/>
      </left>
      <right/>
      <top/>
      <bottom/>
      <diagonal/>
    </border>
    <border>
      <left/>
      <right style="thin">
        <color rgb="FFFFFFFF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3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0" fillId="2" borderId="0" xfId="0" applyFill="1"/>
    <xf numFmtId="0" fontId="3" fillId="6" borderId="0" xfId="0" applyFont="1" applyFill="1" applyAlignment="1">
      <alignment horizontal="center"/>
    </xf>
    <xf numFmtId="0" fontId="3" fillId="2" borderId="0" xfId="0" applyFont="1" applyFill="1" applyAlignment="1">
      <alignment vertical="center"/>
    </xf>
    <xf numFmtId="0" fontId="3" fillId="7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 vertical="center"/>
    </xf>
    <xf numFmtId="0" fontId="5" fillId="4" borderId="0" xfId="0" applyFont="1" applyFill="1" applyAlignment="1">
      <alignment vertical="center"/>
    </xf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0" fillId="5" borderId="2" xfId="0" applyFill="1" applyBorder="1" applyAlignment="1">
      <alignment horizontal="center" vertical="center" wrapText="1"/>
    </xf>
    <xf numFmtId="0" fontId="2" fillId="3" borderId="0" xfId="0" applyFont="1" applyFill="1" applyAlignment="1">
      <alignment vertical="center"/>
    </xf>
    <xf numFmtId="0" fontId="0" fillId="5" borderId="0" xfId="0" applyFill="1" applyAlignment="1">
      <alignment vertical="center"/>
    </xf>
    <xf numFmtId="0" fontId="2" fillId="3" borderId="3" xfId="0" applyFont="1" applyFill="1" applyBorder="1" applyAlignment="1">
      <alignment horizontal="center"/>
    </xf>
    <xf numFmtId="14" fontId="0" fillId="5" borderId="4" xfId="0" applyNumberFormat="1" applyFill="1" applyBorder="1" applyAlignment="1">
      <alignment horizontal="center" vertical="center"/>
    </xf>
    <xf numFmtId="14" fontId="0" fillId="5" borderId="0" xfId="0" applyNumberFormat="1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0" fillId="5" borderId="0" xfId="0" applyFill="1" applyAlignment="1">
      <alignment horizontal="left" wrapText="1"/>
    </xf>
    <xf numFmtId="0" fontId="3" fillId="4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5" xfId="0" applyFont="1" applyFill="1" applyBorder="1" applyAlignment="1">
      <alignment horizontal="center"/>
    </xf>
    <xf numFmtId="0" fontId="6" fillId="3" borderId="0" xfId="0" applyFont="1" applyFill="1" applyAlignment="1">
      <alignment horizontal="center"/>
    </xf>
  </cellXfs>
  <cellStyles count="1">
    <cellStyle name="Normal" xfId="0" builtinId="0"/>
  </cellStyles>
  <dxfs count="24">
    <dxf>
      <fill>
        <patternFill>
          <bgColor rgb="FF9FD0FB"/>
        </patternFill>
      </fill>
    </dxf>
    <dxf>
      <fill>
        <patternFill>
          <bgColor rgb="FFF7A7E5"/>
        </patternFill>
      </fill>
    </dxf>
    <dxf>
      <fill>
        <patternFill>
          <bgColor rgb="FF9FD0FB"/>
        </patternFill>
      </fill>
    </dxf>
    <dxf>
      <fill>
        <patternFill>
          <bgColor rgb="FFF7A7E5"/>
        </patternFill>
      </fill>
    </dxf>
    <dxf>
      <fill>
        <patternFill>
          <bgColor rgb="FF9FD0FB"/>
        </patternFill>
      </fill>
    </dxf>
    <dxf>
      <fill>
        <patternFill>
          <bgColor rgb="FFF7A7E5"/>
        </patternFill>
      </fill>
    </dxf>
    <dxf>
      <fill>
        <patternFill>
          <bgColor rgb="FF9FD0FB"/>
        </patternFill>
      </fill>
    </dxf>
    <dxf>
      <fill>
        <patternFill>
          <bgColor rgb="FFF7A7E5"/>
        </patternFill>
      </fill>
    </dxf>
    <dxf>
      <fill>
        <patternFill>
          <bgColor rgb="FF9FD0FB"/>
        </patternFill>
      </fill>
    </dxf>
    <dxf>
      <fill>
        <patternFill>
          <bgColor rgb="FFF7A7E5"/>
        </patternFill>
      </fill>
    </dxf>
    <dxf>
      <fill>
        <patternFill>
          <bgColor rgb="FF9FD0FB"/>
        </patternFill>
      </fill>
    </dxf>
    <dxf>
      <fill>
        <patternFill>
          <bgColor rgb="FFF7A7E5"/>
        </patternFill>
      </fill>
    </dxf>
    <dxf>
      <fill>
        <patternFill>
          <bgColor rgb="FF9FD0FB"/>
        </patternFill>
      </fill>
    </dxf>
    <dxf>
      <fill>
        <patternFill>
          <bgColor rgb="FFF7A7E5"/>
        </patternFill>
      </fill>
    </dxf>
    <dxf>
      <fill>
        <patternFill>
          <bgColor rgb="FF9FD0FB"/>
        </patternFill>
      </fill>
    </dxf>
    <dxf>
      <fill>
        <patternFill>
          <bgColor rgb="FFF7A7E5"/>
        </patternFill>
      </fill>
    </dxf>
    <dxf>
      <fill>
        <patternFill>
          <bgColor rgb="FF9FD0FB"/>
        </patternFill>
      </fill>
    </dxf>
    <dxf>
      <fill>
        <patternFill>
          <bgColor rgb="FFF7A7E5"/>
        </patternFill>
      </fill>
    </dxf>
    <dxf>
      <fill>
        <patternFill>
          <bgColor rgb="FF9FD0FB"/>
        </patternFill>
      </fill>
    </dxf>
    <dxf>
      <fill>
        <patternFill>
          <bgColor rgb="FFF7A7E5"/>
        </patternFill>
      </fill>
    </dxf>
    <dxf>
      <fill>
        <patternFill>
          <bgColor rgb="FF9FD0FB"/>
        </patternFill>
      </fill>
    </dxf>
    <dxf>
      <fill>
        <patternFill>
          <bgColor rgb="FFF7A7E5"/>
        </patternFill>
      </fill>
    </dxf>
    <dxf>
      <fill>
        <patternFill>
          <bgColor rgb="FF9FD0FB"/>
        </patternFill>
      </fill>
    </dxf>
    <dxf>
      <fill>
        <patternFill>
          <bgColor rgb="FFF7A7E5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A1008B"/>
      <rgbColor rgb="FF008080"/>
      <rgbColor rgb="FFC0C0C0"/>
      <rgbColor rgb="FF808080"/>
      <rgbColor rgb="FF9999FF"/>
      <rgbColor rgb="FF993366"/>
      <rgbColor rgb="FFF9ECF5"/>
      <rgbColor rgb="FFE6E6E6"/>
      <rgbColor rgb="FF660066"/>
      <rgbColor rgb="FFFF8080"/>
      <rgbColor rgb="FF0066CC"/>
      <rgbColor rgb="FFE8D7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FD0FB"/>
      <rgbColor rgb="FFF7A7E5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22222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77"/>
  <sheetViews>
    <sheetView showGridLines="0" tabSelected="1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H7" sqref="H7:K7"/>
    </sheetView>
  </sheetViews>
  <sheetFormatPr baseColWidth="10" defaultColWidth="8.7109375" defaultRowHeight="15" customHeight="1" x14ac:dyDescent="0.25"/>
  <cols>
    <col min="1" max="1" width="2" customWidth="1"/>
    <col min="2" max="8" width="4.42578125" customWidth="1"/>
    <col min="9" max="9" width="4.140625" customWidth="1"/>
    <col min="10" max="16" width="4.42578125" customWidth="1"/>
    <col min="17" max="17" width="4.140625" customWidth="1"/>
    <col min="18" max="24" width="4.42578125" customWidth="1"/>
    <col min="25" max="25" width="4.140625" customWidth="1"/>
    <col min="26" max="32" width="4.42578125" customWidth="1"/>
    <col min="33" max="34" width="4.28515625" customWidth="1"/>
  </cols>
  <sheetData>
    <row r="1" spans="1:34" ht="7.5" customHeigh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</row>
    <row r="2" spans="1:34" ht="25.5" x14ac:dyDescent="0.35">
      <c r="A2" s="4"/>
      <c r="B2" s="29" t="s">
        <v>0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</row>
    <row r="3" spans="1:34" x14ac:dyDescent="0.25">
      <c r="A3" s="4"/>
      <c r="B3" s="3" t="s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</row>
    <row r="5" spans="1:34" x14ac:dyDescent="0.25">
      <c r="A5" s="4"/>
      <c r="B5" s="1" t="s">
        <v>2</v>
      </c>
      <c r="C5" s="1"/>
      <c r="D5" s="1"/>
      <c r="E5" s="1"/>
      <c r="F5" s="1"/>
      <c r="G5" s="16"/>
      <c r="H5" s="19">
        <v>30</v>
      </c>
      <c r="I5" s="20"/>
      <c r="J5" s="20"/>
      <c r="K5" s="20"/>
      <c r="L5" s="4"/>
      <c r="M5" s="4"/>
      <c r="N5" s="4"/>
      <c r="O5" s="4"/>
      <c r="P5" s="4"/>
      <c r="Q5" s="4"/>
      <c r="R5" s="4"/>
      <c r="S5" s="4"/>
      <c r="T5" s="4"/>
      <c r="U5" s="5" t="s">
        <v>3</v>
      </c>
      <c r="V5" s="6" t="s">
        <v>4</v>
      </c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</row>
    <row r="6" spans="1:34" x14ac:dyDescent="0.25">
      <c r="A6" s="4"/>
      <c r="B6" s="1" t="s">
        <v>5</v>
      </c>
      <c r="C6" s="1"/>
      <c r="D6" s="1"/>
      <c r="E6" s="1"/>
      <c r="F6" s="1"/>
      <c r="G6" s="16"/>
      <c r="H6" s="17">
        <v>46172</v>
      </c>
      <c r="I6" s="18"/>
      <c r="J6" s="18"/>
      <c r="K6" s="18"/>
      <c r="L6" s="4"/>
      <c r="M6" s="4"/>
      <c r="N6" s="4"/>
      <c r="O6" s="4"/>
      <c r="P6" s="4"/>
      <c r="Q6" s="4"/>
      <c r="R6" s="4"/>
      <c r="S6" s="4"/>
      <c r="T6" s="4"/>
      <c r="U6" s="7" t="s">
        <v>6</v>
      </c>
      <c r="V6" s="6" t="s">
        <v>7</v>
      </c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 x14ac:dyDescent="0.25">
      <c r="A7" s="4"/>
      <c r="B7" s="1" t="s">
        <v>8</v>
      </c>
      <c r="C7" s="1"/>
      <c r="D7" s="1"/>
      <c r="E7" s="1"/>
      <c r="F7" s="1"/>
      <c r="G7" s="16"/>
      <c r="H7" s="19" t="str">
        <f>TEXT(H6,"mmmm")</f>
        <v>mayo</v>
      </c>
      <c r="I7" s="20"/>
      <c r="J7" s="20"/>
      <c r="K7" s="20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</row>
    <row r="8" spans="1:34" ht="18" x14ac:dyDescent="0.25">
      <c r="A8" s="4"/>
      <c r="B8" s="1" t="s">
        <v>9</v>
      </c>
      <c r="C8" s="1"/>
      <c r="D8" s="1"/>
      <c r="E8" s="1"/>
      <c r="F8" s="1"/>
      <c r="G8" s="16"/>
      <c r="H8" s="8" t="str">
        <f>INDEX($B$18:$AF$29,MONTH(H6),MATCH(H5,$B$17:$AF$17,0))</f>
        <v>M</v>
      </c>
      <c r="I8" s="22" t="str">
        <f>IF(H8="M","Niña","Niño")</f>
        <v>Niña</v>
      </c>
      <c r="J8" s="21"/>
      <c r="K8" s="21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</row>
    <row r="9" spans="1:34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</row>
    <row r="10" spans="1:34" x14ac:dyDescent="0.25">
      <c r="A10" s="4"/>
      <c r="B10" s="9" t="s">
        <v>10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</row>
    <row r="11" spans="1:34" x14ac:dyDescent="0.25">
      <c r="A11" s="4"/>
      <c r="B11" s="23" t="s">
        <v>11</v>
      </c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4"/>
      <c r="AH11" s="4"/>
    </row>
    <row r="12" spans="1:34" x14ac:dyDescent="0.25">
      <c r="A12" s="4"/>
      <c r="B12" s="23" t="s">
        <v>12</v>
      </c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4"/>
      <c r="AH12" s="4"/>
    </row>
    <row r="13" spans="1:34" x14ac:dyDescent="0.25">
      <c r="A13" s="4"/>
      <c r="B13" s="23" t="s">
        <v>13</v>
      </c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4"/>
      <c r="AH13" s="4"/>
    </row>
    <row r="14" spans="1:34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</row>
    <row r="15" spans="1:34" x14ac:dyDescent="0.25">
      <c r="A15" s="4"/>
      <c r="B15" s="2" t="s">
        <v>14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4"/>
      <c r="AH15" s="4"/>
    </row>
    <row r="16" spans="1:34" x14ac:dyDescent="0.25">
      <c r="A16" s="4"/>
      <c r="B16" s="24" t="s">
        <v>15</v>
      </c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4"/>
      <c r="AH16" s="4"/>
    </row>
    <row r="17" spans="1:34" ht="30.75" customHeight="1" x14ac:dyDescent="0.25">
      <c r="A17" s="4"/>
      <c r="B17" s="25" t="s">
        <v>50</v>
      </c>
      <c r="C17" s="26"/>
      <c r="D17" s="26"/>
      <c r="E17" s="27">
        <v>18</v>
      </c>
      <c r="F17" s="27">
        <v>19</v>
      </c>
      <c r="G17" s="27">
        <v>20</v>
      </c>
      <c r="H17" s="27">
        <v>21</v>
      </c>
      <c r="I17" s="27">
        <v>22</v>
      </c>
      <c r="J17" s="27">
        <v>23</v>
      </c>
      <c r="K17" s="27">
        <v>24</v>
      </c>
      <c r="L17" s="27">
        <v>25</v>
      </c>
      <c r="M17" s="27">
        <v>26</v>
      </c>
      <c r="N17" s="27">
        <v>27</v>
      </c>
      <c r="O17" s="27">
        <v>28</v>
      </c>
      <c r="P17" s="27">
        <v>29</v>
      </c>
      <c r="Q17" s="27">
        <v>30</v>
      </c>
      <c r="R17" s="27">
        <v>31</v>
      </c>
      <c r="S17" s="27">
        <v>32</v>
      </c>
      <c r="T17" s="27">
        <v>33</v>
      </c>
      <c r="U17" s="27">
        <v>34</v>
      </c>
      <c r="V17" s="27">
        <v>35</v>
      </c>
      <c r="W17" s="27">
        <v>36</v>
      </c>
      <c r="X17" s="27">
        <v>37</v>
      </c>
      <c r="Y17" s="27">
        <v>38</v>
      </c>
      <c r="Z17" s="27">
        <v>39</v>
      </c>
      <c r="AA17" s="27">
        <v>40</v>
      </c>
      <c r="AB17" s="27">
        <v>41</v>
      </c>
      <c r="AC17" s="27">
        <v>42</v>
      </c>
      <c r="AD17" s="27">
        <v>43</v>
      </c>
      <c r="AE17" s="27">
        <v>44</v>
      </c>
      <c r="AF17" s="27">
        <v>45</v>
      </c>
      <c r="AG17" s="4"/>
      <c r="AH17" s="4"/>
    </row>
    <row r="18" spans="1:34" ht="21.75" customHeight="1" x14ac:dyDescent="0.25">
      <c r="A18" s="4"/>
      <c r="B18" s="1" t="s">
        <v>16</v>
      </c>
      <c r="C18" s="1"/>
      <c r="D18" s="28"/>
      <c r="E18" s="10" t="s">
        <v>3</v>
      </c>
      <c r="F18" s="11" t="s">
        <v>6</v>
      </c>
      <c r="G18" s="10" t="s">
        <v>3</v>
      </c>
      <c r="H18" s="10" t="s">
        <v>3</v>
      </c>
      <c r="I18" s="11" t="s">
        <v>6</v>
      </c>
      <c r="J18" s="10" t="s">
        <v>3</v>
      </c>
      <c r="K18" s="11" t="s">
        <v>6</v>
      </c>
      <c r="L18" s="11" t="s">
        <v>6</v>
      </c>
      <c r="M18" s="10" t="s">
        <v>3</v>
      </c>
      <c r="N18" s="10" t="s">
        <v>3</v>
      </c>
      <c r="O18" s="11" t="s">
        <v>6</v>
      </c>
      <c r="P18" s="10" t="s">
        <v>3</v>
      </c>
      <c r="Q18" s="11" t="s">
        <v>6</v>
      </c>
      <c r="R18" s="10" t="s">
        <v>3</v>
      </c>
      <c r="S18" s="11" t="s">
        <v>6</v>
      </c>
      <c r="T18" s="11" t="s">
        <v>6</v>
      </c>
      <c r="U18" s="11" t="s">
        <v>6</v>
      </c>
      <c r="V18" s="11" t="s">
        <v>6</v>
      </c>
      <c r="W18" s="10" t="s">
        <v>3</v>
      </c>
      <c r="X18" s="11" t="s">
        <v>6</v>
      </c>
      <c r="Y18" s="11" t="s">
        <v>6</v>
      </c>
      <c r="Z18" s="11" t="s">
        <v>6</v>
      </c>
      <c r="AA18" s="10" t="s">
        <v>3</v>
      </c>
      <c r="AB18" s="11" t="s">
        <v>6</v>
      </c>
      <c r="AC18" s="10" t="s">
        <v>3</v>
      </c>
      <c r="AD18" s="11" t="s">
        <v>6</v>
      </c>
      <c r="AE18" s="10" t="s">
        <v>3</v>
      </c>
      <c r="AF18" s="10" t="s">
        <v>3</v>
      </c>
      <c r="AG18" s="4"/>
      <c r="AH18" s="4"/>
    </row>
    <row r="19" spans="1:34" ht="21.75" customHeight="1" x14ac:dyDescent="0.25">
      <c r="A19" s="4"/>
      <c r="B19" s="1" t="s">
        <v>17</v>
      </c>
      <c r="C19" s="1"/>
      <c r="D19" s="28"/>
      <c r="E19" s="11" t="s">
        <v>6</v>
      </c>
      <c r="F19" s="10" t="s">
        <v>3</v>
      </c>
      <c r="G19" s="10" t="s">
        <v>3</v>
      </c>
      <c r="H19" s="11" t="s">
        <v>6</v>
      </c>
      <c r="I19" s="10" t="s">
        <v>3</v>
      </c>
      <c r="J19" s="11" t="s">
        <v>6</v>
      </c>
      <c r="K19" s="11" t="s">
        <v>6</v>
      </c>
      <c r="L19" s="10" t="s">
        <v>3</v>
      </c>
      <c r="M19" s="11" t="s">
        <v>6</v>
      </c>
      <c r="N19" s="11" t="s">
        <v>6</v>
      </c>
      <c r="O19" s="10" t="s">
        <v>3</v>
      </c>
      <c r="P19" s="11" t="s">
        <v>6</v>
      </c>
      <c r="Q19" s="10" t="s">
        <v>3</v>
      </c>
      <c r="R19" s="11" t="s">
        <v>6</v>
      </c>
      <c r="S19" s="10" t="s">
        <v>3</v>
      </c>
      <c r="T19" s="10" t="s">
        <v>3</v>
      </c>
      <c r="U19" s="10" t="s">
        <v>3</v>
      </c>
      <c r="V19" s="10" t="s">
        <v>3</v>
      </c>
      <c r="W19" s="11" t="s">
        <v>6</v>
      </c>
      <c r="X19" s="10" t="s">
        <v>3</v>
      </c>
      <c r="Y19" s="11" t="s">
        <v>6</v>
      </c>
      <c r="Z19" s="11" t="s">
        <v>6</v>
      </c>
      <c r="AA19" s="11" t="s">
        <v>6</v>
      </c>
      <c r="AB19" s="10" t="s">
        <v>3</v>
      </c>
      <c r="AC19" s="11" t="s">
        <v>6</v>
      </c>
      <c r="AD19" s="10" t="s">
        <v>3</v>
      </c>
      <c r="AE19" s="11" t="s">
        <v>6</v>
      </c>
      <c r="AF19" s="11" t="s">
        <v>6</v>
      </c>
      <c r="AG19" s="4"/>
      <c r="AH19" s="4"/>
    </row>
    <row r="20" spans="1:34" ht="21.75" customHeight="1" x14ac:dyDescent="0.25">
      <c r="A20" s="4"/>
      <c r="B20" s="1" t="s">
        <v>18</v>
      </c>
      <c r="C20" s="1"/>
      <c r="D20" s="28"/>
      <c r="E20" s="10" t="s">
        <v>3</v>
      </c>
      <c r="F20" s="11" t="s">
        <v>6</v>
      </c>
      <c r="G20" s="10" t="s">
        <v>3</v>
      </c>
      <c r="H20" s="10" t="s">
        <v>3</v>
      </c>
      <c r="I20" s="10" t="s">
        <v>3</v>
      </c>
      <c r="J20" s="11" t="s">
        <v>6</v>
      </c>
      <c r="K20" s="10" t="s">
        <v>3</v>
      </c>
      <c r="L20" s="11" t="s">
        <v>6</v>
      </c>
      <c r="M20" s="11" t="s">
        <v>6</v>
      </c>
      <c r="N20" s="11" t="s">
        <v>6</v>
      </c>
      <c r="O20" s="11" t="s">
        <v>6</v>
      </c>
      <c r="P20" s="10" t="s">
        <v>3</v>
      </c>
      <c r="Q20" s="11" t="s">
        <v>6</v>
      </c>
      <c r="R20" s="10" t="s">
        <v>3</v>
      </c>
      <c r="S20" s="10" t="s">
        <v>3</v>
      </c>
      <c r="T20" s="10" t="s">
        <v>3</v>
      </c>
      <c r="U20" s="11" t="s">
        <v>6</v>
      </c>
      <c r="V20" s="11" t="s">
        <v>6</v>
      </c>
      <c r="W20" s="11" t="s">
        <v>6</v>
      </c>
      <c r="X20" s="11" t="s">
        <v>6</v>
      </c>
      <c r="Y20" s="10" t="s">
        <v>3</v>
      </c>
      <c r="Z20" s="10" t="s">
        <v>3</v>
      </c>
      <c r="AA20" s="11" t="s">
        <v>6</v>
      </c>
      <c r="AB20" s="11" t="s">
        <v>6</v>
      </c>
      <c r="AC20" s="11" t="s">
        <v>6</v>
      </c>
      <c r="AD20" s="11" t="s">
        <v>6</v>
      </c>
      <c r="AE20" s="10" t="s">
        <v>3</v>
      </c>
      <c r="AF20" s="10" t="s">
        <v>3</v>
      </c>
      <c r="AG20" s="4"/>
      <c r="AH20" s="4"/>
    </row>
    <row r="21" spans="1:34" ht="21.75" customHeight="1" x14ac:dyDescent="0.25">
      <c r="A21" s="4"/>
      <c r="B21" s="1" t="s">
        <v>19</v>
      </c>
      <c r="C21" s="1"/>
      <c r="D21" s="28"/>
      <c r="E21" s="11" t="s">
        <v>6</v>
      </c>
      <c r="F21" s="10" t="s">
        <v>3</v>
      </c>
      <c r="G21" s="10" t="s">
        <v>3</v>
      </c>
      <c r="H21" s="11" t="s">
        <v>6</v>
      </c>
      <c r="I21" s="10" t="s">
        <v>3</v>
      </c>
      <c r="J21" s="10" t="s">
        <v>3</v>
      </c>
      <c r="K21" s="11" t="s">
        <v>6</v>
      </c>
      <c r="L21" s="11" t="s">
        <v>6</v>
      </c>
      <c r="M21" s="10" t="s">
        <v>3</v>
      </c>
      <c r="N21" s="10" t="s">
        <v>3</v>
      </c>
      <c r="O21" s="10" t="s">
        <v>3</v>
      </c>
      <c r="P21" s="11" t="s">
        <v>6</v>
      </c>
      <c r="Q21" s="10" t="s">
        <v>3</v>
      </c>
      <c r="R21" s="10" t="s">
        <v>3</v>
      </c>
      <c r="S21" s="10" t="s">
        <v>3</v>
      </c>
      <c r="T21" s="10" t="s">
        <v>3</v>
      </c>
      <c r="U21" s="10" t="s">
        <v>3</v>
      </c>
      <c r="V21" s="10" t="s">
        <v>3</v>
      </c>
      <c r="W21" s="11" t="s">
        <v>6</v>
      </c>
      <c r="X21" s="10" t="s">
        <v>3</v>
      </c>
      <c r="Y21" s="11" t="s">
        <v>6</v>
      </c>
      <c r="Z21" s="11" t="s">
        <v>6</v>
      </c>
      <c r="AA21" s="10" t="s">
        <v>3</v>
      </c>
      <c r="AB21" s="11" t="s">
        <v>6</v>
      </c>
      <c r="AC21" s="11" t="s">
        <v>6</v>
      </c>
      <c r="AD21" s="11" t="s">
        <v>6</v>
      </c>
      <c r="AE21" s="11" t="s">
        <v>6</v>
      </c>
      <c r="AF21" s="11" t="s">
        <v>6</v>
      </c>
      <c r="AG21" s="4"/>
      <c r="AH21" s="4"/>
    </row>
    <row r="22" spans="1:34" ht="21.75" customHeight="1" x14ac:dyDescent="0.25">
      <c r="A22" s="4"/>
      <c r="B22" s="1" t="s">
        <v>20</v>
      </c>
      <c r="C22" s="1"/>
      <c r="D22" s="28"/>
      <c r="E22" s="11" t="s">
        <v>6</v>
      </c>
      <c r="F22" s="10" t="s">
        <v>3</v>
      </c>
      <c r="G22" s="10" t="s">
        <v>3</v>
      </c>
      <c r="H22" s="11" t="s">
        <v>6</v>
      </c>
      <c r="I22" s="10" t="s">
        <v>3</v>
      </c>
      <c r="J22" s="11" t="s">
        <v>6</v>
      </c>
      <c r="K22" s="11" t="s">
        <v>6</v>
      </c>
      <c r="L22" s="10" t="s">
        <v>3</v>
      </c>
      <c r="M22" s="10" t="s">
        <v>3</v>
      </c>
      <c r="N22" s="10" t="s">
        <v>3</v>
      </c>
      <c r="O22" s="10" t="s">
        <v>3</v>
      </c>
      <c r="P22" s="10" t="s">
        <v>3</v>
      </c>
      <c r="Q22" s="10" t="s">
        <v>3</v>
      </c>
      <c r="R22" s="11" t="s">
        <v>6</v>
      </c>
      <c r="S22" s="10" t="s">
        <v>3</v>
      </c>
      <c r="T22" s="10" t="s">
        <v>3</v>
      </c>
      <c r="U22" s="10" t="s">
        <v>3</v>
      </c>
      <c r="V22" s="10" t="s">
        <v>3</v>
      </c>
      <c r="W22" s="10" t="s">
        <v>3</v>
      </c>
      <c r="X22" s="10" t="s">
        <v>3</v>
      </c>
      <c r="Y22" s="10" t="s">
        <v>3</v>
      </c>
      <c r="Z22" s="10" t="s">
        <v>3</v>
      </c>
      <c r="AA22" s="11" t="s">
        <v>6</v>
      </c>
      <c r="AB22" s="10" t="s">
        <v>3</v>
      </c>
      <c r="AC22" s="11" t="s">
        <v>6</v>
      </c>
      <c r="AD22" s="11" t="s">
        <v>6</v>
      </c>
      <c r="AE22" s="10" t="s">
        <v>3</v>
      </c>
      <c r="AF22" s="10" t="s">
        <v>3</v>
      </c>
      <c r="AG22" s="4"/>
      <c r="AH22" s="4"/>
    </row>
    <row r="23" spans="1:34" ht="21.75" customHeight="1" x14ac:dyDescent="0.25">
      <c r="A23" s="4"/>
      <c r="B23" s="1" t="s">
        <v>21</v>
      </c>
      <c r="C23" s="1"/>
      <c r="D23" s="28"/>
      <c r="E23" s="11" t="s">
        <v>6</v>
      </c>
      <c r="F23" s="11" t="s">
        <v>6</v>
      </c>
      <c r="G23" s="11" t="s">
        <v>6</v>
      </c>
      <c r="H23" s="11" t="s">
        <v>6</v>
      </c>
      <c r="I23" s="10" t="s">
        <v>3</v>
      </c>
      <c r="J23" s="10" t="s">
        <v>3</v>
      </c>
      <c r="K23" s="10" t="s">
        <v>3</v>
      </c>
      <c r="L23" s="11" t="s">
        <v>6</v>
      </c>
      <c r="M23" s="11" t="s">
        <v>6</v>
      </c>
      <c r="N23" s="11" t="s">
        <v>6</v>
      </c>
      <c r="O23" s="11" t="s">
        <v>6</v>
      </c>
      <c r="P23" s="10" t="s">
        <v>3</v>
      </c>
      <c r="Q23" s="10" t="s">
        <v>3</v>
      </c>
      <c r="R23" s="11" t="s">
        <v>6</v>
      </c>
      <c r="S23" s="10" t="s">
        <v>3</v>
      </c>
      <c r="T23" s="10" t="s">
        <v>3</v>
      </c>
      <c r="U23" s="10" t="s">
        <v>3</v>
      </c>
      <c r="V23" s="10" t="s">
        <v>3</v>
      </c>
      <c r="W23" s="10" t="s">
        <v>3</v>
      </c>
      <c r="X23" s="11" t="s">
        <v>6</v>
      </c>
      <c r="Y23" s="10" t="s">
        <v>3</v>
      </c>
      <c r="Z23" s="10" t="s">
        <v>3</v>
      </c>
      <c r="AA23" s="10" t="s">
        <v>3</v>
      </c>
      <c r="AB23" s="11" t="s">
        <v>6</v>
      </c>
      <c r="AC23" s="10" t="s">
        <v>3</v>
      </c>
      <c r="AD23" s="10" t="s">
        <v>3</v>
      </c>
      <c r="AE23" s="11" t="s">
        <v>6</v>
      </c>
      <c r="AF23" s="11" t="s">
        <v>6</v>
      </c>
      <c r="AG23" s="4"/>
      <c r="AH23" s="4"/>
    </row>
    <row r="24" spans="1:34" ht="21.75" customHeight="1" x14ac:dyDescent="0.25">
      <c r="A24" s="4"/>
      <c r="B24" s="1" t="s">
        <v>22</v>
      </c>
      <c r="C24" s="1"/>
      <c r="D24" s="28"/>
      <c r="E24" s="11" t="s">
        <v>6</v>
      </c>
      <c r="F24" s="11" t="s">
        <v>6</v>
      </c>
      <c r="G24" s="11" t="s">
        <v>6</v>
      </c>
      <c r="H24" s="11" t="s">
        <v>6</v>
      </c>
      <c r="I24" s="10" t="s">
        <v>3</v>
      </c>
      <c r="J24" s="10" t="s">
        <v>3</v>
      </c>
      <c r="K24" s="11" t="s">
        <v>6</v>
      </c>
      <c r="L24" s="11" t="s">
        <v>6</v>
      </c>
      <c r="M24" s="10" t="s">
        <v>3</v>
      </c>
      <c r="N24" s="10" t="s">
        <v>3</v>
      </c>
      <c r="O24" s="10" t="s">
        <v>3</v>
      </c>
      <c r="P24" s="11" t="s">
        <v>6</v>
      </c>
      <c r="Q24" s="11" t="s">
        <v>6</v>
      </c>
      <c r="R24" s="11" t="s">
        <v>6</v>
      </c>
      <c r="S24" s="10" t="s">
        <v>3</v>
      </c>
      <c r="T24" s="10" t="s">
        <v>3</v>
      </c>
      <c r="U24" s="10" t="s">
        <v>3</v>
      </c>
      <c r="V24" s="10" t="s">
        <v>3</v>
      </c>
      <c r="W24" s="10" t="s">
        <v>3</v>
      </c>
      <c r="X24" s="10" t="s">
        <v>3</v>
      </c>
      <c r="Y24" s="10" t="s">
        <v>3</v>
      </c>
      <c r="Z24" s="10" t="s">
        <v>3</v>
      </c>
      <c r="AA24" s="10" t="s">
        <v>3</v>
      </c>
      <c r="AB24" s="10" t="s">
        <v>3</v>
      </c>
      <c r="AC24" s="11" t="s">
        <v>6</v>
      </c>
      <c r="AD24" s="10" t="s">
        <v>3</v>
      </c>
      <c r="AE24" s="11" t="s">
        <v>6</v>
      </c>
      <c r="AF24" s="11" t="s">
        <v>6</v>
      </c>
      <c r="AG24" s="4"/>
      <c r="AH24" s="4"/>
    </row>
    <row r="25" spans="1:34" ht="21.75" customHeight="1" x14ac:dyDescent="0.25">
      <c r="A25" s="4"/>
      <c r="B25" s="1" t="s">
        <v>23</v>
      </c>
      <c r="C25" s="1"/>
      <c r="D25" s="28"/>
      <c r="E25" s="11" t="s">
        <v>6</v>
      </c>
      <c r="F25" s="11" t="s">
        <v>6</v>
      </c>
      <c r="G25" s="11" t="s">
        <v>6</v>
      </c>
      <c r="H25" s="11" t="s">
        <v>6</v>
      </c>
      <c r="I25" s="10" t="s">
        <v>3</v>
      </c>
      <c r="J25" s="11" t="s">
        <v>6</v>
      </c>
      <c r="K25" s="10" t="s">
        <v>3</v>
      </c>
      <c r="L25" s="10" t="s">
        <v>3</v>
      </c>
      <c r="M25" s="11" t="s">
        <v>6</v>
      </c>
      <c r="N25" s="11" t="s">
        <v>6</v>
      </c>
      <c r="O25" s="11" t="s">
        <v>6</v>
      </c>
      <c r="P25" s="11" t="s">
        <v>6</v>
      </c>
      <c r="Q25" s="11" t="s">
        <v>6</v>
      </c>
      <c r="R25" s="11" t="s">
        <v>6</v>
      </c>
      <c r="S25" s="10" t="s">
        <v>3</v>
      </c>
      <c r="T25" s="10" t="s">
        <v>3</v>
      </c>
      <c r="U25" s="10" t="s">
        <v>3</v>
      </c>
      <c r="V25" s="10" t="s">
        <v>3</v>
      </c>
      <c r="W25" s="11" t="s">
        <v>6</v>
      </c>
      <c r="X25" s="10" t="s">
        <v>3</v>
      </c>
      <c r="Y25" s="11" t="s">
        <v>6</v>
      </c>
      <c r="Z25" s="11" t="s">
        <v>6</v>
      </c>
      <c r="AA25" s="10" t="s">
        <v>3</v>
      </c>
      <c r="AB25" s="11" t="s">
        <v>6</v>
      </c>
      <c r="AC25" s="10" t="s">
        <v>3</v>
      </c>
      <c r="AD25" s="11" t="s">
        <v>6</v>
      </c>
      <c r="AE25" s="10" t="s">
        <v>3</v>
      </c>
      <c r="AF25" s="10" t="s">
        <v>3</v>
      </c>
      <c r="AG25" s="4"/>
      <c r="AH25" s="4"/>
    </row>
    <row r="26" spans="1:34" ht="21.75" customHeight="1" x14ac:dyDescent="0.25">
      <c r="A26" s="4"/>
      <c r="B26" s="1" t="s">
        <v>24</v>
      </c>
      <c r="C26" s="1"/>
      <c r="D26" s="28"/>
      <c r="E26" s="11" t="s">
        <v>6</v>
      </c>
      <c r="F26" s="11" t="s">
        <v>6</v>
      </c>
      <c r="G26" s="11" t="s">
        <v>6</v>
      </c>
      <c r="H26" s="11" t="s">
        <v>6</v>
      </c>
      <c r="I26" s="10" t="s">
        <v>3</v>
      </c>
      <c r="J26" s="10" t="s">
        <v>3</v>
      </c>
      <c r="K26" s="11" t="s">
        <v>6</v>
      </c>
      <c r="L26" s="10" t="s">
        <v>3</v>
      </c>
      <c r="M26" s="11" t="s">
        <v>6</v>
      </c>
      <c r="N26" s="11" t="s">
        <v>6</v>
      </c>
      <c r="O26" s="10" t="s">
        <v>3</v>
      </c>
      <c r="P26" s="11" t="s">
        <v>6</v>
      </c>
      <c r="Q26" s="11" t="s">
        <v>6</v>
      </c>
      <c r="R26" s="11" t="s">
        <v>6</v>
      </c>
      <c r="S26" s="10" t="s">
        <v>3</v>
      </c>
      <c r="T26" s="10" t="s">
        <v>3</v>
      </c>
      <c r="U26" s="10" t="s">
        <v>3</v>
      </c>
      <c r="V26" s="10" t="s">
        <v>3</v>
      </c>
      <c r="W26" s="10" t="s">
        <v>3</v>
      </c>
      <c r="X26" s="10" t="s">
        <v>3</v>
      </c>
      <c r="Y26" s="10" t="s">
        <v>3</v>
      </c>
      <c r="Z26" s="10" t="s">
        <v>3</v>
      </c>
      <c r="AA26" s="11" t="s">
        <v>6</v>
      </c>
      <c r="AB26" s="10" t="s">
        <v>3</v>
      </c>
      <c r="AC26" s="11" t="s">
        <v>6</v>
      </c>
      <c r="AD26" s="10" t="s">
        <v>3</v>
      </c>
      <c r="AE26" s="11" t="s">
        <v>6</v>
      </c>
      <c r="AF26" s="11" t="s">
        <v>6</v>
      </c>
      <c r="AG26" s="4"/>
      <c r="AH26" s="4"/>
    </row>
    <row r="27" spans="1:34" ht="21.75" customHeight="1" x14ac:dyDescent="0.25">
      <c r="A27" s="4"/>
      <c r="B27" s="1" t="s">
        <v>25</v>
      </c>
      <c r="C27" s="1"/>
      <c r="D27" s="28"/>
      <c r="E27" s="11" t="s">
        <v>6</v>
      </c>
      <c r="F27" s="11" t="s">
        <v>6</v>
      </c>
      <c r="G27" s="10" t="s">
        <v>3</v>
      </c>
      <c r="H27" s="10" t="s">
        <v>3</v>
      </c>
      <c r="I27" s="10" t="s">
        <v>3</v>
      </c>
      <c r="J27" s="10" t="s">
        <v>3</v>
      </c>
      <c r="K27" s="11" t="s">
        <v>6</v>
      </c>
      <c r="L27" s="10" t="s">
        <v>3</v>
      </c>
      <c r="M27" s="11" t="s">
        <v>6</v>
      </c>
      <c r="N27" s="11" t="s">
        <v>6</v>
      </c>
      <c r="O27" s="10" t="s">
        <v>3</v>
      </c>
      <c r="P27" s="11" t="s">
        <v>6</v>
      </c>
      <c r="Q27" s="11" t="s">
        <v>6</v>
      </c>
      <c r="R27" s="10" t="s">
        <v>3</v>
      </c>
      <c r="S27" s="10" t="s">
        <v>3</v>
      </c>
      <c r="T27" s="10" t="s">
        <v>3</v>
      </c>
      <c r="U27" s="10" t="s">
        <v>3</v>
      </c>
      <c r="V27" s="10" t="s">
        <v>3</v>
      </c>
      <c r="W27" s="10" t="s">
        <v>3</v>
      </c>
      <c r="X27" s="10" t="s">
        <v>3</v>
      </c>
      <c r="Y27" s="10" t="s">
        <v>3</v>
      </c>
      <c r="Z27" s="10" t="s">
        <v>3</v>
      </c>
      <c r="AA27" s="11" t="s">
        <v>6</v>
      </c>
      <c r="AB27" s="11" t="s">
        <v>6</v>
      </c>
      <c r="AC27" s="10" t="s">
        <v>3</v>
      </c>
      <c r="AD27" s="11" t="s">
        <v>6</v>
      </c>
      <c r="AE27" s="10" t="s">
        <v>3</v>
      </c>
      <c r="AF27" s="10" t="s">
        <v>3</v>
      </c>
      <c r="AG27" s="4"/>
      <c r="AH27" s="4"/>
    </row>
    <row r="28" spans="1:34" ht="21.75" customHeight="1" x14ac:dyDescent="0.25">
      <c r="A28" s="4"/>
      <c r="B28" s="1" t="s">
        <v>26</v>
      </c>
      <c r="C28" s="1"/>
      <c r="D28" s="28"/>
      <c r="E28" s="11" t="s">
        <v>6</v>
      </c>
      <c r="F28" s="10" t="s">
        <v>3</v>
      </c>
      <c r="G28" s="10" t="s">
        <v>3</v>
      </c>
      <c r="H28" s="11" t="s">
        <v>6</v>
      </c>
      <c r="I28" s="10" t="s">
        <v>3</v>
      </c>
      <c r="J28" s="10" t="s">
        <v>3</v>
      </c>
      <c r="K28" s="11" t="s">
        <v>6</v>
      </c>
      <c r="L28" s="10" t="s">
        <v>3</v>
      </c>
      <c r="M28" s="11" t="s">
        <v>6</v>
      </c>
      <c r="N28" s="11" t="s">
        <v>6</v>
      </c>
      <c r="O28" s="10" t="s">
        <v>3</v>
      </c>
      <c r="P28" s="10" t="s">
        <v>3</v>
      </c>
      <c r="Q28" s="10" t="s">
        <v>3</v>
      </c>
      <c r="R28" s="10" t="s">
        <v>3</v>
      </c>
      <c r="S28" s="11" t="s">
        <v>6</v>
      </c>
      <c r="T28" s="11" t="s">
        <v>6</v>
      </c>
      <c r="U28" s="10" t="s">
        <v>3</v>
      </c>
      <c r="V28" s="10" t="s">
        <v>3</v>
      </c>
      <c r="W28" s="10" t="s">
        <v>3</v>
      </c>
      <c r="X28" s="11" t="s">
        <v>6</v>
      </c>
      <c r="Y28" s="11" t="s">
        <v>6</v>
      </c>
      <c r="Z28" s="11" t="s">
        <v>6</v>
      </c>
      <c r="AA28" s="11" t="s">
        <v>6</v>
      </c>
      <c r="AB28" s="10" t="s">
        <v>3</v>
      </c>
      <c r="AC28" s="11" t="s">
        <v>6</v>
      </c>
      <c r="AD28" s="10" t="s">
        <v>3</v>
      </c>
      <c r="AE28" s="11" t="s">
        <v>6</v>
      </c>
      <c r="AF28" s="11" t="s">
        <v>6</v>
      </c>
      <c r="AG28" s="4"/>
      <c r="AH28" s="4"/>
    </row>
    <row r="29" spans="1:34" ht="21.75" customHeight="1" x14ac:dyDescent="0.25">
      <c r="A29" s="4"/>
      <c r="B29" s="1" t="s">
        <v>27</v>
      </c>
      <c r="C29" s="1"/>
      <c r="D29" s="28"/>
      <c r="E29" s="11" t="s">
        <v>6</v>
      </c>
      <c r="F29" s="10" t="s">
        <v>3</v>
      </c>
      <c r="G29" s="10" t="s">
        <v>3</v>
      </c>
      <c r="H29" s="11" t="s">
        <v>6</v>
      </c>
      <c r="I29" s="10" t="s">
        <v>3</v>
      </c>
      <c r="J29" s="10" t="s">
        <v>3</v>
      </c>
      <c r="K29" s="10" t="s">
        <v>3</v>
      </c>
      <c r="L29" s="10" t="s">
        <v>3</v>
      </c>
      <c r="M29" s="11" t="s">
        <v>6</v>
      </c>
      <c r="N29" s="11" t="s">
        <v>6</v>
      </c>
      <c r="O29" s="10" t="s">
        <v>3</v>
      </c>
      <c r="P29" s="11" t="s">
        <v>6</v>
      </c>
      <c r="Q29" s="10" t="s">
        <v>3</v>
      </c>
      <c r="R29" s="10" t="s">
        <v>3</v>
      </c>
      <c r="S29" s="11" t="s">
        <v>6</v>
      </c>
      <c r="T29" s="11" t="s">
        <v>6</v>
      </c>
      <c r="U29" s="11" t="s">
        <v>6</v>
      </c>
      <c r="V29" s="11" t="s">
        <v>6</v>
      </c>
      <c r="W29" s="11" t="s">
        <v>6</v>
      </c>
      <c r="X29" s="11" t="s">
        <v>6</v>
      </c>
      <c r="Y29" s="11" t="s">
        <v>6</v>
      </c>
      <c r="Z29" s="11" t="s">
        <v>6</v>
      </c>
      <c r="AA29" s="11" t="s">
        <v>6</v>
      </c>
      <c r="AB29" s="11" t="s">
        <v>6</v>
      </c>
      <c r="AC29" s="11" t="s">
        <v>6</v>
      </c>
      <c r="AD29" s="10" t="s">
        <v>3</v>
      </c>
      <c r="AE29" s="10" t="s">
        <v>3</v>
      </c>
      <c r="AF29" s="10" t="s">
        <v>3</v>
      </c>
      <c r="AG29" s="4"/>
      <c r="AH29" s="4"/>
    </row>
    <row r="30" spans="1:34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</row>
    <row r="31" spans="1:34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</row>
    <row r="32" spans="1:34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</row>
    <row r="33" spans="1:34" x14ac:dyDescent="0.25">
      <c r="A33" s="4"/>
      <c r="B33" s="1" t="s">
        <v>28</v>
      </c>
      <c r="C33" s="1"/>
      <c r="D33" s="1"/>
      <c r="E33" s="1"/>
      <c r="F33" s="1"/>
      <c r="G33" s="1"/>
      <c r="H33" s="1"/>
      <c r="I33" s="4"/>
      <c r="J33" s="1" t="s">
        <v>29</v>
      </c>
      <c r="K33" s="1"/>
      <c r="L33" s="1"/>
      <c r="M33" s="1"/>
      <c r="N33" s="1"/>
      <c r="O33" s="1"/>
      <c r="P33" s="1"/>
      <c r="Q33" s="4"/>
      <c r="R33" s="1" t="s">
        <v>30</v>
      </c>
      <c r="S33" s="1"/>
      <c r="T33" s="1"/>
      <c r="U33" s="1"/>
      <c r="V33" s="1"/>
      <c r="W33" s="1"/>
      <c r="X33" s="1"/>
      <c r="Y33" s="4"/>
      <c r="Z33" s="1" t="s">
        <v>31</v>
      </c>
      <c r="AA33" s="1"/>
      <c r="AB33" s="1"/>
      <c r="AC33" s="1"/>
      <c r="AD33" s="1"/>
      <c r="AE33" s="1"/>
      <c r="AF33" s="1"/>
      <c r="AG33" s="4"/>
      <c r="AH33" s="4"/>
    </row>
    <row r="34" spans="1:34" x14ac:dyDescent="0.25">
      <c r="A34" s="4"/>
      <c r="B34" s="12" t="s">
        <v>32</v>
      </c>
      <c r="C34" s="12" t="s">
        <v>3</v>
      </c>
      <c r="D34" s="12" t="s">
        <v>33</v>
      </c>
      <c r="E34" s="12" t="s">
        <v>34</v>
      </c>
      <c r="F34" s="12" t="s">
        <v>35</v>
      </c>
      <c r="G34" s="12" t="s">
        <v>36</v>
      </c>
      <c r="H34" s="12" t="s">
        <v>37</v>
      </c>
      <c r="I34" s="4"/>
      <c r="J34" s="12" t="s">
        <v>32</v>
      </c>
      <c r="K34" s="12" t="s">
        <v>3</v>
      </c>
      <c r="L34" s="12" t="s">
        <v>33</v>
      </c>
      <c r="M34" s="12" t="s">
        <v>34</v>
      </c>
      <c r="N34" s="12" t="s">
        <v>35</v>
      </c>
      <c r="O34" s="12" t="s">
        <v>36</v>
      </c>
      <c r="P34" s="12" t="s">
        <v>37</v>
      </c>
      <c r="Q34" s="4"/>
      <c r="R34" s="12" t="s">
        <v>32</v>
      </c>
      <c r="S34" s="12" t="s">
        <v>3</v>
      </c>
      <c r="T34" s="12" t="s">
        <v>33</v>
      </c>
      <c r="U34" s="12" t="s">
        <v>34</v>
      </c>
      <c r="V34" s="12" t="s">
        <v>35</v>
      </c>
      <c r="W34" s="12" t="s">
        <v>36</v>
      </c>
      <c r="X34" s="12" t="s">
        <v>37</v>
      </c>
      <c r="Y34" s="4"/>
      <c r="Z34" s="12" t="s">
        <v>32</v>
      </c>
      <c r="AA34" s="12" t="s">
        <v>3</v>
      </c>
      <c r="AB34" s="12" t="s">
        <v>33</v>
      </c>
      <c r="AC34" s="12" t="s">
        <v>34</v>
      </c>
      <c r="AD34" s="12" t="s">
        <v>35</v>
      </c>
      <c r="AE34" s="12" t="s">
        <v>36</v>
      </c>
      <c r="AF34" s="12" t="s">
        <v>37</v>
      </c>
      <c r="AG34" s="4"/>
      <c r="AH34" s="4"/>
    </row>
    <row r="35" spans="1:34" ht="33" customHeight="1" x14ac:dyDescent="0.25">
      <c r="A35" s="4"/>
      <c r="B35" s="13"/>
      <c r="C35" s="13"/>
      <c r="D35" s="13"/>
      <c r="E35" s="13" t="str">
        <f>TEXT(DATE(2026,1,1),"d")&amp;CHAR(10)&amp;INDEX($D$18:$AE$29,1,MATCH($H$5,$B$17:$AE$17,0))</f>
        <v>1
H</v>
      </c>
      <c r="F35" s="13" t="str">
        <f>TEXT(DATE(2026,1,2),"d")&amp;CHAR(10)&amp;INDEX($D$18:$AE$29,1,MATCH($H$5,$B$17:$AE$17,0))</f>
        <v>2
H</v>
      </c>
      <c r="G35" s="13" t="str">
        <f>TEXT(DATE(2026,1,3),"d")&amp;CHAR(10)&amp;INDEX($D$18:$AE$29,1,MATCH($H$5,$B$17:$AE$17,0))</f>
        <v>3
H</v>
      </c>
      <c r="H35" s="13" t="str">
        <f>TEXT(DATE(2026,1,4),"d")&amp;CHAR(10)&amp;INDEX($D$18:$AE$29,1,MATCH($H$5,$B$17:$AE$17,0))</f>
        <v>4
H</v>
      </c>
      <c r="I35" s="4"/>
      <c r="J35" s="13"/>
      <c r="K35" s="13"/>
      <c r="L35" s="13"/>
      <c r="M35" s="13"/>
      <c r="N35" s="13"/>
      <c r="O35" s="13"/>
      <c r="P35" s="13" t="str">
        <f>TEXT(DATE(2026,2,1),"d")&amp;CHAR(10)&amp;INDEX($D$18:$AE$29,2,MATCH($H$5,$B$17:$AE$17,0))</f>
        <v>1
M</v>
      </c>
      <c r="Q35" s="4"/>
      <c r="R35" s="13"/>
      <c r="S35" s="13"/>
      <c r="T35" s="13"/>
      <c r="U35" s="13"/>
      <c r="V35" s="13"/>
      <c r="W35" s="13"/>
      <c r="X35" s="13" t="str">
        <f>TEXT(DATE(2026,3,1),"d")&amp;CHAR(10)&amp;INDEX($D$18:$AE$29,3,MATCH($H$5,$B$17:$AE$17,0))</f>
        <v>1
M</v>
      </c>
      <c r="Y35" s="4"/>
      <c r="Z35" s="13"/>
      <c r="AA35" s="13"/>
      <c r="AB35" s="13" t="str">
        <f>TEXT(DATE(2026,4,1),"d")&amp;CHAR(10)&amp;INDEX($D$18:$AE$29,4,MATCH($H$5,$B$17:$AE$17,0))</f>
        <v>1
M</v>
      </c>
      <c r="AC35" s="13" t="str">
        <f>TEXT(DATE(2026,4,2),"d")&amp;CHAR(10)&amp;INDEX($D$18:$AE$29,4,MATCH($H$5,$B$17:$AE$17,0))</f>
        <v>2
M</v>
      </c>
      <c r="AD35" s="13" t="str">
        <f>TEXT(DATE(2026,4,3),"d")&amp;CHAR(10)&amp;INDEX($D$18:$AE$29,4,MATCH($H$5,$B$17:$AE$17,0))</f>
        <v>3
M</v>
      </c>
      <c r="AE35" s="13" t="str">
        <f>TEXT(DATE(2026,4,4),"d")&amp;CHAR(10)&amp;INDEX($D$18:$AE$29,4,MATCH($H$5,$B$17:$AE$17,0))</f>
        <v>4
M</v>
      </c>
      <c r="AF35" s="13" t="str">
        <f>TEXT(DATE(2026,4,5),"d")&amp;CHAR(10)&amp;INDEX($D$18:$AE$29,4,MATCH($H$5,$B$17:$AE$17,0))</f>
        <v>5
M</v>
      </c>
      <c r="AG35" s="4"/>
      <c r="AH35" s="4"/>
    </row>
    <row r="36" spans="1:34" ht="33" customHeight="1" x14ac:dyDescent="0.25">
      <c r="A36" s="4"/>
      <c r="B36" s="13" t="str">
        <f>TEXT(DATE(2026,1,5),"d")&amp;CHAR(10)&amp;INDEX($D$18:$AE$29,1,MATCH($H$5,$B$17:$AE$17,0))</f>
        <v>5
H</v>
      </c>
      <c r="C36" s="13" t="str">
        <f>TEXT(DATE(2026,1,6),"d")&amp;CHAR(10)&amp;INDEX($D$18:$AE$29,1,MATCH($H$5,$B$17:$AE$17,0))</f>
        <v>6
H</v>
      </c>
      <c r="D36" s="13" t="str">
        <f>TEXT(DATE(2026,1,7),"d")&amp;CHAR(10)&amp;INDEX($D$18:$AE$29,1,MATCH($H$5,$B$17:$AE$17,0))</f>
        <v>7
H</v>
      </c>
      <c r="E36" s="13" t="str">
        <f>TEXT(DATE(2026,1,8),"d")&amp;CHAR(10)&amp;INDEX($D$18:$AE$29,1,MATCH($H$5,$B$17:$AE$17,0))</f>
        <v>8
H</v>
      </c>
      <c r="F36" s="13" t="str">
        <f>TEXT(DATE(2026,1,9),"d")&amp;CHAR(10)&amp;INDEX($D$18:$AE$29,1,MATCH($H$5,$B$17:$AE$17,0))</f>
        <v>9
H</v>
      </c>
      <c r="G36" s="13" t="str">
        <f>TEXT(DATE(2026,1,10),"d")&amp;CHAR(10)&amp;INDEX($D$18:$AE$29,1,MATCH($H$5,$B$17:$AE$17,0))</f>
        <v>10
H</v>
      </c>
      <c r="H36" s="13" t="str">
        <f>TEXT(DATE(2026,1,11),"d")&amp;CHAR(10)&amp;INDEX($D$18:$AE$29,1,MATCH($H$5,$B$17:$AE$17,0))</f>
        <v>11
H</v>
      </c>
      <c r="I36" s="4"/>
      <c r="J36" s="13" t="str">
        <f>TEXT(DATE(2026,2,2),"d")&amp;CHAR(10)&amp;INDEX($D$18:$AE$29,2,MATCH($H$5,$B$17:$AE$17,0))</f>
        <v>2
M</v>
      </c>
      <c r="K36" s="13" t="str">
        <f>TEXT(DATE(2026,2,3),"d")&amp;CHAR(10)&amp;INDEX($D$18:$AE$29,2,MATCH($H$5,$B$17:$AE$17,0))</f>
        <v>3
M</v>
      </c>
      <c r="L36" s="13" t="str">
        <f>TEXT(DATE(2026,2,4),"d")&amp;CHAR(10)&amp;INDEX($D$18:$AE$29,2,MATCH($H$5,$B$17:$AE$17,0))</f>
        <v>4
M</v>
      </c>
      <c r="M36" s="13" t="str">
        <f>TEXT(DATE(2026,2,5),"d")&amp;CHAR(10)&amp;INDEX($D$18:$AE$29,2,MATCH($H$5,$B$17:$AE$17,0))</f>
        <v>5
M</v>
      </c>
      <c r="N36" s="13" t="str">
        <f>TEXT(DATE(2026,2,6),"d")&amp;CHAR(10)&amp;INDEX($D$18:$AE$29,2,MATCH($H$5,$B$17:$AE$17,0))</f>
        <v>6
M</v>
      </c>
      <c r="O36" s="13" t="str">
        <f>TEXT(DATE(2026,2,7),"d")&amp;CHAR(10)&amp;INDEX($D$18:$AE$29,2,MATCH($H$5,$B$17:$AE$17,0))</f>
        <v>7
M</v>
      </c>
      <c r="P36" s="13" t="str">
        <f>TEXT(DATE(2026,2,8),"d")&amp;CHAR(10)&amp;INDEX($D$18:$AE$29,2,MATCH($H$5,$B$17:$AE$17,0))</f>
        <v>8
M</v>
      </c>
      <c r="Q36" s="4"/>
      <c r="R36" s="13" t="str">
        <f>TEXT(DATE(2026,3,2),"d")&amp;CHAR(10)&amp;INDEX($D$18:$AE$29,3,MATCH($H$5,$B$17:$AE$17,0))</f>
        <v>2
M</v>
      </c>
      <c r="S36" s="13" t="str">
        <f>TEXT(DATE(2026,3,3),"d")&amp;CHAR(10)&amp;INDEX($D$18:$AE$29,3,MATCH($H$5,$B$17:$AE$17,0))</f>
        <v>3
M</v>
      </c>
      <c r="T36" s="13" t="str">
        <f>TEXT(DATE(2026,3,4),"d")&amp;CHAR(10)&amp;INDEX($D$18:$AE$29,3,MATCH($H$5,$B$17:$AE$17,0))</f>
        <v>4
M</v>
      </c>
      <c r="U36" s="13" t="str">
        <f>TEXT(DATE(2026,3,5),"d")&amp;CHAR(10)&amp;INDEX($D$18:$AE$29,3,MATCH($H$5,$B$17:$AE$17,0))</f>
        <v>5
M</v>
      </c>
      <c r="V36" s="13" t="str">
        <f>TEXT(DATE(2026,3,6),"d")&amp;CHAR(10)&amp;INDEX($D$18:$AE$29,3,MATCH($H$5,$B$17:$AE$17,0))</f>
        <v>6
M</v>
      </c>
      <c r="W36" s="13" t="str">
        <f>TEXT(DATE(2026,3,7),"d")&amp;CHAR(10)&amp;INDEX($D$18:$AE$29,3,MATCH($H$5,$B$17:$AE$17,0))</f>
        <v>7
M</v>
      </c>
      <c r="X36" s="13" t="str">
        <f>TEXT(DATE(2026,3,8),"d")&amp;CHAR(10)&amp;INDEX($D$18:$AE$29,3,MATCH($H$5,$B$17:$AE$17,0))</f>
        <v>8
M</v>
      </c>
      <c r="Y36" s="4"/>
      <c r="Z36" s="13" t="str">
        <f>TEXT(DATE(2026,4,6),"d")&amp;CHAR(10)&amp;INDEX($D$18:$AE$29,4,MATCH($H$5,$B$17:$AE$17,0))</f>
        <v>6
M</v>
      </c>
      <c r="AA36" s="13" t="str">
        <f>TEXT(DATE(2026,4,7),"d")&amp;CHAR(10)&amp;INDEX($D$18:$AE$29,4,MATCH($H$5,$B$17:$AE$17,0))</f>
        <v>7
M</v>
      </c>
      <c r="AB36" s="13" t="str">
        <f>TEXT(DATE(2026,4,8),"d")&amp;CHAR(10)&amp;INDEX($D$18:$AE$29,4,MATCH($H$5,$B$17:$AE$17,0))</f>
        <v>8
M</v>
      </c>
      <c r="AC36" s="13" t="str">
        <f>TEXT(DATE(2026,4,9),"d")&amp;CHAR(10)&amp;INDEX($D$18:$AE$29,4,MATCH($H$5,$B$17:$AE$17,0))</f>
        <v>9
M</v>
      </c>
      <c r="AD36" s="13" t="str">
        <f>TEXT(DATE(2026,4,10),"d")&amp;CHAR(10)&amp;INDEX($D$18:$AE$29,4,MATCH($H$5,$B$17:$AE$17,0))</f>
        <v>10
M</v>
      </c>
      <c r="AE36" s="13" t="str">
        <f>TEXT(DATE(2026,4,11),"d")&amp;CHAR(10)&amp;INDEX($D$18:$AE$29,4,MATCH($H$5,$B$17:$AE$17,0))</f>
        <v>11
M</v>
      </c>
      <c r="AF36" s="13" t="str">
        <f>TEXT(DATE(2026,4,12),"d")&amp;CHAR(10)&amp;INDEX($D$18:$AE$29,4,MATCH($H$5,$B$17:$AE$17,0))</f>
        <v>12
M</v>
      </c>
      <c r="AG36" s="4"/>
      <c r="AH36" s="4"/>
    </row>
    <row r="37" spans="1:34" ht="33" customHeight="1" x14ac:dyDescent="0.25">
      <c r="A37" s="4"/>
      <c r="B37" s="13" t="str">
        <f>TEXT(DATE(2026,1,12),"d")&amp;CHAR(10)&amp;INDEX($D$18:$AE$29,1,MATCH($H$5,$B$17:$AE$17,0))</f>
        <v>12
H</v>
      </c>
      <c r="C37" s="13" t="str">
        <f>TEXT(DATE(2026,1,13),"d")&amp;CHAR(10)&amp;INDEX($D$18:$AE$29,1,MATCH($H$5,$B$17:$AE$17,0))</f>
        <v>13
H</v>
      </c>
      <c r="D37" s="13" t="str">
        <f>TEXT(DATE(2026,1,14),"d")&amp;CHAR(10)&amp;INDEX($D$18:$AE$29,1,MATCH($H$5,$B$17:$AE$17,0))</f>
        <v>14
H</v>
      </c>
      <c r="E37" s="13" t="str">
        <f>TEXT(DATE(2026,1,15),"d")&amp;CHAR(10)&amp;INDEX($D$18:$AE$29,1,MATCH($H$5,$B$17:$AE$17,0))</f>
        <v>15
H</v>
      </c>
      <c r="F37" s="13" t="str">
        <f>TEXT(DATE(2026,1,16),"d")&amp;CHAR(10)&amp;INDEX($D$18:$AE$29,1,MATCH($H$5,$B$17:$AE$17,0))</f>
        <v>16
H</v>
      </c>
      <c r="G37" s="13" t="str">
        <f>TEXT(DATE(2026,1,17),"d")&amp;CHAR(10)&amp;INDEX($D$18:$AE$29,1,MATCH($H$5,$B$17:$AE$17,0))</f>
        <v>17
H</v>
      </c>
      <c r="H37" s="13" t="str">
        <f>TEXT(DATE(2026,1,18),"d")&amp;CHAR(10)&amp;INDEX($D$18:$AE$29,1,MATCH($H$5,$B$17:$AE$17,0))</f>
        <v>18
H</v>
      </c>
      <c r="I37" s="4"/>
      <c r="J37" s="13" t="str">
        <f>TEXT(DATE(2026,2,9),"d")&amp;CHAR(10)&amp;INDEX($D$18:$AE$29,2,MATCH($H$5,$B$17:$AE$17,0))</f>
        <v>9
M</v>
      </c>
      <c r="K37" s="13" t="str">
        <f>TEXT(DATE(2026,2,10),"d")&amp;CHAR(10)&amp;INDEX($D$18:$AE$29,2,MATCH($H$5,$B$17:$AE$17,0))</f>
        <v>10
M</v>
      </c>
      <c r="L37" s="13" t="str">
        <f>TEXT(DATE(2026,2,11),"d")&amp;CHAR(10)&amp;INDEX($D$18:$AE$29,2,MATCH($H$5,$B$17:$AE$17,0))</f>
        <v>11
M</v>
      </c>
      <c r="M37" s="13" t="str">
        <f>TEXT(DATE(2026,2,12),"d")&amp;CHAR(10)&amp;INDEX($D$18:$AE$29,2,MATCH($H$5,$B$17:$AE$17,0))</f>
        <v>12
M</v>
      </c>
      <c r="N37" s="13" t="str">
        <f>TEXT(DATE(2026,2,13),"d")&amp;CHAR(10)&amp;INDEX($D$18:$AE$29,2,MATCH($H$5,$B$17:$AE$17,0))</f>
        <v>13
M</v>
      </c>
      <c r="O37" s="13" t="str">
        <f>TEXT(DATE(2026,2,14),"d")&amp;CHAR(10)&amp;INDEX($D$18:$AE$29,2,MATCH($H$5,$B$17:$AE$17,0))</f>
        <v>14
M</v>
      </c>
      <c r="P37" s="13" t="str">
        <f>TEXT(DATE(2026,2,15),"d")&amp;CHAR(10)&amp;INDEX($D$18:$AE$29,2,MATCH($H$5,$B$17:$AE$17,0))</f>
        <v>15
M</v>
      </c>
      <c r="Q37" s="4"/>
      <c r="R37" s="13" t="str">
        <f>TEXT(DATE(2026,3,9),"d")&amp;CHAR(10)&amp;INDEX($D$18:$AE$29,3,MATCH($H$5,$B$17:$AE$17,0))</f>
        <v>9
M</v>
      </c>
      <c r="S37" s="13" t="str">
        <f>TEXT(DATE(2026,3,10),"d")&amp;CHAR(10)&amp;INDEX($D$18:$AE$29,3,MATCH($H$5,$B$17:$AE$17,0))</f>
        <v>10
M</v>
      </c>
      <c r="T37" s="13" t="str">
        <f>TEXT(DATE(2026,3,11),"d")&amp;CHAR(10)&amp;INDEX($D$18:$AE$29,3,MATCH($H$5,$B$17:$AE$17,0))</f>
        <v>11
M</v>
      </c>
      <c r="U37" s="13" t="str">
        <f>TEXT(DATE(2026,3,12),"d")&amp;CHAR(10)&amp;INDEX($D$18:$AE$29,3,MATCH($H$5,$B$17:$AE$17,0))</f>
        <v>12
M</v>
      </c>
      <c r="V37" s="13" t="str">
        <f>TEXT(DATE(2026,3,13),"d")&amp;CHAR(10)&amp;INDEX($D$18:$AE$29,3,MATCH($H$5,$B$17:$AE$17,0))</f>
        <v>13
M</v>
      </c>
      <c r="W37" s="13" t="str">
        <f>TEXT(DATE(2026,3,14),"d")&amp;CHAR(10)&amp;INDEX($D$18:$AE$29,3,MATCH($H$5,$B$17:$AE$17,0))</f>
        <v>14
M</v>
      </c>
      <c r="X37" s="13" t="str">
        <f>TEXT(DATE(2026,3,15),"d")&amp;CHAR(10)&amp;INDEX($D$18:$AE$29,3,MATCH($H$5,$B$17:$AE$17,0))</f>
        <v>15
M</v>
      </c>
      <c r="Y37" s="4"/>
      <c r="Z37" s="13" t="str">
        <f>TEXT(DATE(2026,4,13),"d")&amp;CHAR(10)&amp;INDEX($D$18:$AE$29,4,MATCH($H$5,$B$17:$AE$17,0))</f>
        <v>13
M</v>
      </c>
      <c r="AA37" s="13" t="str">
        <f>TEXT(DATE(2026,4,14),"d")&amp;CHAR(10)&amp;INDEX($D$18:$AE$29,4,MATCH($H$5,$B$17:$AE$17,0))</f>
        <v>14
M</v>
      </c>
      <c r="AB37" s="13" t="str">
        <f>TEXT(DATE(2026,4,15),"d")&amp;CHAR(10)&amp;INDEX($D$18:$AE$29,4,MATCH($H$5,$B$17:$AE$17,0))</f>
        <v>15
M</v>
      </c>
      <c r="AC37" s="13" t="str">
        <f>TEXT(DATE(2026,4,16),"d")&amp;CHAR(10)&amp;INDEX($D$18:$AE$29,4,MATCH($H$5,$B$17:$AE$17,0))</f>
        <v>16
M</v>
      </c>
      <c r="AD37" s="13" t="str">
        <f>TEXT(DATE(2026,4,17),"d")&amp;CHAR(10)&amp;INDEX($D$18:$AE$29,4,MATCH($H$5,$B$17:$AE$17,0))</f>
        <v>17
M</v>
      </c>
      <c r="AE37" s="13" t="str">
        <f>TEXT(DATE(2026,4,18),"d")&amp;CHAR(10)&amp;INDEX($D$18:$AE$29,4,MATCH($H$5,$B$17:$AE$17,0))</f>
        <v>18
M</v>
      </c>
      <c r="AF37" s="13" t="str">
        <f>TEXT(DATE(2026,4,19),"d")&amp;CHAR(10)&amp;INDEX($D$18:$AE$29,4,MATCH($H$5,$B$17:$AE$17,0))</f>
        <v>19
M</v>
      </c>
      <c r="AG37" s="4"/>
      <c r="AH37" s="4"/>
    </row>
    <row r="38" spans="1:34" ht="33" customHeight="1" x14ac:dyDescent="0.25">
      <c r="A38" s="4"/>
      <c r="B38" s="13" t="str">
        <f>TEXT(DATE(2026,1,19),"d")&amp;CHAR(10)&amp;INDEX($D$18:$AE$29,1,MATCH($H$5,$B$17:$AE$17,0))</f>
        <v>19
H</v>
      </c>
      <c r="C38" s="13" t="str">
        <f>TEXT(DATE(2026,1,20),"d")&amp;CHAR(10)&amp;INDEX($D$18:$AE$29,1,MATCH($H$5,$B$17:$AE$17,0))</f>
        <v>20
H</v>
      </c>
      <c r="D38" s="13" t="str">
        <f>TEXT(DATE(2026,1,21),"d")&amp;CHAR(10)&amp;INDEX($D$18:$AE$29,1,MATCH($H$5,$B$17:$AE$17,0))</f>
        <v>21
H</v>
      </c>
      <c r="E38" s="13" t="str">
        <f>TEXT(DATE(2026,1,22),"d")&amp;CHAR(10)&amp;INDEX($D$18:$AE$29,1,MATCH($H$5,$B$17:$AE$17,0))</f>
        <v>22
H</v>
      </c>
      <c r="F38" s="13" t="str">
        <f>TEXT(DATE(2026,1,23),"d")&amp;CHAR(10)&amp;INDEX($D$18:$AE$29,1,MATCH($H$5,$B$17:$AE$17,0))</f>
        <v>23
H</v>
      </c>
      <c r="G38" s="13" t="str">
        <f>TEXT(DATE(2026,1,24),"d")&amp;CHAR(10)&amp;INDEX($D$18:$AE$29,1,MATCH($H$5,$B$17:$AE$17,0))</f>
        <v>24
H</v>
      </c>
      <c r="H38" s="13" t="str">
        <f>TEXT(DATE(2026,1,25),"d")&amp;CHAR(10)&amp;INDEX($D$18:$AE$29,1,MATCH($H$5,$B$17:$AE$17,0))</f>
        <v>25
H</v>
      </c>
      <c r="I38" s="4"/>
      <c r="J38" s="13" t="str">
        <f>TEXT(DATE(2026,2,16),"d")&amp;CHAR(10)&amp;INDEX($D$18:$AE$29,2,MATCH($H$5,$B$17:$AE$17,0))</f>
        <v>16
M</v>
      </c>
      <c r="K38" s="13" t="str">
        <f>TEXT(DATE(2026,2,17),"d")&amp;CHAR(10)&amp;INDEX($D$18:$AE$29,2,MATCH($H$5,$B$17:$AE$17,0))</f>
        <v>17
M</v>
      </c>
      <c r="L38" s="13" t="str">
        <f>TEXT(DATE(2026,2,18),"d")&amp;CHAR(10)&amp;INDEX($D$18:$AE$29,2,MATCH($H$5,$B$17:$AE$17,0))</f>
        <v>18
M</v>
      </c>
      <c r="M38" s="13" t="str">
        <f>TEXT(DATE(2026,2,19),"d")&amp;CHAR(10)&amp;INDEX($D$18:$AE$29,2,MATCH($H$5,$B$17:$AE$17,0))</f>
        <v>19
M</v>
      </c>
      <c r="N38" s="13" t="str">
        <f>TEXT(DATE(2026,2,20),"d")&amp;CHAR(10)&amp;INDEX($D$18:$AE$29,2,MATCH($H$5,$B$17:$AE$17,0))</f>
        <v>20
M</v>
      </c>
      <c r="O38" s="13" t="str">
        <f>TEXT(DATE(2026,2,21),"d")&amp;CHAR(10)&amp;INDEX($D$18:$AE$29,2,MATCH($H$5,$B$17:$AE$17,0))</f>
        <v>21
M</v>
      </c>
      <c r="P38" s="13" t="str">
        <f>TEXT(DATE(2026,2,22),"d")&amp;CHAR(10)&amp;INDEX($D$18:$AE$29,2,MATCH($H$5,$B$17:$AE$17,0))</f>
        <v>22
M</v>
      </c>
      <c r="Q38" s="4"/>
      <c r="R38" s="13" t="str">
        <f>TEXT(DATE(2026,3,16),"d")&amp;CHAR(10)&amp;INDEX($D$18:$AE$29,3,MATCH($H$5,$B$17:$AE$17,0))</f>
        <v>16
M</v>
      </c>
      <c r="S38" s="13" t="str">
        <f>TEXT(DATE(2026,3,17),"d")&amp;CHAR(10)&amp;INDEX($D$18:$AE$29,3,MATCH($H$5,$B$17:$AE$17,0))</f>
        <v>17
M</v>
      </c>
      <c r="T38" s="13" t="str">
        <f>TEXT(DATE(2026,3,18),"d")&amp;CHAR(10)&amp;INDEX($D$18:$AE$29,3,MATCH($H$5,$B$17:$AE$17,0))</f>
        <v>18
M</v>
      </c>
      <c r="U38" s="13" t="str">
        <f>TEXT(DATE(2026,3,19),"d")&amp;CHAR(10)&amp;INDEX($D$18:$AE$29,3,MATCH($H$5,$B$17:$AE$17,0))</f>
        <v>19
M</v>
      </c>
      <c r="V38" s="13" t="str">
        <f>TEXT(DATE(2026,3,20),"d")&amp;CHAR(10)&amp;INDEX($D$18:$AE$29,3,MATCH($H$5,$B$17:$AE$17,0))</f>
        <v>20
M</v>
      </c>
      <c r="W38" s="13" t="str">
        <f>TEXT(DATE(2026,3,21),"d")&amp;CHAR(10)&amp;INDEX($D$18:$AE$29,3,MATCH($H$5,$B$17:$AE$17,0))</f>
        <v>21
M</v>
      </c>
      <c r="X38" s="13" t="str">
        <f>TEXT(DATE(2026,3,22),"d")&amp;CHAR(10)&amp;INDEX($D$18:$AE$29,3,MATCH($H$5,$B$17:$AE$17,0))</f>
        <v>22
M</v>
      </c>
      <c r="Y38" s="4"/>
      <c r="Z38" s="13" t="str">
        <f>TEXT(DATE(2026,4,20),"d")&amp;CHAR(10)&amp;INDEX($D$18:$AE$29,4,MATCH($H$5,$B$17:$AE$17,0))</f>
        <v>20
M</v>
      </c>
      <c r="AA38" s="13" t="str">
        <f>TEXT(DATE(2026,4,21),"d")&amp;CHAR(10)&amp;INDEX($D$18:$AE$29,4,MATCH($H$5,$B$17:$AE$17,0))</f>
        <v>21
M</v>
      </c>
      <c r="AB38" s="13" t="str">
        <f>TEXT(DATE(2026,4,22),"d")&amp;CHAR(10)&amp;INDEX($D$18:$AE$29,4,MATCH($H$5,$B$17:$AE$17,0))</f>
        <v>22
M</v>
      </c>
      <c r="AC38" s="13" t="str">
        <f>TEXT(DATE(2026,4,23),"d")&amp;CHAR(10)&amp;INDEX($D$18:$AE$29,4,MATCH($H$5,$B$17:$AE$17,0))</f>
        <v>23
M</v>
      </c>
      <c r="AD38" s="13" t="str">
        <f>TEXT(DATE(2026,4,24),"d")&amp;CHAR(10)&amp;INDEX($D$18:$AE$29,4,MATCH($H$5,$B$17:$AE$17,0))</f>
        <v>24
M</v>
      </c>
      <c r="AE38" s="13" t="str">
        <f>TEXT(DATE(2026,4,25),"d")&amp;CHAR(10)&amp;INDEX($D$18:$AE$29,4,MATCH($H$5,$B$17:$AE$17,0))</f>
        <v>25
M</v>
      </c>
      <c r="AF38" s="13" t="str">
        <f>TEXT(DATE(2026,4,26),"d")&amp;CHAR(10)&amp;INDEX($D$18:$AE$29,4,MATCH($H$5,$B$17:$AE$17,0))</f>
        <v>26
M</v>
      </c>
      <c r="AG38" s="4"/>
      <c r="AH38" s="4"/>
    </row>
    <row r="39" spans="1:34" ht="33" customHeight="1" x14ac:dyDescent="0.25">
      <c r="A39" s="4"/>
      <c r="B39" s="13" t="str">
        <f>TEXT(DATE(2026,1,26),"d")&amp;CHAR(10)&amp;INDEX($D$18:$AE$29,1,MATCH($H$5,$B$17:$AE$17,0))</f>
        <v>26
H</v>
      </c>
      <c r="C39" s="13" t="str">
        <f>TEXT(DATE(2026,1,27),"d")&amp;CHAR(10)&amp;INDEX($D$18:$AE$29,1,MATCH($H$5,$B$17:$AE$17,0))</f>
        <v>27
H</v>
      </c>
      <c r="D39" s="13" t="str">
        <f>TEXT(DATE(2026,1,28),"d")&amp;CHAR(10)&amp;INDEX($D$18:$AE$29,1,MATCH($H$5,$B$17:$AE$17,0))</f>
        <v>28
H</v>
      </c>
      <c r="E39" s="13" t="str">
        <f>TEXT(DATE(2026,1,29),"d")&amp;CHAR(10)&amp;INDEX($D$18:$AE$29,1,MATCH($H$5,$B$17:$AE$17,0))</f>
        <v>29
H</v>
      </c>
      <c r="F39" s="13" t="str">
        <f>TEXT(DATE(2026,1,30),"d")&amp;CHAR(10)&amp;INDEX($D$18:$AE$29,1,MATCH($H$5,$B$17:$AE$17,0))</f>
        <v>30
H</v>
      </c>
      <c r="G39" s="13" t="str">
        <f>TEXT(DATE(2026,1,31),"d")&amp;CHAR(10)&amp;INDEX($D$18:$AE$29,1,MATCH($H$5,$B$17:$AE$17,0))</f>
        <v>31
H</v>
      </c>
      <c r="H39" s="13"/>
      <c r="I39" s="4"/>
      <c r="J39" s="13" t="str">
        <f>TEXT(DATE(2026,2,23),"d")&amp;CHAR(10)&amp;INDEX($D$18:$AE$29,2,MATCH($H$5,$B$17:$AE$17,0))</f>
        <v>23
M</v>
      </c>
      <c r="K39" s="13" t="str">
        <f>TEXT(DATE(2026,2,24),"d")&amp;CHAR(10)&amp;INDEX($D$18:$AE$29,2,MATCH($H$5,$B$17:$AE$17,0))</f>
        <v>24
M</v>
      </c>
      <c r="L39" s="13" t="str">
        <f>TEXT(DATE(2026,2,25),"d")&amp;CHAR(10)&amp;INDEX($D$18:$AE$29,2,MATCH($H$5,$B$17:$AE$17,0))</f>
        <v>25
M</v>
      </c>
      <c r="M39" s="13" t="str">
        <f>TEXT(DATE(2026,2,26),"d")&amp;CHAR(10)&amp;INDEX($D$18:$AE$29,2,MATCH($H$5,$B$17:$AE$17,0))</f>
        <v>26
M</v>
      </c>
      <c r="N39" s="13" t="str">
        <f>TEXT(DATE(2026,2,27),"d")&amp;CHAR(10)&amp;INDEX($D$18:$AE$29,2,MATCH($H$5,$B$17:$AE$17,0))</f>
        <v>27
M</v>
      </c>
      <c r="O39" s="13" t="str">
        <f>TEXT(DATE(2026,2,28),"d")&amp;CHAR(10)&amp;INDEX($D$18:$AE$29,2,MATCH($H$5,$B$17:$AE$17,0))</f>
        <v>28
M</v>
      </c>
      <c r="P39" s="13"/>
      <c r="Q39" s="4"/>
      <c r="R39" s="13" t="str">
        <f>TEXT(DATE(2026,3,23),"d")&amp;CHAR(10)&amp;INDEX($D$18:$AE$29,3,MATCH($H$5,$B$17:$AE$17,0))</f>
        <v>23
M</v>
      </c>
      <c r="S39" s="13" t="str">
        <f>TEXT(DATE(2026,3,24),"d")&amp;CHAR(10)&amp;INDEX($D$18:$AE$29,3,MATCH($H$5,$B$17:$AE$17,0))</f>
        <v>24
M</v>
      </c>
      <c r="T39" s="13" t="str">
        <f>TEXT(DATE(2026,3,25),"d")&amp;CHAR(10)&amp;INDEX($D$18:$AE$29,3,MATCH($H$5,$B$17:$AE$17,0))</f>
        <v>25
M</v>
      </c>
      <c r="U39" s="13" t="str">
        <f>TEXT(DATE(2026,3,26),"d")&amp;CHAR(10)&amp;INDEX($D$18:$AE$29,3,MATCH($H$5,$B$17:$AE$17,0))</f>
        <v>26
M</v>
      </c>
      <c r="V39" s="13" t="str">
        <f>TEXT(DATE(2026,3,27),"d")&amp;CHAR(10)&amp;INDEX($D$18:$AE$29,3,MATCH($H$5,$B$17:$AE$17,0))</f>
        <v>27
M</v>
      </c>
      <c r="W39" s="13" t="str">
        <f>TEXT(DATE(2026,3,28),"d")&amp;CHAR(10)&amp;INDEX($D$18:$AE$29,3,MATCH($H$5,$B$17:$AE$17,0))</f>
        <v>28
M</v>
      </c>
      <c r="X39" s="13" t="str">
        <f>TEXT(DATE(2026,3,29),"d")&amp;CHAR(10)&amp;INDEX($D$18:$AE$29,3,MATCH($H$5,$B$17:$AE$17,0))</f>
        <v>29
M</v>
      </c>
      <c r="Y39" s="4"/>
      <c r="Z39" s="13" t="str">
        <f>TEXT(DATE(2026,4,27),"d")&amp;CHAR(10)&amp;INDEX($D$18:$AE$29,4,MATCH($H$5,$B$17:$AE$17,0))</f>
        <v>27
M</v>
      </c>
      <c r="AA39" s="13" t="str">
        <f>TEXT(DATE(2026,4,28),"d")&amp;CHAR(10)&amp;INDEX($D$18:$AE$29,4,MATCH($H$5,$B$17:$AE$17,0))</f>
        <v>28
M</v>
      </c>
      <c r="AB39" s="13" t="str">
        <f>TEXT(DATE(2026,4,29),"d")&amp;CHAR(10)&amp;INDEX($D$18:$AE$29,4,MATCH($H$5,$B$17:$AE$17,0))</f>
        <v>29
M</v>
      </c>
      <c r="AC39" s="13" t="str">
        <f>TEXT(DATE(2026,4,30),"d")&amp;CHAR(10)&amp;INDEX($D$18:$AE$29,4,MATCH($H$5,$B$17:$AE$17,0))</f>
        <v>30
M</v>
      </c>
      <c r="AD39" s="13"/>
      <c r="AE39" s="13"/>
      <c r="AF39" s="13"/>
      <c r="AG39" s="4"/>
      <c r="AH39" s="4"/>
    </row>
    <row r="40" spans="1:34" ht="33" customHeight="1" x14ac:dyDescent="0.25">
      <c r="A40" s="4"/>
      <c r="B40" s="13"/>
      <c r="C40" s="13"/>
      <c r="D40" s="13"/>
      <c r="E40" s="13"/>
      <c r="F40" s="13"/>
      <c r="G40" s="13"/>
      <c r="H40" s="13"/>
      <c r="I40" s="4"/>
      <c r="J40" s="13"/>
      <c r="K40" s="13"/>
      <c r="L40" s="13"/>
      <c r="M40" s="13"/>
      <c r="N40" s="13"/>
      <c r="O40" s="13"/>
      <c r="P40" s="13"/>
      <c r="Q40" s="4"/>
      <c r="R40" s="13" t="str">
        <f>TEXT(DATE(2026,3,30),"d")&amp;CHAR(10)&amp;INDEX($D$18:$AE$29,3,MATCH($H$5,$B$17:$AE$17,0))</f>
        <v>30
M</v>
      </c>
      <c r="S40" s="13" t="str">
        <f>TEXT(DATE(2026,3,31),"d")&amp;CHAR(10)&amp;INDEX($D$18:$AE$29,3,MATCH($H$5,$B$17:$AE$17,0))</f>
        <v>31
M</v>
      </c>
      <c r="T40" s="13"/>
      <c r="U40" s="13"/>
      <c r="V40" s="13"/>
      <c r="W40" s="13"/>
      <c r="X40" s="13"/>
      <c r="Y40" s="4"/>
      <c r="Z40" s="13"/>
      <c r="AA40" s="13"/>
      <c r="AB40" s="13"/>
      <c r="AC40" s="13"/>
      <c r="AD40" s="13"/>
      <c r="AE40" s="13"/>
      <c r="AF40" s="13"/>
      <c r="AG40" s="4"/>
      <c r="AH40" s="4"/>
    </row>
    <row r="41" spans="1:34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</row>
    <row r="42" spans="1:34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</row>
    <row r="43" spans="1:34" x14ac:dyDescent="0.25">
      <c r="A43" s="4"/>
      <c r="B43" s="1" t="s">
        <v>38</v>
      </c>
      <c r="C43" s="1"/>
      <c r="D43" s="1"/>
      <c r="E43" s="1"/>
      <c r="F43" s="1"/>
      <c r="G43" s="1"/>
      <c r="H43" s="1"/>
      <c r="I43" s="4"/>
      <c r="J43" s="1" t="s">
        <v>39</v>
      </c>
      <c r="K43" s="1"/>
      <c r="L43" s="1"/>
      <c r="M43" s="1"/>
      <c r="N43" s="1"/>
      <c r="O43" s="1"/>
      <c r="P43" s="1"/>
      <c r="Q43" s="4"/>
      <c r="R43" s="1" t="s">
        <v>40</v>
      </c>
      <c r="S43" s="1"/>
      <c r="T43" s="1"/>
      <c r="U43" s="1"/>
      <c r="V43" s="1"/>
      <c r="W43" s="1"/>
      <c r="X43" s="1"/>
      <c r="Y43" s="4"/>
      <c r="Z43" s="1" t="s">
        <v>41</v>
      </c>
      <c r="AA43" s="1"/>
      <c r="AB43" s="1"/>
      <c r="AC43" s="1"/>
      <c r="AD43" s="1"/>
      <c r="AE43" s="1"/>
      <c r="AF43" s="1"/>
      <c r="AG43" s="4"/>
      <c r="AH43" s="4"/>
    </row>
    <row r="44" spans="1:34" x14ac:dyDescent="0.25">
      <c r="A44" s="4"/>
      <c r="B44" s="12" t="s">
        <v>32</v>
      </c>
      <c r="C44" s="12" t="s">
        <v>3</v>
      </c>
      <c r="D44" s="12" t="s">
        <v>33</v>
      </c>
      <c r="E44" s="12" t="s">
        <v>34</v>
      </c>
      <c r="F44" s="12" t="s">
        <v>35</v>
      </c>
      <c r="G44" s="12" t="s">
        <v>36</v>
      </c>
      <c r="H44" s="12" t="s">
        <v>37</v>
      </c>
      <c r="I44" s="4"/>
      <c r="J44" s="12" t="s">
        <v>32</v>
      </c>
      <c r="K44" s="12" t="s">
        <v>3</v>
      </c>
      <c r="L44" s="12" t="s">
        <v>33</v>
      </c>
      <c r="M44" s="12" t="s">
        <v>34</v>
      </c>
      <c r="N44" s="12" t="s">
        <v>35</v>
      </c>
      <c r="O44" s="12" t="s">
        <v>36</v>
      </c>
      <c r="P44" s="12" t="s">
        <v>37</v>
      </c>
      <c r="Q44" s="4"/>
      <c r="R44" s="12" t="s">
        <v>32</v>
      </c>
      <c r="S44" s="12" t="s">
        <v>3</v>
      </c>
      <c r="T44" s="12" t="s">
        <v>33</v>
      </c>
      <c r="U44" s="12" t="s">
        <v>34</v>
      </c>
      <c r="V44" s="12" t="s">
        <v>35</v>
      </c>
      <c r="W44" s="12" t="s">
        <v>36</v>
      </c>
      <c r="X44" s="12" t="s">
        <v>37</v>
      </c>
      <c r="Y44" s="4"/>
      <c r="Z44" s="12" t="s">
        <v>32</v>
      </c>
      <c r="AA44" s="12" t="s">
        <v>3</v>
      </c>
      <c r="AB44" s="12" t="s">
        <v>33</v>
      </c>
      <c r="AC44" s="12" t="s">
        <v>34</v>
      </c>
      <c r="AD44" s="12" t="s">
        <v>35</v>
      </c>
      <c r="AE44" s="12" t="s">
        <v>36</v>
      </c>
      <c r="AF44" s="12" t="s">
        <v>37</v>
      </c>
      <c r="AG44" s="4"/>
      <c r="AH44" s="4"/>
    </row>
    <row r="45" spans="1:34" ht="33" customHeight="1" x14ac:dyDescent="0.25">
      <c r="A45" s="4"/>
      <c r="B45" s="13"/>
      <c r="C45" s="13"/>
      <c r="D45" s="13"/>
      <c r="E45" s="13"/>
      <c r="F45" s="13" t="str">
        <f>TEXT(DATE(2026,5,1),"d")&amp;CHAR(10)&amp;INDEX($D$18:$AE$29,5,MATCH($H$5,$B$17:$AE$17,0))</f>
        <v>1
M</v>
      </c>
      <c r="G45" s="13" t="str">
        <f>TEXT(DATE(2026,5,2),"d")&amp;CHAR(10)&amp;INDEX($D$18:$AE$29,5,MATCH($H$5,$B$17:$AE$17,0))</f>
        <v>2
M</v>
      </c>
      <c r="H45" s="13" t="str">
        <f>TEXT(DATE(2026,5,3),"d")&amp;CHAR(10)&amp;INDEX($D$18:$AE$29,5,MATCH($H$5,$B$17:$AE$17,0))</f>
        <v>3
M</v>
      </c>
      <c r="I45" s="4"/>
      <c r="J45" s="13" t="str">
        <f>TEXT(DATE(2026,6,1),"d")&amp;CHAR(10)&amp;INDEX($D$18:$AE$29,6,MATCH($H$5,$B$17:$AE$17,0))</f>
        <v>1
M</v>
      </c>
      <c r="K45" s="13" t="str">
        <f>TEXT(DATE(2026,6,2),"d")&amp;CHAR(10)&amp;INDEX($D$18:$AE$29,6,MATCH($H$5,$B$17:$AE$17,0))</f>
        <v>2
M</v>
      </c>
      <c r="L45" s="13" t="str">
        <f>TEXT(DATE(2026,6,3),"d")&amp;CHAR(10)&amp;INDEX($D$18:$AE$29,6,MATCH($H$5,$B$17:$AE$17,0))</f>
        <v>3
M</v>
      </c>
      <c r="M45" s="13" t="str">
        <f>TEXT(DATE(2026,6,4),"d")&amp;CHAR(10)&amp;INDEX($D$18:$AE$29,6,MATCH($H$5,$B$17:$AE$17,0))</f>
        <v>4
M</v>
      </c>
      <c r="N45" s="13" t="str">
        <f>TEXT(DATE(2026,6,5),"d")&amp;CHAR(10)&amp;INDEX($D$18:$AE$29,6,MATCH($H$5,$B$17:$AE$17,0))</f>
        <v>5
M</v>
      </c>
      <c r="O45" s="13" t="str">
        <f>TEXT(DATE(2026,6,6),"d")&amp;CHAR(10)&amp;INDEX($D$18:$AE$29,6,MATCH($H$5,$B$17:$AE$17,0))</f>
        <v>6
M</v>
      </c>
      <c r="P45" s="13" t="str">
        <f>TEXT(DATE(2026,6,7),"d")&amp;CHAR(10)&amp;INDEX($D$18:$AE$29,6,MATCH($H$5,$B$17:$AE$17,0))</f>
        <v>7
M</v>
      </c>
      <c r="Q45" s="4"/>
      <c r="R45" s="13"/>
      <c r="S45" s="13"/>
      <c r="T45" s="13" t="str">
        <f>TEXT(DATE(2026,7,1),"d")&amp;CHAR(10)&amp;INDEX($D$18:$AE$29,7,MATCH($H$5,$B$17:$AE$17,0))</f>
        <v>1
M</v>
      </c>
      <c r="U45" s="13" t="str">
        <f>TEXT(DATE(2026,7,2),"d")&amp;CHAR(10)&amp;INDEX($D$18:$AE$29,7,MATCH($H$5,$B$17:$AE$17,0))</f>
        <v>2
M</v>
      </c>
      <c r="V45" s="13" t="str">
        <f>TEXT(DATE(2026,7,3),"d")&amp;CHAR(10)&amp;INDEX($D$18:$AE$29,7,MATCH($H$5,$B$17:$AE$17,0))</f>
        <v>3
M</v>
      </c>
      <c r="W45" s="13" t="str">
        <f>TEXT(DATE(2026,7,4),"d")&amp;CHAR(10)&amp;INDEX($D$18:$AE$29,7,MATCH($H$5,$B$17:$AE$17,0))</f>
        <v>4
M</v>
      </c>
      <c r="X45" s="13" t="str">
        <f>TEXT(DATE(2026,7,5),"d")&amp;CHAR(10)&amp;INDEX($D$18:$AE$29,7,MATCH($H$5,$B$17:$AE$17,0))</f>
        <v>5
M</v>
      </c>
      <c r="Y45" s="4"/>
      <c r="Z45" s="13"/>
      <c r="AA45" s="13"/>
      <c r="AB45" s="13"/>
      <c r="AC45" s="13"/>
      <c r="AD45" s="13"/>
      <c r="AE45" s="13" t="str">
        <f>TEXT(DATE(2026,8,1),"d")&amp;CHAR(10)&amp;INDEX($D$18:$AE$29,8,MATCH($H$5,$B$17:$AE$17,0))</f>
        <v>1
M</v>
      </c>
      <c r="AF45" s="13" t="str">
        <f>TEXT(DATE(2026,8,2),"d")&amp;CHAR(10)&amp;INDEX($D$18:$AE$29,8,MATCH($H$5,$B$17:$AE$17,0))</f>
        <v>2
M</v>
      </c>
      <c r="AG45" s="4"/>
      <c r="AH45" s="4"/>
    </row>
    <row r="46" spans="1:34" ht="33" customHeight="1" x14ac:dyDescent="0.25">
      <c r="A46" s="4"/>
      <c r="B46" s="13" t="str">
        <f>TEXT(DATE(2026,5,4),"d")&amp;CHAR(10)&amp;INDEX($D$18:$AE$29,5,MATCH($H$5,$B$17:$AE$17,0))</f>
        <v>4
M</v>
      </c>
      <c r="C46" s="13" t="str">
        <f>TEXT(DATE(2026,5,5),"d")&amp;CHAR(10)&amp;INDEX($D$18:$AE$29,5,MATCH($H$5,$B$17:$AE$17,0))</f>
        <v>5
M</v>
      </c>
      <c r="D46" s="13" t="str">
        <f>TEXT(DATE(2026,5,6),"d")&amp;CHAR(10)&amp;INDEX($D$18:$AE$29,5,MATCH($H$5,$B$17:$AE$17,0))</f>
        <v>6
M</v>
      </c>
      <c r="E46" s="13" t="str">
        <f>TEXT(DATE(2026,5,7),"d")&amp;CHAR(10)&amp;INDEX($D$18:$AE$29,5,MATCH($H$5,$B$17:$AE$17,0))</f>
        <v>7
M</v>
      </c>
      <c r="F46" s="13" t="str">
        <f>TEXT(DATE(2026,5,8),"d")&amp;CHAR(10)&amp;INDEX($D$18:$AE$29,5,MATCH($H$5,$B$17:$AE$17,0))</f>
        <v>8
M</v>
      </c>
      <c r="G46" s="13" t="str">
        <f>TEXT(DATE(2026,5,9),"d")&amp;CHAR(10)&amp;INDEX($D$18:$AE$29,5,MATCH($H$5,$B$17:$AE$17,0))</f>
        <v>9
M</v>
      </c>
      <c r="H46" s="13" t="str">
        <f>TEXT(DATE(2026,5,10),"d")&amp;CHAR(10)&amp;INDEX($D$18:$AE$29,5,MATCH($H$5,$B$17:$AE$17,0))</f>
        <v>10
M</v>
      </c>
      <c r="I46" s="4"/>
      <c r="J46" s="13" t="str">
        <f>TEXT(DATE(2026,6,8),"d")&amp;CHAR(10)&amp;INDEX($D$18:$AE$29,6,MATCH($H$5,$B$17:$AE$17,0))</f>
        <v>8
M</v>
      </c>
      <c r="K46" s="13" t="str">
        <f>TEXT(DATE(2026,6,9),"d")&amp;CHAR(10)&amp;INDEX($D$18:$AE$29,6,MATCH($H$5,$B$17:$AE$17,0))</f>
        <v>9
M</v>
      </c>
      <c r="L46" s="13" t="str">
        <f>TEXT(DATE(2026,6,10),"d")&amp;CHAR(10)&amp;INDEX($D$18:$AE$29,6,MATCH($H$5,$B$17:$AE$17,0))</f>
        <v>10
M</v>
      </c>
      <c r="M46" s="13" t="str">
        <f>TEXT(DATE(2026,6,11),"d")&amp;CHAR(10)&amp;INDEX($D$18:$AE$29,6,MATCH($H$5,$B$17:$AE$17,0))</f>
        <v>11
M</v>
      </c>
      <c r="N46" s="13" t="str">
        <f>TEXT(DATE(2026,6,12),"d")&amp;CHAR(10)&amp;INDEX($D$18:$AE$29,6,MATCH($H$5,$B$17:$AE$17,0))</f>
        <v>12
M</v>
      </c>
      <c r="O46" s="13" t="str">
        <f>TEXT(DATE(2026,6,13),"d")&amp;CHAR(10)&amp;INDEX($D$18:$AE$29,6,MATCH($H$5,$B$17:$AE$17,0))</f>
        <v>13
M</v>
      </c>
      <c r="P46" s="13" t="str">
        <f>TEXT(DATE(2026,6,14),"d")&amp;CHAR(10)&amp;INDEX($D$18:$AE$29,6,MATCH($H$5,$B$17:$AE$17,0))</f>
        <v>14
M</v>
      </c>
      <c r="Q46" s="4"/>
      <c r="R46" s="13" t="str">
        <f>TEXT(DATE(2026,7,6),"d")&amp;CHAR(10)&amp;INDEX($D$18:$AE$29,7,MATCH($H$5,$B$17:$AE$17,0))</f>
        <v>6
M</v>
      </c>
      <c r="S46" s="13" t="str">
        <f>TEXT(DATE(2026,7,7),"d")&amp;CHAR(10)&amp;INDEX($D$18:$AE$29,7,MATCH($H$5,$B$17:$AE$17,0))</f>
        <v>7
M</v>
      </c>
      <c r="T46" s="13" t="str">
        <f>TEXT(DATE(2026,7,8),"d")&amp;CHAR(10)&amp;INDEX($D$18:$AE$29,7,MATCH($H$5,$B$17:$AE$17,0))</f>
        <v>8
M</v>
      </c>
      <c r="U46" s="13" t="str">
        <f>TEXT(DATE(2026,7,9),"d")&amp;CHAR(10)&amp;INDEX($D$18:$AE$29,7,MATCH($H$5,$B$17:$AE$17,0))</f>
        <v>9
M</v>
      </c>
      <c r="V46" s="13" t="str">
        <f>TEXT(DATE(2026,7,10),"d")&amp;CHAR(10)&amp;INDEX($D$18:$AE$29,7,MATCH($H$5,$B$17:$AE$17,0))</f>
        <v>10
M</v>
      </c>
      <c r="W46" s="13" t="str">
        <f>TEXT(DATE(2026,7,11),"d")&amp;CHAR(10)&amp;INDEX($D$18:$AE$29,7,MATCH($H$5,$B$17:$AE$17,0))</f>
        <v>11
M</v>
      </c>
      <c r="X46" s="13" t="str">
        <f>TEXT(DATE(2026,7,12),"d")&amp;CHAR(10)&amp;INDEX($D$18:$AE$29,7,MATCH($H$5,$B$17:$AE$17,0))</f>
        <v>12
M</v>
      </c>
      <c r="Y46" s="4"/>
      <c r="Z46" s="13" t="str">
        <f>TEXT(DATE(2026,8,3),"d")&amp;CHAR(10)&amp;INDEX($D$18:$AE$29,8,MATCH($H$5,$B$17:$AE$17,0))</f>
        <v>3
M</v>
      </c>
      <c r="AA46" s="13" t="str">
        <f>TEXT(DATE(2026,8,4),"d")&amp;CHAR(10)&amp;INDEX($D$18:$AE$29,8,MATCH($H$5,$B$17:$AE$17,0))</f>
        <v>4
M</v>
      </c>
      <c r="AB46" s="13" t="str">
        <f>TEXT(DATE(2026,8,5),"d")&amp;CHAR(10)&amp;INDEX($D$18:$AE$29,8,MATCH($H$5,$B$17:$AE$17,0))</f>
        <v>5
M</v>
      </c>
      <c r="AC46" s="13" t="str">
        <f>TEXT(DATE(2026,8,6),"d")&amp;CHAR(10)&amp;INDEX($D$18:$AE$29,8,MATCH($H$5,$B$17:$AE$17,0))</f>
        <v>6
M</v>
      </c>
      <c r="AD46" s="13" t="str">
        <f>TEXT(DATE(2026,8,7),"d")&amp;CHAR(10)&amp;INDEX($D$18:$AE$29,8,MATCH($H$5,$B$17:$AE$17,0))</f>
        <v>7
M</v>
      </c>
      <c r="AE46" s="13" t="str">
        <f>TEXT(DATE(2026,8,8),"d")&amp;CHAR(10)&amp;INDEX($D$18:$AE$29,8,MATCH($H$5,$B$17:$AE$17,0))</f>
        <v>8
M</v>
      </c>
      <c r="AF46" s="13" t="str">
        <f>TEXT(DATE(2026,8,9),"d")&amp;CHAR(10)&amp;INDEX($D$18:$AE$29,8,MATCH($H$5,$B$17:$AE$17,0))</f>
        <v>9
M</v>
      </c>
      <c r="AG46" s="4"/>
      <c r="AH46" s="4"/>
    </row>
    <row r="47" spans="1:34" ht="33" customHeight="1" x14ac:dyDescent="0.25">
      <c r="A47" s="4"/>
      <c r="B47" s="13" t="str">
        <f>TEXT(DATE(2026,5,11),"d")&amp;CHAR(10)&amp;INDEX($D$18:$AE$29,5,MATCH($H$5,$B$17:$AE$17,0))</f>
        <v>11
M</v>
      </c>
      <c r="C47" s="13" t="str">
        <f>TEXT(DATE(2026,5,12),"d")&amp;CHAR(10)&amp;INDEX($D$18:$AE$29,5,MATCH($H$5,$B$17:$AE$17,0))</f>
        <v>12
M</v>
      </c>
      <c r="D47" s="13" t="str">
        <f>TEXT(DATE(2026,5,13),"d")&amp;CHAR(10)&amp;INDEX($D$18:$AE$29,5,MATCH($H$5,$B$17:$AE$17,0))</f>
        <v>13
M</v>
      </c>
      <c r="E47" s="13" t="str">
        <f>TEXT(DATE(2026,5,14),"d")&amp;CHAR(10)&amp;INDEX($D$18:$AE$29,5,MATCH($H$5,$B$17:$AE$17,0))</f>
        <v>14
M</v>
      </c>
      <c r="F47" s="13" t="str">
        <f>TEXT(DATE(2026,5,15),"d")&amp;CHAR(10)&amp;INDEX($D$18:$AE$29,5,MATCH($H$5,$B$17:$AE$17,0))</f>
        <v>15
M</v>
      </c>
      <c r="G47" s="13" t="str">
        <f>TEXT(DATE(2026,5,16),"d")&amp;CHAR(10)&amp;INDEX($D$18:$AE$29,5,MATCH($H$5,$B$17:$AE$17,0))</f>
        <v>16
M</v>
      </c>
      <c r="H47" s="13" t="str">
        <f>TEXT(DATE(2026,5,17),"d")&amp;CHAR(10)&amp;INDEX($D$18:$AE$29,5,MATCH($H$5,$B$17:$AE$17,0))</f>
        <v>17
M</v>
      </c>
      <c r="I47" s="4"/>
      <c r="J47" s="13" t="str">
        <f>TEXT(DATE(2026,6,15),"d")&amp;CHAR(10)&amp;INDEX($D$18:$AE$29,6,MATCH($H$5,$B$17:$AE$17,0))</f>
        <v>15
M</v>
      </c>
      <c r="K47" s="13" t="str">
        <f>TEXT(DATE(2026,6,16),"d")&amp;CHAR(10)&amp;INDEX($D$18:$AE$29,6,MATCH($H$5,$B$17:$AE$17,0))</f>
        <v>16
M</v>
      </c>
      <c r="L47" s="13" t="str">
        <f>TEXT(DATE(2026,6,17),"d")&amp;CHAR(10)&amp;INDEX($D$18:$AE$29,6,MATCH($H$5,$B$17:$AE$17,0))</f>
        <v>17
M</v>
      </c>
      <c r="M47" s="13" t="str">
        <f>TEXT(DATE(2026,6,18),"d")&amp;CHAR(10)&amp;INDEX($D$18:$AE$29,6,MATCH($H$5,$B$17:$AE$17,0))</f>
        <v>18
M</v>
      </c>
      <c r="N47" s="13" t="str">
        <f>TEXT(DATE(2026,6,19),"d")&amp;CHAR(10)&amp;INDEX($D$18:$AE$29,6,MATCH($H$5,$B$17:$AE$17,0))</f>
        <v>19
M</v>
      </c>
      <c r="O47" s="13" t="str">
        <f>TEXT(DATE(2026,6,20),"d")&amp;CHAR(10)&amp;INDEX($D$18:$AE$29,6,MATCH($H$5,$B$17:$AE$17,0))</f>
        <v>20
M</v>
      </c>
      <c r="P47" s="13" t="str">
        <f>TEXT(DATE(2026,6,21),"d")&amp;CHAR(10)&amp;INDEX($D$18:$AE$29,6,MATCH($H$5,$B$17:$AE$17,0))</f>
        <v>21
M</v>
      </c>
      <c r="Q47" s="4"/>
      <c r="R47" s="13" t="str">
        <f>TEXT(DATE(2026,7,13),"d")&amp;CHAR(10)&amp;INDEX($D$18:$AE$29,7,MATCH($H$5,$B$17:$AE$17,0))</f>
        <v>13
M</v>
      </c>
      <c r="S47" s="13" t="str">
        <f>TEXT(DATE(2026,7,14),"d")&amp;CHAR(10)&amp;INDEX($D$18:$AE$29,7,MATCH($H$5,$B$17:$AE$17,0))</f>
        <v>14
M</v>
      </c>
      <c r="T47" s="13" t="str">
        <f>TEXT(DATE(2026,7,15),"d")&amp;CHAR(10)&amp;INDEX($D$18:$AE$29,7,MATCH($H$5,$B$17:$AE$17,0))</f>
        <v>15
M</v>
      </c>
      <c r="U47" s="13" t="str">
        <f>TEXT(DATE(2026,7,16),"d")&amp;CHAR(10)&amp;INDEX($D$18:$AE$29,7,MATCH($H$5,$B$17:$AE$17,0))</f>
        <v>16
M</v>
      </c>
      <c r="V47" s="13" t="str">
        <f>TEXT(DATE(2026,7,17),"d")&amp;CHAR(10)&amp;INDEX($D$18:$AE$29,7,MATCH($H$5,$B$17:$AE$17,0))</f>
        <v>17
M</v>
      </c>
      <c r="W47" s="13" t="str">
        <f>TEXT(DATE(2026,7,18),"d")&amp;CHAR(10)&amp;INDEX($D$18:$AE$29,7,MATCH($H$5,$B$17:$AE$17,0))</f>
        <v>18
M</v>
      </c>
      <c r="X47" s="13" t="str">
        <f>TEXT(DATE(2026,7,19),"d")&amp;CHAR(10)&amp;INDEX($D$18:$AE$29,7,MATCH($H$5,$B$17:$AE$17,0))</f>
        <v>19
M</v>
      </c>
      <c r="Y47" s="4"/>
      <c r="Z47" s="13" t="str">
        <f>TEXT(DATE(2026,8,10),"d")&amp;CHAR(10)&amp;INDEX($D$18:$AE$29,8,MATCH($H$5,$B$17:$AE$17,0))</f>
        <v>10
M</v>
      </c>
      <c r="AA47" s="13" t="str">
        <f>TEXT(DATE(2026,8,11),"d")&amp;CHAR(10)&amp;INDEX($D$18:$AE$29,8,MATCH($H$5,$B$17:$AE$17,0))</f>
        <v>11
M</v>
      </c>
      <c r="AB47" s="13" t="str">
        <f>TEXT(DATE(2026,8,12),"d")&amp;CHAR(10)&amp;INDEX($D$18:$AE$29,8,MATCH($H$5,$B$17:$AE$17,0))</f>
        <v>12
M</v>
      </c>
      <c r="AC47" s="13" t="str">
        <f>TEXT(DATE(2026,8,13),"d")&amp;CHAR(10)&amp;INDEX($D$18:$AE$29,8,MATCH($H$5,$B$17:$AE$17,0))</f>
        <v>13
M</v>
      </c>
      <c r="AD47" s="13" t="str">
        <f>TEXT(DATE(2026,8,14),"d")&amp;CHAR(10)&amp;INDEX($D$18:$AE$29,8,MATCH($H$5,$B$17:$AE$17,0))</f>
        <v>14
M</v>
      </c>
      <c r="AE47" s="13" t="str">
        <f>TEXT(DATE(2026,8,15),"d")&amp;CHAR(10)&amp;INDEX($D$18:$AE$29,8,MATCH($H$5,$B$17:$AE$17,0))</f>
        <v>15
M</v>
      </c>
      <c r="AF47" s="13" t="str">
        <f>TEXT(DATE(2026,8,16),"d")&amp;CHAR(10)&amp;INDEX($D$18:$AE$29,8,MATCH($H$5,$B$17:$AE$17,0))</f>
        <v>16
M</v>
      </c>
      <c r="AG47" s="4"/>
      <c r="AH47" s="4"/>
    </row>
    <row r="48" spans="1:34" ht="33" customHeight="1" x14ac:dyDescent="0.25">
      <c r="A48" s="4"/>
      <c r="B48" s="13" t="str">
        <f>TEXT(DATE(2026,5,18),"d")&amp;CHAR(10)&amp;INDEX($D$18:$AE$29,5,MATCH($H$5,$B$17:$AE$17,0))</f>
        <v>18
M</v>
      </c>
      <c r="C48" s="13" t="str">
        <f>TEXT(DATE(2026,5,19),"d")&amp;CHAR(10)&amp;INDEX($D$18:$AE$29,5,MATCH($H$5,$B$17:$AE$17,0))</f>
        <v>19
M</v>
      </c>
      <c r="D48" s="13" t="str">
        <f>TEXT(DATE(2026,5,20),"d")&amp;CHAR(10)&amp;INDEX($D$18:$AE$29,5,MATCH($H$5,$B$17:$AE$17,0))</f>
        <v>20
M</v>
      </c>
      <c r="E48" s="13" t="str">
        <f>TEXT(DATE(2026,5,21),"d")&amp;CHAR(10)&amp;INDEX($D$18:$AE$29,5,MATCH($H$5,$B$17:$AE$17,0))</f>
        <v>21
M</v>
      </c>
      <c r="F48" s="13" t="str">
        <f>TEXT(DATE(2026,5,22),"d")&amp;CHAR(10)&amp;INDEX($D$18:$AE$29,5,MATCH($H$5,$B$17:$AE$17,0))</f>
        <v>22
M</v>
      </c>
      <c r="G48" s="13" t="str">
        <f>TEXT(DATE(2026,5,23),"d")&amp;CHAR(10)&amp;INDEX($D$18:$AE$29,5,MATCH($H$5,$B$17:$AE$17,0))</f>
        <v>23
M</v>
      </c>
      <c r="H48" s="13" t="str">
        <f>TEXT(DATE(2026,5,24),"d")&amp;CHAR(10)&amp;INDEX($D$18:$AE$29,5,MATCH($H$5,$B$17:$AE$17,0))</f>
        <v>24
M</v>
      </c>
      <c r="I48" s="4"/>
      <c r="J48" s="13" t="str">
        <f>TEXT(DATE(2026,6,22),"d")&amp;CHAR(10)&amp;INDEX($D$18:$AE$29,6,MATCH($H$5,$B$17:$AE$17,0))</f>
        <v>22
M</v>
      </c>
      <c r="K48" s="13" t="str">
        <f>TEXT(DATE(2026,6,23),"d")&amp;CHAR(10)&amp;INDEX($D$18:$AE$29,6,MATCH($H$5,$B$17:$AE$17,0))</f>
        <v>23
M</v>
      </c>
      <c r="L48" s="13" t="str">
        <f>TEXT(DATE(2026,6,24),"d")&amp;CHAR(10)&amp;INDEX($D$18:$AE$29,6,MATCH($H$5,$B$17:$AE$17,0))</f>
        <v>24
M</v>
      </c>
      <c r="M48" s="13" t="str">
        <f>TEXT(DATE(2026,6,25),"d")&amp;CHAR(10)&amp;INDEX($D$18:$AE$29,6,MATCH($H$5,$B$17:$AE$17,0))</f>
        <v>25
M</v>
      </c>
      <c r="N48" s="13" t="str">
        <f>TEXT(DATE(2026,6,26),"d")&amp;CHAR(10)&amp;INDEX($D$18:$AE$29,6,MATCH($H$5,$B$17:$AE$17,0))</f>
        <v>26
M</v>
      </c>
      <c r="O48" s="13" t="str">
        <f>TEXT(DATE(2026,6,27),"d")&amp;CHAR(10)&amp;INDEX($D$18:$AE$29,6,MATCH($H$5,$B$17:$AE$17,0))</f>
        <v>27
M</v>
      </c>
      <c r="P48" s="13" t="str">
        <f>TEXT(DATE(2026,6,28),"d")&amp;CHAR(10)&amp;INDEX($D$18:$AE$29,6,MATCH($H$5,$B$17:$AE$17,0))</f>
        <v>28
M</v>
      </c>
      <c r="Q48" s="4"/>
      <c r="R48" s="13" t="str">
        <f>TEXT(DATE(2026,7,20),"d")&amp;CHAR(10)&amp;INDEX($D$18:$AE$29,7,MATCH($H$5,$B$17:$AE$17,0))</f>
        <v>20
M</v>
      </c>
      <c r="S48" s="13" t="str">
        <f>TEXT(DATE(2026,7,21),"d")&amp;CHAR(10)&amp;INDEX($D$18:$AE$29,7,MATCH($H$5,$B$17:$AE$17,0))</f>
        <v>21
M</v>
      </c>
      <c r="T48" s="13" t="str">
        <f>TEXT(DATE(2026,7,22),"d")&amp;CHAR(10)&amp;INDEX($D$18:$AE$29,7,MATCH($H$5,$B$17:$AE$17,0))</f>
        <v>22
M</v>
      </c>
      <c r="U48" s="13" t="str">
        <f>TEXT(DATE(2026,7,23),"d")&amp;CHAR(10)&amp;INDEX($D$18:$AE$29,7,MATCH($H$5,$B$17:$AE$17,0))</f>
        <v>23
M</v>
      </c>
      <c r="V48" s="13" t="str">
        <f>TEXT(DATE(2026,7,24),"d")&amp;CHAR(10)&amp;INDEX($D$18:$AE$29,7,MATCH($H$5,$B$17:$AE$17,0))</f>
        <v>24
M</v>
      </c>
      <c r="W48" s="13" t="str">
        <f>TEXT(DATE(2026,7,25),"d")&amp;CHAR(10)&amp;INDEX($D$18:$AE$29,7,MATCH($H$5,$B$17:$AE$17,0))</f>
        <v>25
M</v>
      </c>
      <c r="X48" s="13" t="str">
        <f>TEXT(DATE(2026,7,26),"d")&amp;CHAR(10)&amp;INDEX($D$18:$AE$29,7,MATCH($H$5,$B$17:$AE$17,0))</f>
        <v>26
M</v>
      </c>
      <c r="Y48" s="4"/>
      <c r="Z48" s="13" t="str">
        <f>TEXT(DATE(2026,8,17),"d")&amp;CHAR(10)&amp;INDEX($D$18:$AE$29,8,MATCH($H$5,$B$17:$AE$17,0))</f>
        <v>17
M</v>
      </c>
      <c r="AA48" s="13" t="str">
        <f>TEXT(DATE(2026,8,18),"d")&amp;CHAR(10)&amp;INDEX($D$18:$AE$29,8,MATCH($H$5,$B$17:$AE$17,0))</f>
        <v>18
M</v>
      </c>
      <c r="AB48" s="13" t="str">
        <f>TEXT(DATE(2026,8,19),"d")&amp;CHAR(10)&amp;INDEX($D$18:$AE$29,8,MATCH($H$5,$B$17:$AE$17,0))</f>
        <v>19
M</v>
      </c>
      <c r="AC48" s="13" t="str">
        <f>TEXT(DATE(2026,8,20),"d")&amp;CHAR(10)&amp;INDEX($D$18:$AE$29,8,MATCH($H$5,$B$17:$AE$17,0))</f>
        <v>20
M</v>
      </c>
      <c r="AD48" s="13" t="str">
        <f>TEXT(DATE(2026,8,21),"d")&amp;CHAR(10)&amp;INDEX($D$18:$AE$29,8,MATCH($H$5,$B$17:$AE$17,0))</f>
        <v>21
M</v>
      </c>
      <c r="AE48" s="13" t="str">
        <f>TEXT(DATE(2026,8,22),"d")&amp;CHAR(10)&amp;INDEX($D$18:$AE$29,8,MATCH($H$5,$B$17:$AE$17,0))</f>
        <v>22
M</v>
      </c>
      <c r="AF48" s="13" t="str">
        <f>TEXT(DATE(2026,8,23),"d")&amp;CHAR(10)&amp;INDEX($D$18:$AE$29,8,MATCH($H$5,$B$17:$AE$17,0))</f>
        <v>23
M</v>
      </c>
      <c r="AG48" s="4"/>
      <c r="AH48" s="4"/>
    </row>
    <row r="49" spans="1:34" ht="33" customHeight="1" x14ac:dyDescent="0.25">
      <c r="A49" s="4"/>
      <c r="B49" s="13" t="str">
        <f>TEXT(DATE(2026,5,25),"d")&amp;CHAR(10)&amp;INDEX($D$18:$AE$29,5,MATCH($H$5,$B$17:$AE$17,0))</f>
        <v>25
M</v>
      </c>
      <c r="C49" s="13" t="str">
        <f>TEXT(DATE(2026,5,26),"d")&amp;CHAR(10)&amp;INDEX($D$18:$AE$29,5,MATCH($H$5,$B$17:$AE$17,0))</f>
        <v>26
M</v>
      </c>
      <c r="D49" s="13" t="str">
        <f>TEXT(DATE(2026,5,27),"d")&amp;CHAR(10)&amp;INDEX($D$18:$AE$29,5,MATCH($H$5,$B$17:$AE$17,0))</f>
        <v>27
M</v>
      </c>
      <c r="E49" s="13" t="str">
        <f>TEXT(DATE(2026,5,28),"d")&amp;CHAR(10)&amp;INDEX($D$18:$AE$29,5,MATCH($H$5,$B$17:$AE$17,0))</f>
        <v>28
M</v>
      </c>
      <c r="F49" s="13" t="str">
        <f>TEXT(DATE(2026,5,29),"d")&amp;CHAR(10)&amp;INDEX($D$18:$AE$29,5,MATCH($H$5,$B$17:$AE$17,0))</f>
        <v>29
M</v>
      </c>
      <c r="G49" s="13" t="str">
        <f>TEXT(DATE(2026,5,30),"d")&amp;CHAR(10)&amp;INDEX($D$18:$AE$29,5,MATCH($H$5,$B$17:$AE$17,0))</f>
        <v>30
M</v>
      </c>
      <c r="H49" s="13" t="str">
        <f>TEXT(DATE(2026,5,31),"d")&amp;CHAR(10)&amp;INDEX($D$18:$AE$29,5,MATCH($H$5,$B$17:$AE$17,0))</f>
        <v>31
M</v>
      </c>
      <c r="I49" s="4"/>
      <c r="J49" s="13" t="str">
        <f>TEXT(DATE(2026,6,29),"d")&amp;CHAR(10)&amp;INDEX($D$18:$AE$29,6,MATCH($H$5,$B$17:$AE$17,0))</f>
        <v>29
M</v>
      </c>
      <c r="K49" s="13" t="str">
        <f>TEXT(DATE(2026,6,30),"d")&amp;CHAR(10)&amp;INDEX($D$18:$AE$29,6,MATCH($H$5,$B$17:$AE$17,0))</f>
        <v>30
M</v>
      </c>
      <c r="L49" s="13"/>
      <c r="M49" s="13"/>
      <c r="N49" s="13"/>
      <c r="O49" s="13"/>
      <c r="P49" s="13"/>
      <c r="Q49" s="4"/>
      <c r="R49" s="13" t="str">
        <f>TEXT(DATE(2026,7,27),"d")&amp;CHAR(10)&amp;INDEX($D$18:$AE$29,7,MATCH($H$5,$B$17:$AE$17,0))</f>
        <v>27
M</v>
      </c>
      <c r="S49" s="13" t="str">
        <f>TEXT(DATE(2026,7,28),"d")&amp;CHAR(10)&amp;INDEX($D$18:$AE$29,7,MATCH($H$5,$B$17:$AE$17,0))</f>
        <v>28
M</v>
      </c>
      <c r="T49" s="13" t="str">
        <f>TEXT(DATE(2026,7,29),"d")&amp;CHAR(10)&amp;INDEX($D$18:$AE$29,7,MATCH($H$5,$B$17:$AE$17,0))</f>
        <v>29
M</v>
      </c>
      <c r="U49" s="13" t="str">
        <f>TEXT(DATE(2026,7,30),"d")&amp;CHAR(10)&amp;INDEX($D$18:$AE$29,7,MATCH($H$5,$B$17:$AE$17,0))</f>
        <v>30
M</v>
      </c>
      <c r="V49" s="13" t="str">
        <f>TEXT(DATE(2026,7,31),"d")&amp;CHAR(10)&amp;INDEX($D$18:$AE$29,7,MATCH($H$5,$B$17:$AE$17,0))</f>
        <v>31
M</v>
      </c>
      <c r="W49" s="13"/>
      <c r="X49" s="13"/>
      <c r="Y49" s="4"/>
      <c r="Z49" s="13" t="str">
        <f>TEXT(DATE(2026,8,24),"d")&amp;CHAR(10)&amp;INDEX($D$18:$AE$29,8,MATCH($H$5,$B$17:$AE$17,0))</f>
        <v>24
M</v>
      </c>
      <c r="AA49" s="13" t="str">
        <f>TEXT(DATE(2026,8,25),"d")&amp;CHAR(10)&amp;INDEX($D$18:$AE$29,8,MATCH($H$5,$B$17:$AE$17,0))</f>
        <v>25
M</v>
      </c>
      <c r="AB49" s="13" t="str">
        <f>TEXT(DATE(2026,8,26),"d")&amp;CHAR(10)&amp;INDEX($D$18:$AE$29,8,MATCH($H$5,$B$17:$AE$17,0))</f>
        <v>26
M</v>
      </c>
      <c r="AC49" s="13" t="str">
        <f>TEXT(DATE(2026,8,27),"d")&amp;CHAR(10)&amp;INDEX($D$18:$AE$29,8,MATCH($H$5,$B$17:$AE$17,0))</f>
        <v>27
M</v>
      </c>
      <c r="AD49" s="13" t="str">
        <f>TEXT(DATE(2026,8,28),"d")&amp;CHAR(10)&amp;INDEX($D$18:$AE$29,8,MATCH($H$5,$B$17:$AE$17,0))</f>
        <v>28
M</v>
      </c>
      <c r="AE49" s="13" t="str">
        <f>TEXT(DATE(2026,8,29),"d")&amp;CHAR(10)&amp;INDEX($D$18:$AE$29,8,MATCH($H$5,$B$17:$AE$17,0))</f>
        <v>29
M</v>
      </c>
      <c r="AF49" s="13" t="str">
        <f>TEXT(DATE(2026,8,30),"d")&amp;CHAR(10)&amp;INDEX($D$18:$AE$29,8,MATCH($H$5,$B$17:$AE$17,0))</f>
        <v>30
M</v>
      </c>
      <c r="AG49" s="4"/>
      <c r="AH49" s="4"/>
    </row>
    <row r="50" spans="1:34" ht="33" customHeight="1" x14ac:dyDescent="0.25">
      <c r="A50" s="4"/>
      <c r="B50" s="13"/>
      <c r="C50" s="13"/>
      <c r="D50" s="13"/>
      <c r="E50" s="13"/>
      <c r="F50" s="13"/>
      <c r="G50" s="13"/>
      <c r="H50" s="13"/>
      <c r="I50" s="4"/>
      <c r="J50" s="13"/>
      <c r="K50" s="13"/>
      <c r="L50" s="13"/>
      <c r="M50" s="13"/>
      <c r="N50" s="13"/>
      <c r="O50" s="13"/>
      <c r="P50" s="13"/>
      <c r="Q50" s="4"/>
      <c r="R50" s="13"/>
      <c r="S50" s="13"/>
      <c r="T50" s="13"/>
      <c r="U50" s="13"/>
      <c r="V50" s="13"/>
      <c r="W50" s="13"/>
      <c r="X50" s="13"/>
      <c r="Y50" s="4"/>
      <c r="Z50" s="13" t="str">
        <f>TEXT(DATE(2026,8,31),"d")&amp;CHAR(10)&amp;INDEX($D$18:$AE$29,8,MATCH($H$5,$B$17:$AE$17,0))</f>
        <v>31
M</v>
      </c>
      <c r="AA50" s="13"/>
      <c r="AB50" s="13"/>
      <c r="AC50" s="13"/>
      <c r="AD50" s="13"/>
      <c r="AE50" s="13"/>
      <c r="AF50" s="13"/>
      <c r="AG50" s="4"/>
      <c r="AH50" s="4"/>
    </row>
    <row r="51" spans="1:34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</row>
    <row r="52" spans="1:34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</row>
    <row r="53" spans="1:34" x14ac:dyDescent="0.25">
      <c r="A53" s="4"/>
      <c r="B53" s="1" t="s">
        <v>42</v>
      </c>
      <c r="C53" s="1"/>
      <c r="D53" s="1"/>
      <c r="E53" s="1"/>
      <c r="F53" s="1"/>
      <c r="G53" s="1"/>
      <c r="H53" s="1"/>
      <c r="I53" s="4"/>
      <c r="J53" s="1" t="s">
        <v>43</v>
      </c>
      <c r="K53" s="1"/>
      <c r="L53" s="1"/>
      <c r="M53" s="1"/>
      <c r="N53" s="1"/>
      <c r="O53" s="1"/>
      <c r="P53" s="1"/>
      <c r="Q53" s="4"/>
      <c r="R53" s="1" t="s">
        <v>44</v>
      </c>
      <c r="S53" s="1"/>
      <c r="T53" s="1"/>
      <c r="U53" s="1"/>
      <c r="V53" s="1"/>
      <c r="W53" s="1"/>
      <c r="X53" s="1"/>
      <c r="Y53" s="4"/>
      <c r="Z53" s="1" t="s">
        <v>45</v>
      </c>
      <c r="AA53" s="1"/>
      <c r="AB53" s="1"/>
      <c r="AC53" s="1"/>
      <c r="AD53" s="1"/>
      <c r="AE53" s="1"/>
      <c r="AF53" s="1"/>
      <c r="AG53" s="4"/>
      <c r="AH53" s="4"/>
    </row>
    <row r="54" spans="1:34" x14ac:dyDescent="0.25">
      <c r="A54" s="4"/>
      <c r="B54" s="12" t="s">
        <v>32</v>
      </c>
      <c r="C54" s="12" t="s">
        <v>3</v>
      </c>
      <c r="D54" s="12" t="s">
        <v>33</v>
      </c>
      <c r="E54" s="12" t="s">
        <v>34</v>
      </c>
      <c r="F54" s="12" t="s">
        <v>35</v>
      </c>
      <c r="G54" s="12" t="s">
        <v>36</v>
      </c>
      <c r="H54" s="12" t="s">
        <v>37</v>
      </c>
      <c r="I54" s="4"/>
      <c r="J54" s="12" t="s">
        <v>32</v>
      </c>
      <c r="K54" s="12" t="s">
        <v>3</v>
      </c>
      <c r="L54" s="12" t="s">
        <v>33</v>
      </c>
      <c r="M54" s="12" t="s">
        <v>34</v>
      </c>
      <c r="N54" s="12" t="s">
        <v>35</v>
      </c>
      <c r="O54" s="12" t="s">
        <v>36</v>
      </c>
      <c r="P54" s="12" t="s">
        <v>37</v>
      </c>
      <c r="Q54" s="4"/>
      <c r="R54" s="12" t="s">
        <v>32</v>
      </c>
      <c r="S54" s="12" t="s">
        <v>3</v>
      </c>
      <c r="T54" s="12" t="s">
        <v>33</v>
      </c>
      <c r="U54" s="12" t="s">
        <v>34</v>
      </c>
      <c r="V54" s="12" t="s">
        <v>35</v>
      </c>
      <c r="W54" s="12" t="s">
        <v>36</v>
      </c>
      <c r="X54" s="12" t="s">
        <v>37</v>
      </c>
      <c r="Y54" s="4"/>
      <c r="Z54" s="12" t="s">
        <v>32</v>
      </c>
      <c r="AA54" s="12" t="s">
        <v>3</v>
      </c>
      <c r="AB54" s="12" t="s">
        <v>33</v>
      </c>
      <c r="AC54" s="12" t="s">
        <v>34</v>
      </c>
      <c r="AD54" s="12" t="s">
        <v>35</v>
      </c>
      <c r="AE54" s="12" t="s">
        <v>36</v>
      </c>
      <c r="AF54" s="12" t="s">
        <v>37</v>
      </c>
      <c r="AG54" s="4"/>
      <c r="AH54" s="4"/>
    </row>
    <row r="55" spans="1:34" ht="33" customHeight="1" x14ac:dyDescent="0.25">
      <c r="A55" s="4"/>
      <c r="B55" s="13"/>
      <c r="C55" s="13" t="str">
        <f>TEXT(DATE(2026,9,1),"d")&amp;CHAR(10)&amp;INDEX($D$18:$AE$29,9,MATCH($H$5,$B$17:$AE$17,0))</f>
        <v>1
M</v>
      </c>
      <c r="D55" s="13" t="str">
        <f>TEXT(DATE(2026,9,2),"d")&amp;CHAR(10)&amp;INDEX($D$18:$AE$29,9,MATCH($H$5,$B$17:$AE$17,0))</f>
        <v>2
M</v>
      </c>
      <c r="E55" s="13" t="str">
        <f>TEXT(DATE(2026,9,3),"d")&amp;CHAR(10)&amp;INDEX($D$18:$AE$29,9,MATCH($H$5,$B$17:$AE$17,0))</f>
        <v>3
M</v>
      </c>
      <c r="F55" s="13" t="str">
        <f>TEXT(DATE(2026,9,4),"d")&amp;CHAR(10)&amp;INDEX($D$18:$AE$29,9,MATCH($H$5,$B$17:$AE$17,0))</f>
        <v>4
M</v>
      </c>
      <c r="G55" s="13" t="str">
        <f>TEXT(DATE(2026,9,5),"d")&amp;CHAR(10)&amp;INDEX($D$18:$AE$29,9,MATCH($H$5,$B$17:$AE$17,0))</f>
        <v>5
M</v>
      </c>
      <c r="H55" s="13" t="str">
        <f>TEXT(DATE(2026,9,6),"d")&amp;CHAR(10)&amp;INDEX($D$18:$AE$29,9,MATCH($H$5,$B$17:$AE$17,0))</f>
        <v>6
M</v>
      </c>
      <c r="I55" s="4"/>
      <c r="J55" s="13"/>
      <c r="K55" s="13"/>
      <c r="L55" s="13"/>
      <c r="M55" s="13" t="str">
        <f>TEXT(DATE(2026,10,1),"d")&amp;CHAR(10)&amp;INDEX($D$18:$AE$29,10,MATCH($H$5,$B$17:$AE$17,0))</f>
        <v>1
M</v>
      </c>
      <c r="N55" s="13" t="str">
        <f>TEXT(DATE(2026,10,2),"d")&amp;CHAR(10)&amp;INDEX($D$18:$AE$29,10,MATCH($H$5,$B$17:$AE$17,0))</f>
        <v>2
M</v>
      </c>
      <c r="O55" s="13" t="str">
        <f>TEXT(DATE(2026,10,3),"d")&amp;CHAR(10)&amp;INDEX($D$18:$AE$29,10,MATCH($H$5,$B$17:$AE$17,0))</f>
        <v>3
M</v>
      </c>
      <c r="P55" s="13" t="str">
        <f>TEXT(DATE(2026,10,4),"d")&amp;CHAR(10)&amp;INDEX($D$18:$AE$29,10,MATCH($H$5,$B$17:$AE$17,0))</f>
        <v>4
M</v>
      </c>
      <c r="Q55" s="4"/>
      <c r="R55" s="13"/>
      <c r="S55" s="13"/>
      <c r="T55" s="13"/>
      <c r="U55" s="13"/>
      <c r="V55" s="13"/>
      <c r="W55" s="13"/>
      <c r="X55" s="13" t="str">
        <f>TEXT(DATE(2026,11,1),"d")&amp;CHAR(10)&amp;INDEX($D$18:$AE$29,11,MATCH($H$5,$B$17:$AE$17,0))</f>
        <v>1
H</v>
      </c>
      <c r="Y55" s="4"/>
      <c r="Z55" s="13"/>
      <c r="AA55" s="13" t="str">
        <f>TEXT(DATE(2026,12,1),"d")&amp;CHAR(10)&amp;INDEX($D$18:$AE$29,12,MATCH($H$5,$B$17:$AE$17,0))</f>
        <v>1
H</v>
      </c>
      <c r="AB55" s="13" t="str">
        <f>TEXT(DATE(2026,12,2),"d")&amp;CHAR(10)&amp;INDEX($D$18:$AE$29,12,MATCH($H$5,$B$17:$AE$17,0))</f>
        <v>2
H</v>
      </c>
      <c r="AC55" s="13" t="str">
        <f>TEXT(DATE(2026,12,3),"d")&amp;CHAR(10)&amp;INDEX($D$18:$AE$29,12,MATCH($H$5,$B$17:$AE$17,0))</f>
        <v>3
H</v>
      </c>
      <c r="AD55" s="13" t="str">
        <f>TEXT(DATE(2026,12,4),"d")&amp;CHAR(10)&amp;INDEX($D$18:$AE$29,12,MATCH($H$5,$B$17:$AE$17,0))</f>
        <v>4
H</v>
      </c>
      <c r="AE55" s="13" t="str">
        <f>TEXT(DATE(2026,12,5),"d")&amp;CHAR(10)&amp;INDEX($D$18:$AE$29,12,MATCH($H$5,$B$17:$AE$17,0))</f>
        <v>5
H</v>
      </c>
      <c r="AF55" s="13" t="str">
        <f>TEXT(DATE(2026,12,6),"d")&amp;CHAR(10)&amp;INDEX($D$18:$AE$29,12,MATCH($H$5,$B$17:$AE$17,0))</f>
        <v>6
H</v>
      </c>
      <c r="AG55" s="4"/>
      <c r="AH55" s="4"/>
    </row>
    <row r="56" spans="1:34" ht="33" customHeight="1" x14ac:dyDescent="0.25">
      <c r="A56" s="4"/>
      <c r="B56" s="13" t="str">
        <f>TEXT(DATE(2026,9,7),"d")&amp;CHAR(10)&amp;INDEX($D$18:$AE$29,9,MATCH($H$5,$B$17:$AE$17,0))</f>
        <v>7
M</v>
      </c>
      <c r="C56" s="13" t="str">
        <f>TEXT(DATE(2026,9,8),"d")&amp;CHAR(10)&amp;INDEX($D$18:$AE$29,9,MATCH($H$5,$B$17:$AE$17,0))</f>
        <v>8
M</v>
      </c>
      <c r="D56" s="13" t="str">
        <f>TEXT(DATE(2026,9,9),"d")&amp;CHAR(10)&amp;INDEX($D$18:$AE$29,9,MATCH($H$5,$B$17:$AE$17,0))</f>
        <v>9
M</v>
      </c>
      <c r="E56" s="13" t="str">
        <f>TEXT(DATE(2026,9,10),"d")&amp;CHAR(10)&amp;INDEX($D$18:$AE$29,9,MATCH($H$5,$B$17:$AE$17,0))</f>
        <v>10
M</v>
      </c>
      <c r="F56" s="13" t="str">
        <f>TEXT(DATE(2026,9,11),"d")&amp;CHAR(10)&amp;INDEX($D$18:$AE$29,9,MATCH($H$5,$B$17:$AE$17,0))</f>
        <v>11
M</v>
      </c>
      <c r="G56" s="13" t="str">
        <f>TEXT(DATE(2026,9,12),"d")&amp;CHAR(10)&amp;INDEX($D$18:$AE$29,9,MATCH($H$5,$B$17:$AE$17,0))</f>
        <v>12
M</v>
      </c>
      <c r="H56" s="13" t="str">
        <f>TEXT(DATE(2026,9,13),"d")&amp;CHAR(10)&amp;INDEX($D$18:$AE$29,9,MATCH($H$5,$B$17:$AE$17,0))</f>
        <v>13
M</v>
      </c>
      <c r="I56" s="4"/>
      <c r="J56" s="13" t="str">
        <f>TEXT(DATE(2026,10,5),"d")&amp;CHAR(10)&amp;INDEX($D$18:$AE$29,10,MATCH($H$5,$B$17:$AE$17,0))</f>
        <v>5
M</v>
      </c>
      <c r="K56" s="13" t="str">
        <f>TEXT(DATE(2026,10,6),"d")&amp;CHAR(10)&amp;INDEX($D$18:$AE$29,10,MATCH($H$5,$B$17:$AE$17,0))</f>
        <v>6
M</v>
      </c>
      <c r="L56" s="13" t="str">
        <f>TEXT(DATE(2026,10,7),"d")&amp;CHAR(10)&amp;INDEX($D$18:$AE$29,10,MATCH($H$5,$B$17:$AE$17,0))</f>
        <v>7
M</v>
      </c>
      <c r="M56" s="13" t="str">
        <f>TEXT(DATE(2026,10,8),"d")&amp;CHAR(10)&amp;INDEX($D$18:$AE$29,10,MATCH($H$5,$B$17:$AE$17,0))</f>
        <v>8
M</v>
      </c>
      <c r="N56" s="13" t="str">
        <f>TEXT(DATE(2026,10,9),"d")&amp;CHAR(10)&amp;INDEX($D$18:$AE$29,10,MATCH($H$5,$B$17:$AE$17,0))</f>
        <v>9
M</v>
      </c>
      <c r="O56" s="13" t="str">
        <f>TEXT(DATE(2026,10,10),"d")&amp;CHAR(10)&amp;INDEX($D$18:$AE$29,10,MATCH($H$5,$B$17:$AE$17,0))</f>
        <v>10
M</v>
      </c>
      <c r="P56" s="13" t="str">
        <f>TEXT(DATE(2026,10,11),"d")&amp;CHAR(10)&amp;INDEX($D$18:$AE$29,10,MATCH($H$5,$B$17:$AE$17,0))</f>
        <v>11
M</v>
      </c>
      <c r="Q56" s="4"/>
      <c r="R56" s="13" t="str">
        <f>TEXT(DATE(2026,11,2),"d")&amp;CHAR(10)&amp;INDEX($D$18:$AE$29,11,MATCH($H$5,$B$17:$AE$17,0))</f>
        <v>2
H</v>
      </c>
      <c r="S56" s="13" t="str">
        <f>TEXT(DATE(2026,11,3),"d")&amp;CHAR(10)&amp;INDEX($D$18:$AE$29,11,MATCH($H$5,$B$17:$AE$17,0))</f>
        <v>3
H</v>
      </c>
      <c r="T56" s="13" t="str">
        <f>TEXT(DATE(2026,11,4),"d")&amp;CHAR(10)&amp;INDEX($D$18:$AE$29,11,MATCH($H$5,$B$17:$AE$17,0))</f>
        <v>4
H</v>
      </c>
      <c r="U56" s="13" t="str">
        <f>TEXT(DATE(2026,11,5),"d")&amp;CHAR(10)&amp;INDEX($D$18:$AE$29,11,MATCH($H$5,$B$17:$AE$17,0))</f>
        <v>5
H</v>
      </c>
      <c r="V56" s="13" t="str">
        <f>TEXT(DATE(2026,11,6),"d")&amp;CHAR(10)&amp;INDEX($D$18:$AE$29,11,MATCH($H$5,$B$17:$AE$17,0))</f>
        <v>6
H</v>
      </c>
      <c r="W56" s="13" t="str">
        <f>TEXT(DATE(2026,11,7),"d")&amp;CHAR(10)&amp;INDEX($D$18:$AE$29,11,MATCH($H$5,$B$17:$AE$17,0))</f>
        <v>7
H</v>
      </c>
      <c r="X56" s="13" t="str">
        <f>TEXT(DATE(2026,11,8),"d")&amp;CHAR(10)&amp;INDEX($D$18:$AE$29,11,MATCH($H$5,$B$17:$AE$17,0))</f>
        <v>8
H</v>
      </c>
      <c r="Y56" s="4"/>
      <c r="Z56" s="13" t="str">
        <f>TEXT(DATE(2026,12,7),"d")&amp;CHAR(10)&amp;INDEX($D$18:$AE$29,12,MATCH($H$5,$B$17:$AE$17,0))</f>
        <v>7
H</v>
      </c>
      <c r="AA56" s="13" t="str">
        <f>TEXT(DATE(2026,12,8),"d")&amp;CHAR(10)&amp;INDEX($D$18:$AE$29,12,MATCH($H$5,$B$17:$AE$17,0))</f>
        <v>8
H</v>
      </c>
      <c r="AB56" s="13" t="str">
        <f>TEXT(DATE(2026,12,9),"d")&amp;CHAR(10)&amp;INDEX($D$18:$AE$29,12,MATCH($H$5,$B$17:$AE$17,0))</f>
        <v>9
H</v>
      </c>
      <c r="AC56" s="13" t="str">
        <f>TEXT(DATE(2026,12,10),"d")&amp;CHAR(10)&amp;INDEX($D$18:$AE$29,12,MATCH($H$5,$B$17:$AE$17,0))</f>
        <v>10
H</v>
      </c>
      <c r="AD56" s="13" t="str">
        <f>TEXT(DATE(2026,12,11),"d")&amp;CHAR(10)&amp;INDEX($D$18:$AE$29,12,MATCH($H$5,$B$17:$AE$17,0))</f>
        <v>11
H</v>
      </c>
      <c r="AE56" s="13" t="str">
        <f>TEXT(DATE(2026,12,12),"d")&amp;CHAR(10)&amp;INDEX($D$18:$AE$29,12,MATCH($H$5,$B$17:$AE$17,0))</f>
        <v>12
H</v>
      </c>
      <c r="AF56" s="13" t="str">
        <f>TEXT(DATE(2026,12,13),"d")&amp;CHAR(10)&amp;INDEX($D$18:$AE$29,12,MATCH($H$5,$B$17:$AE$17,0))</f>
        <v>13
H</v>
      </c>
      <c r="AG56" s="4"/>
      <c r="AH56" s="4"/>
    </row>
    <row r="57" spans="1:34" ht="33" customHeight="1" x14ac:dyDescent="0.25">
      <c r="A57" s="4"/>
      <c r="B57" s="13" t="str">
        <f>TEXT(DATE(2026,9,14),"d")&amp;CHAR(10)&amp;INDEX($D$18:$AE$29,9,MATCH($H$5,$B$17:$AE$17,0))</f>
        <v>14
M</v>
      </c>
      <c r="C57" s="13" t="str">
        <f>TEXT(DATE(2026,9,15),"d")&amp;CHAR(10)&amp;INDEX($D$18:$AE$29,9,MATCH($H$5,$B$17:$AE$17,0))</f>
        <v>15
M</v>
      </c>
      <c r="D57" s="13" t="str">
        <f>TEXT(DATE(2026,9,16),"d")&amp;CHAR(10)&amp;INDEX($D$18:$AE$29,9,MATCH($H$5,$B$17:$AE$17,0))</f>
        <v>16
M</v>
      </c>
      <c r="E57" s="13" t="str">
        <f>TEXT(DATE(2026,9,17),"d")&amp;CHAR(10)&amp;INDEX($D$18:$AE$29,9,MATCH($H$5,$B$17:$AE$17,0))</f>
        <v>17
M</v>
      </c>
      <c r="F57" s="13" t="str">
        <f>TEXT(DATE(2026,9,18),"d")&amp;CHAR(10)&amp;INDEX($D$18:$AE$29,9,MATCH($H$5,$B$17:$AE$17,0))</f>
        <v>18
M</v>
      </c>
      <c r="G57" s="13" t="str">
        <f>TEXT(DATE(2026,9,19),"d")&amp;CHAR(10)&amp;INDEX($D$18:$AE$29,9,MATCH($H$5,$B$17:$AE$17,0))</f>
        <v>19
M</v>
      </c>
      <c r="H57" s="13" t="str">
        <f>TEXT(DATE(2026,9,20),"d")&amp;CHAR(10)&amp;INDEX($D$18:$AE$29,9,MATCH($H$5,$B$17:$AE$17,0))</f>
        <v>20
M</v>
      </c>
      <c r="I57" s="4"/>
      <c r="J57" s="13" t="str">
        <f>TEXT(DATE(2026,10,12),"d")&amp;CHAR(10)&amp;INDEX($D$18:$AE$29,10,MATCH($H$5,$B$17:$AE$17,0))</f>
        <v>12
M</v>
      </c>
      <c r="K57" s="13" t="str">
        <f>TEXT(DATE(2026,10,13),"d")&amp;CHAR(10)&amp;INDEX($D$18:$AE$29,10,MATCH($H$5,$B$17:$AE$17,0))</f>
        <v>13
M</v>
      </c>
      <c r="L57" s="13" t="str">
        <f>TEXT(DATE(2026,10,14),"d")&amp;CHAR(10)&amp;INDEX($D$18:$AE$29,10,MATCH($H$5,$B$17:$AE$17,0))</f>
        <v>14
M</v>
      </c>
      <c r="M57" s="13" t="str">
        <f>TEXT(DATE(2026,10,15),"d")&amp;CHAR(10)&amp;INDEX($D$18:$AE$29,10,MATCH($H$5,$B$17:$AE$17,0))</f>
        <v>15
M</v>
      </c>
      <c r="N57" s="13" t="str">
        <f>TEXT(DATE(2026,10,16),"d")&amp;CHAR(10)&amp;INDEX($D$18:$AE$29,10,MATCH($H$5,$B$17:$AE$17,0))</f>
        <v>16
M</v>
      </c>
      <c r="O57" s="13" t="str">
        <f>TEXT(DATE(2026,10,17),"d")&amp;CHAR(10)&amp;INDEX($D$18:$AE$29,10,MATCH($H$5,$B$17:$AE$17,0))</f>
        <v>17
M</v>
      </c>
      <c r="P57" s="13" t="str">
        <f>TEXT(DATE(2026,10,18),"d")&amp;CHAR(10)&amp;INDEX($D$18:$AE$29,10,MATCH($H$5,$B$17:$AE$17,0))</f>
        <v>18
M</v>
      </c>
      <c r="Q57" s="4"/>
      <c r="R57" s="13" t="str">
        <f>TEXT(DATE(2026,11,9),"d")&amp;CHAR(10)&amp;INDEX($D$18:$AE$29,11,MATCH($H$5,$B$17:$AE$17,0))</f>
        <v>9
H</v>
      </c>
      <c r="S57" s="13" t="str">
        <f>TEXT(DATE(2026,11,10),"d")&amp;CHAR(10)&amp;INDEX($D$18:$AE$29,11,MATCH($H$5,$B$17:$AE$17,0))</f>
        <v>10
H</v>
      </c>
      <c r="T57" s="13" t="str">
        <f>TEXT(DATE(2026,11,11),"d")&amp;CHAR(10)&amp;INDEX($D$18:$AE$29,11,MATCH($H$5,$B$17:$AE$17,0))</f>
        <v>11
H</v>
      </c>
      <c r="U57" s="13" t="str">
        <f>TEXT(DATE(2026,11,12),"d")&amp;CHAR(10)&amp;INDEX($D$18:$AE$29,11,MATCH($H$5,$B$17:$AE$17,0))</f>
        <v>12
H</v>
      </c>
      <c r="V57" s="13" t="str">
        <f>TEXT(DATE(2026,11,13),"d")&amp;CHAR(10)&amp;INDEX($D$18:$AE$29,11,MATCH($H$5,$B$17:$AE$17,0))</f>
        <v>13
H</v>
      </c>
      <c r="W57" s="13" t="str">
        <f>TEXT(DATE(2026,11,14),"d")&amp;CHAR(10)&amp;INDEX($D$18:$AE$29,11,MATCH($H$5,$B$17:$AE$17,0))</f>
        <v>14
H</v>
      </c>
      <c r="X57" s="13" t="str">
        <f>TEXT(DATE(2026,11,15),"d")&amp;CHAR(10)&amp;INDEX($D$18:$AE$29,11,MATCH($H$5,$B$17:$AE$17,0))</f>
        <v>15
H</v>
      </c>
      <c r="Y57" s="4"/>
      <c r="Z57" s="13" t="str">
        <f>TEXT(DATE(2026,12,14),"d")&amp;CHAR(10)&amp;INDEX($D$18:$AE$29,12,MATCH($H$5,$B$17:$AE$17,0))</f>
        <v>14
H</v>
      </c>
      <c r="AA57" s="13" t="str">
        <f>TEXT(DATE(2026,12,15),"d")&amp;CHAR(10)&amp;INDEX($D$18:$AE$29,12,MATCH($H$5,$B$17:$AE$17,0))</f>
        <v>15
H</v>
      </c>
      <c r="AB57" s="13" t="str">
        <f>TEXT(DATE(2026,12,16),"d")&amp;CHAR(10)&amp;INDEX($D$18:$AE$29,12,MATCH($H$5,$B$17:$AE$17,0))</f>
        <v>16
H</v>
      </c>
      <c r="AC57" s="13" t="str">
        <f>TEXT(DATE(2026,12,17),"d")&amp;CHAR(10)&amp;INDEX($D$18:$AE$29,12,MATCH($H$5,$B$17:$AE$17,0))</f>
        <v>17
H</v>
      </c>
      <c r="AD57" s="13" t="str">
        <f>TEXT(DATE(2026,12,18),"d")&amp;CHAR(10)&amp;INDEX($D$18:$AE$29,12,MATCH($H$5,$B$17:$AE$17,0))</f>
        <v>18
H</v>
      </c>
      <c r="AE57" s="13" t="str">
        <f>TEXT(DATE(2026,12,19),"d")&amp;CHAR(10)&amp;INDEX($D$18:$AE$29,12,MATCH($H$5,$B$17:$AE$17,0))</f>
        <v>19
H</v>
      </c>
      <c r="AF57" s="13" t="str">
        <f>TEXT(DATE(2026,12,20),"d")&amp;CHAR(10)&amp;INDEX($D$18:$AE$29,12,MATCH($H$5,$B$17:$AE$17,0))</f>
        <v>20
H</v>
      </c>
      <c r="AG57" s="4"/>
      <c r="AH57" s="4"/>
    </row>
    <row r="58" spans="1:34" ht="33" customHeight="1" x14ac:dyDescent="0.25">
      <c r="A58" s="4"/>
      <c r="B58" s="13" t="str">
        <f>TEXT(DATE(2026,9,21),"d")&amp;CHAR(10)&amp;INDEX($D$18:$AE$29,9,MATCH($H$5,$B$17:$AE$17,0))</f>
        <v>21
M</v>
      </c>
      <c r="C58" s="13" t="str">
        <f>TEXT(DATE(2026,9,22),"d")&amp;CHAR(10)&amp;INDEX($D$18:$AE$29,9,MATCH($H$5,$B$17:$AE$17,0))</f>
        <v>22
M</v>
      </c>
      <c r="D58" s="13" t="str">
        <f>TEXT(DATE(2026,9,23),"d")&amp;CHAR(10)&amp;INDEX($D$18:$AE$29,9,MATCH($H$5,$B$17:$AE$17,0))</f>
        <v>23
M</v>
      </c>
      <c r="E58" s="13" t="str">
        <f>TEXT(DATE(2026,9,24),"d")&amp;CHAR(10)&amp;INDEX($D$18:$AE$29,9,MATCH($H$5,$B$17:$AE$17,0))</f>
        <v>24
M</v>
      </c>
      <c r="F58" s="13" t="str">
        <f>TEXT(DATE(2026,9,25),"d")&amp;CHAR(10)&amp;INDEX($D$18:$AE$29,9,MATCH($H$5,$B$17:$AE$17,0))</f>
        <v>25
M</v>
      </c>
      <c r="G58" s="13" t="str">
        <f>TEXT(DATE(2026,9,26),"d")&amp;CHAR(10)&amp;INDEX($D$18:$AE$29,9,MATCH($H$5,$B$17:$AE$17,0))</f>
        <v>26
M</v>
      </c>
      <c r="H58" s="13" t="str">
        <f>TEXT(DATE(2026,9,27),"d")&amp;CHAR(10)&amp;INDEX($D$18:$AE$29,9,MATCH($H$5,$B$17:$AE$17,0))</f>
        <v>27
M</v>
      </c>
      <c r="I58" s="4"/>
      <c r="J58" s="13" t="str">
        <f>TEXT(DATE(2026,10,19),"d")&amp;CHAR(10)&amp;INDEX($D$18:$AE$29,10,MATCH($H$5,$B$17:$AE$17,0))</f>
        <v>19
M</v>
      </c>
      <c r="K58" s="13" t="str">
        <f>TEXT(DATE(2026,10,20),"d")&amp;CHAR(10)&amp;INDEX($D$18:$AE$29,10,MATCH($H$5,$B$17:$AE$17,0))</f>
        <v>20
M</v>
      </c>
      <c r="L58" s="13" t="str">
        <f>TEXT(DATE(2026,10,21),"d")&amp;CHAR(10)&amp;INDEX($D$18:$AE$29,10,MATCH($H$5,$B$17:$AE$17,0))</f>
        <v>21
M</v>
      </c>
      <c r="M58" s="13" t="str">
        <f>TEXT(DATE(2026,10,22),"d")&amp;CHAR(10)&amp;INDEX($D$18:$AE$29,10,MATCH($H$5,$B$17:$AE$17,0))</f>
        <v>22
M</v>
      </c>
      <c r="N58" s="13" t="str">
        <f>TEXT(DATE(2026,10,23),"d")&amp;CHAR(10)&amp;INDEX($D$18:$AE$29,10,MATCH($H$5,$B$17:$AE$17,0))</f>
        <v>23
M</v>
      </c>
      <c r="O58" s="13" t="str">
        <f>TEXT(DATE(2026,10,24),"d")&amp;CHAR(10)&amp;INDEX($D$18:$AE$29,10,MATCH($H$5,$B$17:$AE$17,0))</f>
        <v>24
M</v>
      </c>
      <c r="P58" s="13" t="str">
        <f>TEXT(DATE(2026,10,25),"d")&amp;CHAR(10)&amp;INDEX($D$18:$AE$29,10,MATCH($H$5,$B$17:$AE$17,0))</f>
        <v>25
M</v>
      </c>
      <c r="Q58" s="4"/>
      <c r="R58" s="13" t="str">
        <f>TEXT(DATE(2026,11,16),"d")&amp;CHAR(10)&amp;INDEX($D$18:$AE$29,11,MATCH($H$5,$B$17:$AE$17,0))</f>
        <v>16
H</v>
      </c>
      <c r="S58" s="13" t="str">
        <f>TEXT(DATE(2026,11,17),"d")&amp;CHAR(10)&amp;INDEX($D$18:$AE$29,11,MATCH($H$5,$B$17:$AE$17,0))</f>
        <v>17
H</v>
      </c>
      <c r="T58" s="13" t="str">
        <f>TEXT(DATE(2026,11,18),"d")&amp;CHAR(10)&amp;INDEX($D$18:$AE$29,11,MATCH($H$5,$B$17:$AE$17,0))</f>
        <v>18
H</v>
      </c>
      <c r="U58" s="13" t="str">
        <f>TEXT(DATE(2026,11,19),"d")&amp;CHAR(10)&amp;INDEX($D$18:$AE$29,11,MATCH($H$5,$B$17:$AE$17,0))</f>
        <v>19
H</v>
      </c>
      <c r="V58" s="13" t="str">
        <f>TEXT(DATE(2026,11,20),"d")&amp;CHAR(10)&amp;INDEX($D$18:$AE$29,11,MATCH($H$5,$B$17:$AE$17,0))</f>
        <v>20
H</v>
      </c>
      <c r="W58" s="13" t="str">
        <f>TEXT(DATE(2026,11,21),"d")&amp;CHAR(10)&amp;INDEX($D$18:$AE$29,11,MATCH($H$5,$B$17:$AE$17,0))</f>
        <v>21
H</v>
      </c>
      <c r="X58" s="13" t="str">
        <f>TEXT(DATE(2026,11,22),"d")&amp;CHAR(10)&amp;INDEX($D$18:$AE$29,11,MATCH($H$5,$B$17:$AE$17,0))</f>
        <v>22
H</v>
      </c>
      <c r="Y58" s="4"/>
      <c r="Z58" s="13" t="str">
        <f>TEXT(DATE(2026,12,21),"d")&amp;CHAR(10)&amp;INDEX($D$18:$AE$29,12,MATCH($H$5,$B$17:$AE$17,0))</f>
        <v>21
H</v>
      </c>
      <c r="AA58" s="13" t="str">
        <f>TEXT(DATE(2026,12,22),"d")&amp;CHAR(10)&amp;INDEX($D$18:$AE$29,12,MATCH($H$5,$B$17:$AE$17,0))</f>
        <v>22
H</v>
      </c>
      <c r="AB58" s="13" t="str">
        <f>TEXT(DATE(2026,12,23),"d")&amp;CHAR(10)&amp;INDEX($D$18:$AE$29,12,MATCH($H$5,$B$17:$AE$17,0))</f>
        <v>23
H</v>
      </c>
      <c r="AC58" s="13" t="str">
        <f>TEXT(DATE(2026,12,24),"d")&amp;CHAR(10)&amp;INDEX($D$18:$AE$29,12,MATCH($H$5,$B$17:$AE$17,0))</f>
        <v>24
H</v>
      </c>
      <c r="AD58" s="13" t="str">
        <f>TEXT(DATE(2026,12,25),"d")&amp;CHAR(10)&amp;INDEX($D$18:$AE$29,12,MATCH($H$5,$B$17:$AE$17,0))</f>
        <v>25
H</v>
      </c>
      <c r="AE58" s="13" t="str">
        <f>TEXT(DATE(2026,12,26),"d")&amp;CHAR(10)&amp;INDEX($D$18:$AE$29,12,MATCH($H$5,$B$17:$AE$17,0))</f>
        <v>26
H</v>
      </c>
      <c r="AF58" s="13" t="str">
        <f>TEXT(DATE(2026,12,27),"d")&amp;CHAR(10)&amp;INDEX($D$18:$AE$29,12,MATCH($H$5,$B$17:$AE$17,0))</f>
        <v>27
H</v>
      </c>
      <c r="AG58" s="4"/>
      <c r="AH58" s="4"/>
    </row>
    <row r="59" spans="1:34" ht="33" customHeight="1" x14ac:dyDescent="0.25">
      <c r="A59" s="4"/>
      <c r="B59" s="13" t="str">
        <f>TEXT(DATE(2026,9,28),"d")&amp;CHAR(10)&amp;INDEX($D$18:$AE$29,9,MATCH($H$5,$B$17:$AE$17,0))</f>
        <v>28
M</v>
      </c>
      <c r="C59" s="13" t="str">
        <f>TEXT(DATE(2026,9,29),"d")&amp;CHAR(10)&amp;INDEX($D$18:$AE$29,9,MATCH($H$5,$B$17:$AE$17,0))</f>
        <v>29
M</v>
      </c>
      <c r="D59" s="13" t="str">
        <f>TEXT(DATE(2026,9,30),"d")&amp;CHAR(10)&amp;INDEX($D$18:$AE$29,9,MATCH($H$5,$B$17:$AE$17,0))</f>
        <v>30
M</v>
      </c>
      <c r="E59" s="13"/>
      <c r="F59" s="13"/>
      <c r="G59" s="13"/>
      <c r="H59" s="13"/>
      <c r="I59" s="4"/>
      <c r="J59" s="13" t="str">
        <f>TEXT(DATE(2026,10,26),"d")&amp;CHAR(10)&amp;INDEX($D$18:$AE$29,10,MATCH($H$5,$B$17:$AE$17,0))</f>
        <v>26
M</v>
      </c>
      <c r="K59" s="13" t="str">
        <f>TEXT(DATE(2026,10,27),"d")&amp;CHAR(10)&amp;INDEX($D$18:$AE$29,10,MATCH($H$5,$B$17:$AE$17,0))</f>
        <v>27
M</v>
      </c>
      <c r="L59" s="13" t="str">
        <f>TEXT(DATE(2026,10,28),"d")&amp;CHAR(10)&amp;INDEX($D$18:$AE$29,10,MATCH($H$5,$B$17:$AE$17,0))</f>
        <v>28
M</v>
      </c>
      <c r="M59" s="13" t="str">
        <f>TEXT(DATE(2026,10,29),"d")&amp;CHAR(10)&amp;INDEX($D$18:$AE$29,10,MATCH($H$5,$B$17:$AE$17,0))</f>
        <v>29
M</v>
      </c>
      <c r="N59" s="13" t="str">
        <f>TEXT(DATE(2026,10,30),"d")&amp;CHAR(10)&amp;INDEX($D$18:$AE$29,10,MATCH($H$5,$B$17:$AE$17,0))</f>
        <v>30
M</v>
      </c>
      <c r="O59" s="13" t="str">
        <f>TEXT(DATE(2026,10,31),"d")&amp;CHAR(10)&amp;INDEX($D$18:$AE$29,10,MATCH($H$5,$B$17:$AE$17,0))</f>
        <v>31
M</v>
      </c>
      <c r="P59" s="13"/>
      <c r="Q59" s="4"/>
      <c r="R59" s="13" t="str">
        <f>TEXT(DATE(2026,11,23),"d")&amp;CHAR(10)&amp;INDEX($D$18:$AE$29,11,MATCH($H$5,$B$17:$AE$17,0))</f>
        <v>23
H</v>
      </c>
      <c r="S59" s="13" t="str">
        <f>TEXT(DATE(2026,11,24),"d")&amp;CHAR(10)&amp;INDEX($D$18:$AE$29,11,MATCH($H$5,$B$17:$AE$17,0))</f>
        <v>24
H</v>
      </c>
      <c r="T59" s="13" t="str">
        <f>TEXT(DATE(2026,11,25),"d")&amp;CHAR(10)&amp;INDEX($D$18:$AE$29,11,MATCH($H$5,$B$17:$AE$17,0))</f>
        <v>25
H</v>
      </c>
      <c r="U59" s="13" t="str">
        <f>TEXT(DATE(2026,11,26),"d")&amp;CHAR(10)&amp;INDEX($D$18:$AE$29,11,MATCH($H$5,$B$17:$AE$17,0))</f>
        <v>26
H</v>
      </c>
      <c r="V59" s="13" t="str">
        <f>TEXT(DATE(2026,11,27),"d")&amp;CHAR(10)&amp;INDEX($D$18:$AE$29,11,MATCH($H$5,$B$17:$AE$17,0))</f>
        <v>27
H</v>
      </c>
      <c r="W59" s="13" t="str">
        <f>TEXT(DATE(2026,11,28),"d")&amp;CHAR(10)&amp;INDEX($D$18:$AE$29,11,MATCH($H$5,$B$17:$AE$17,0))</f>
        <v>28
H</v>
      </c>
      <c r="X59" s="13" t="str">
        <f>TEXT(DATE(2026,11,29),"d")&amp;CHAR(10)&amp;INDEX($D$18:$AE$29,11,MATCH($H$5,$B$17:$AE$17,0))</f>
        <v>29
H</v>
      </c>
      <c r="Y59" s="4"/>
      <c r="Z59" s="13" t="str">
        <f>TEXT(DATE(2026,12,28),"d")&amp;CHAR(10)&amp;INDEX($D$18:$AE$29,12,MATCH($H$5,$B$17:$AE$17,0))</f>
        <v>28
H</v>
      </c>
      <c r="AA59" s="13" t="str">
        <f>TEXT(DATE(2026,12,29),"d")&amp;CHAR(10)&amp;INDEX($D$18:$AE$29,12,MATCH($H$5,$B$17:$AE$17,0))</f>
        <v>29
H</v>
      </c>
      <c r="AB59" s="13" t="str">
        <f>TEXT(DATE(2026,12,30),"d")&amp;CHAR(10)&amp;INDEX($D$18:$AE$29,12,MATCH($H$5,$B$17:$AE$17,0))</f>
        <v>30
H</v>
      </c>
      <c r="AC59" s="13" t="str">
        <f>TEXT(DATE(2026,12,31),"d")&amp;CHAR(10)&amp;INDEX($D$18:$AE$29,12,MATCH($H$5,$B$17:$AE$17,0))</f>
        <v>31
H</v>
      </c>
      <c r="AD59" s="13"/>
      <c r="AE59" s="13"/>
      <c r="AF59" s="13"/>
      <c r="AG59" s="4"/>
      <c r="AH59" s="4"/>
    </row>
    <row r="60" spans="1:34" ht="33" customHeight="1" x14ac:dyDescent="0.25">
      <c r="A60" s="4"/>
      <c r="B60" s="13"/>
      <c r="C60" s="13"/>
      <c r="D60" s="13"/>
      <c r="E60" s="13"/>
      <c r="F60" s="13"/>
      <c r="G60" s="13"/>
      <c r="H60" s="13"/>
      <c r="I60" s="4"/>
      <c r="J60" s="13"/>
      <c r="K60" s="13"/>
      <c r="L60" s="13"/>
      <c r="M60" s="13"/>
      <c r="N60" s="13"/>
      <c r="O60" s="13"/>
      <c r="P60" s="13"/>
      <c r="Q60" s="4"/>
      <c r="R60" s="13" t="str">
        <f>TEXT(DATE(2026,11,30),"d")&amp;CHAR(10)&amp;INDEX($D$18:$AE$29,11,MATCH($H$5,$B$17:$AE$17,0))</f>
        <v>30
H</v>
      </c>
      <c r="S60" s="13"/>
      <c r="T60" s="13"/>
      <c r="U60" s="13"/>
      <c r="V60" s="13"/>
      <c r="W60" s="13"/>
      <c r="X60" s="13"/>
      <c r="Y60" s="4"/>
      <c r="Z60" s="13"/>
      <c r="AA60" s="13"/>
      <c r="AB60" s="13"/>
      <c r="AC60" s="13"/>
      <c r="AD60" s="13"/>
      <c r="AE60" s="13"/>
      <c r="AF60" s="13"/>
      <c r="AG60" s="4"/>
      <c r="AH60" s="4"/>
    </row>
    <row r="61" spans="1:34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</row>
    <row r="62" spans="1:34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</row>
    <row r="63" spans="1:34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</row>
    <row r="64" spans="1:34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</row>
    <row r="65" spans="1:34" x14ac:dyDescent="0.25">
      <c r="A65" s="4"/>
      <c r="B65" s="9" t="s">
        <v>46</v>
      </c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</row>
    <row r="66" spans="1:34" x14ac:dyDescent="0.25">
      <c r="A66" s="4"/>
      <c r="B66" s="14" t="s">
        <v>47</v>
      </c>
      <c r="C66" s="15" t="str">
        <f>INDEX($D$18:$AE$29,MONTH(H6),MATCH(H5,$B$17:$AE$17,0))</f>
        <v>M</v>
      </c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</row>
    <row r="67" spans="1:34" x14ac:dyDescent="0.25">
      <c r="A67" s="4"/>
      <c r="B67" s="14" t="s">
        <v>48</v>
      </c>
      <c r="C67" s="15" t="str">
        <f>IF(C66="M","Niña","Niño")</f>
        <v>Niña</v>
      </c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</row>
    <row r="68" spans="1:34" x14ac:dyDescent="0.25">
      <c r="A68" s="4"/>
      <c r="B68" s="14" t="s">
        <v>49</v>
      </c>
      <c r="C68" s="15" t="str">
        <f>"Mes " &amp; TEXT(H6,"mmmm") &amp; " + edad lunar " &amp; H5</f>
        <v>Mes mayo + edad lunar 30</v>
      </c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</row>
    <row r="69" spans="1:34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</row>
    <row r="70" spans="1:34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</row>
    <row r="71" spans="1:34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</row>
    <row r="72" spans="1:34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</row>
    <row r="73" spans="1:34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</row>
    <row r="74" spans="1:34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</row>
    <row r="75" spans="1:34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</row>
    <row r="76" spans="1:34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</row>
    <row r="77" spans="1:34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</row>
  </sheetData>
  <mergeCells count="40">
    <mergeCell ref="B29:D29"/>
    <mergeCell ref="B12:AF12"/>
    <mergeCell ref="B13:AF13"/>
    <mergeCell ref="B16:AF16"/>
    <mergeCell ref="B15:AF15"/>
    <mergeCell ref="B17:D17"/>
    <mergeCell ref="B43:H43"/>
    <mergeCell ref="J43:P43"/>
    <mergeCell ref="R43:X43"/>
    <mergeCell ref="Z43:AF43"/>
    <mergeCell ref="B53:H53"/>
    <mergeCell ref="J53:P53"/>
    <mergeCell ref="R53:X53"/>
    <mergeCell ref="Z53:AF53"/>
    <mergeCell ref="B33:H33"/>
    <mergeCell ref="J33:P33"/>
    <mergeCell ref="R33:X33"/>
    <mergeCell ref="Z33:AF33"/>
    <mergeCell ref="B18:D18"/>
    <mergeCell ref="B19:D19"/>
    <mergeCell ref="B20:D20"/>
    <mergeCell ref="B21:D21"/>
    <mergeCell ref="B22:D22"/>
    <mergeCell ref="B23:D23"/>
    <mergeCell ref="B24:D24"/>
    <mergeCell ref="B25:D25"/>
    <mergeCell ref="B26:D26"/>
    <mergeCell ref="B27:D27"/>
    <mergeCell ref="B28:D28"/>
    <mergeCell ref="B2:AH2"/>
    <mergeCell ref="B3:AH3"/>
    <mergeCell ref="B5:G5"/>
    <mergeCell ref="B6:G6"/>
    <mergeCell ref="B7:G7"/>
    <mergeCell ref="B8:G8"/>
    <mergeCell ref="H6:K6"/>
    <mergeCell ref="H5:K5"/>
    <mergeCell ref="H7:K7"/>
    <mergeCell ref="I8:K8"/>
    <mergeCell ref="B11:AF11"/>
  </mergeCells>
  <conditionalFormatting sqref="B35:H40">
    <cfRule type="expression" dxfId="23" priority="2">
      <formula>ISNUMBER(SEARCH("M",B35))</formula>
    </cfRule>
    <cfRule type="expression" dxfId="22" priority="3">
      <formula>ISNUMBER(SEARCH("H",B35))</formula>
    </cfRule>
  </conditionalFormatting>
  <conditionalFormatting sqref="B45:H50">
    <cfRule type="expression" dxfId="21" priority="10">
      <formula>ISNUMBER(SEARCH("M",B45))</formula>
    </cfRule>
    <cfRule type="expression" dxfId="20" priority="11">
      <formula>ISNUMBER(SEARCH("H",B45))</formula>
    </cfRule>
  </conditionalFormatting>
  <conditionalFormatting sqref="B55:H60">
    <cfRule type="expression" dxfId="19" priority="18">
      <formula>ISNUMBER(SEARCH("M",B55))</formula>
    </cfRule>
    <cfRule type="expression" dxfId="18" priority="19">
      <formula>ISNUMBER(SEARCH("H",B55))</formula>
    </cfRule>
  </conditionalFormatting>
  <conditionalFormatting sqref="J35:P40">
    <cfRule type="expression" dxfId="17" priority="4">
      <formula>ISNUMBER(SEARCH("M",J35))</formula>
    </cfRule>
    <cfRule type="expression" dxfId="16" priority="5">
      <formula>ISNUMBER(SEARCH("H",J35))</formula>
    </cfRule>
  </conditionalFormatting>
  <conditionalFormatting sqref="J45:P50">
    <cfRule type="expression" dxfId="15" priority="12">
      <formula>ISNUMBER(SEARCH("M",J45))</formula>
    </cfRule>
    <cfRule type="expression" dxfId="14" priority="13">
      <formula>ISNUMBER(SEARCH("H",J45))</formula>
    </cfRule>
  </conditionalFormatting>
  <conditionalFormatting sqref="J55:P60">
    <cfRule type="expression" dxfId="13" priority="20">
      <formula>ISNUMBER(SEARCH("M",J55))</formula>
    </cfRule>
    <cfRule type="expression" dxfId="12" priority="21">
      <formula>ISNUMBER(SEARCH("H",J55))</formula>
    </cfRule>
  </conditionalFormatting>
  <conditionalFormatting sqref="R35:X40">
    <cfRule type="expression" dxfId="11" priority="6">
      <formula>ISNUMBER(SEARCH("M",R35))</formula>
    </cfRule>
    <cfRule type="expression" dxfId="10" priority="7">
      <formula>ISNUMBER(SEARCH("H",R35))</formula>
    </cfRule>
  </conditionalFormatting>
  <conditionalFormatting sqref="R45:X50">
    <cfRule type="expression" dxfId="9" priority="14">
      <formula>ISNUMBER(SEARCH("M",R45))</formula>
    </cfRule>
    <cfRule type="expression" dxfId="8" priority="15">
      <formula>ISNUMBER(SEARCH("H",R45))</formula>
    </cfRule>
  </conditionalFormatting>
  <conditionalFormatting sqref="R55:X60">
    <cfRule type="expression" dxfId="7" priority="22">
      <formula>ISNUMBER(SEARCH("M",R55))</formula>
    </cfRule>
    <cfRule type="expression" dxfId="6" priority="23">
      <formula>ISNUMBER(SEARCH("H",R55))</formula>
    </cfRule>
  </conditionalFormatting>
  <conditionalFormatting sqref="Z35:AF40">
    <cfRule type="expression" dxfId="5" priority="8">
      <formula>ISNUMBER(SEARCH("M",Z35))</formula>
    </cfRule>
    <cfRule type="expression" dxfId="4" priority="9">
      <formula>ISNUMBER(SEARCH("H",Z35))</formula>
    </cfRule>
  </conditionalFormatting>
  <conditionalFormatting sqref="Z45:AF50">
    <cfRule type="expression" dxfId="3" priority="16">
      <formula>ISNUMBER(SEARCH("M",Z45))</formula>
    </cfRule>
    <cfRule type="expression" dxfId="2" priority="17">
      <formula>ISNUMBER(SEARCH("H",Z45))</formula>
    </cfRule>
  </conditionalFormatting>
  <conditionalFormatting sqref="Z55:AF60">
    <cfRule type="expression" dxfId="1" priority="24">
      <formula>ISNUMBER(SEARCH("M",Z55))</formula>
    </cfRule>
    <cfRule type="expression" dxfId="0" priority="25">
      <formula>ISNUMBER(SEARCH("H",Z55))</formula>
    </cfRule>
  </conditionalFormatting>
  <dataValidations count="2">
    <dataValidation type="whole" sqref="H5" xr:uid="{00000000-0002-0000-0000-000000000000}">
      <formula1>18</formula1>
      <formula2>45</formula2>
    </dataValidation>
    <dataValidation type="date" sqref="H6" xr:uid="{00000000-0002-0000-0000-000001000000}">
      <formula1>DATE(2026,1,1)</formula1>
      <formula2>DATE(2026,12,31)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Calendario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2026-03-10T07:48:54Z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2026-03-10T07:12:17Z</dcterms:created>
  <dc:creator>openpyxl</dc:creator>
  <dc:description/>
  <dc:language>en-US</dc:language>
  <cp:lastModifiedBy/>
  <dcterms:modified xsi:type="dcterms:W3CDTF">2026-03-10T07:12:18Z</dcterms:modified>
  <cp:revision>0</cp:revision>
  <dc:subject/>
  <dc:title/>
</cp:coreProperties>
</file>