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abla fifo\"/>
    </mc:Choice>
  </mc:AlternateContent>
  <xr:revisionPtr revIDLastSave="0" documentId="13_ncr:1_{3EF29D6E-EB05-44EF-8E4B-61DE04F2C5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a FIFO" sheetId="1" r:id="rId1"/>
  </sheets>
  <definedNames>
    <definedName name="_xlnm._FilterDatabase" localSheetId="0" hidden="1">'Tabla FIFO'!$A$8:$J$60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G60" i="1" l="1"/>
  <c r="BF60" i="1"/>
  <c r="BE60" i="1"/>
  <c r="BD60" i="1"/>
  <c r="BC60" i="1"/>
  <c r="BB60" i="1"/>
  <c r="BA60" i="1"/>
  <c r="AZ60" i="1"/>
  <c r="AY60" i="1"/>
  <c r="AX60" i="1"/>
  <c r="AW60" i="1"/>
  <c r="AV60" i="1"/>
  <c r="AU60" i="1"/>
  <c r="AT60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J60" i="1"/>
  <c r="I60" i="1"/>
  <c r="H60" i="1"/>
  <c r="G60" i="1"/>
  <c r="F60" i="1"/>
  <c r="BG59" i="1"/>
  <c r="BF59" i="1"/>
  <c r="BE59" i="1"/>
  <c r="BD59" i="1"/>
  <c r="BC59" i="1"/>
  <c r="BB59" i="1"/>
  <c r="BA59" i="1"/>
  <c r="AZ59" i="1"/>
  <c r="AY59" i="1"/>
  <c r="AX59" i="1"/>
  <c r="AW59" i="1"/>
  <c r="AV59" i="1"/>
  <c r="AU59" i="1"/>
  <c r="AT59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J59" i="1"/>
  <c r="I59" i="1"/>
  <c r="H59" i="1"/>
  <c r="G59" i="1"/>
  <c r="F59" i="1"/>
  <c r="BG58" i="1"/>
  <c r="BF58" i="1"/>
  <c r="BE58" i="1"/>
  <c r="BD58" i="1"/>
  <c r="BC58" i="1"/>
  <c r="BB58" i="1"/>
  <c r="BA58" i="1"/>
  <c r="AZ58" i="1"/>
  <c r="AY58" i="1"/>
  <c r="AX58" i="1"/>
  <c r="AW58" i="1"/>
  <c r="AV58" i="1"/>
  <c r="AU58" i="1"/>
  <c r="AT58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J58" i="1"/>
  <c r="I58" i="1"/>
  <c r="H58" i="1"/>
  <c r="G58" i="1"/>
  <c r="F58" i="1"/>
  <c r="BG57" i="1"/>
  <c r="BF57" i="1"/>
  <c r="BE57" i="1"/>
  <c r="BD57" i="1"/>
  <c r="BC57" i="1"/>
  <c r="BB57" i="1"/>
  <c r="BA57" i="1"/>
  <c r="AZ57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J57" i="1"/>
  <c r="I57" i="1"/>
  <c r="H57" i="1"/>
  <c r="G57" i="1"/>
  <c r="F57" i="1"/>
  <c r="BG56" i="1"/>
  <c r="BF56" i="1"/>
  <c r="BE56" i="1"/>
  <c r="BD56" i="1"/>
  <c r="BC56" i="1"/>
  <c r="BB56" i="1"/>
  <c r="BA56" i="1"/>
  <c r="AZ56" i="1"/>
  <c r="AY56" i="1"/>
  <c r="AX56" i="1"/>
  <c r="AW56" i="1"/>
  <c r="AV56" i="1"/>
  <c r="AU56" i="1"/>
  <c r="AT56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J56" i="1"/>
  <c r="I56" i="1"/>
  <c r="H56" i="1"/>
  <c r="G56" i="1"/>
  <c r="F56" i="1"/>
  <c r="BG55" i="1"/>
  <c r="BF55" i="1"/>
  <c r="BE55" i="1"/>
  <c r="BD55" i="1"/>
  <c r="BC55" i="1"/>
  <c r="BB55" i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J55" i="1"/>
  <c r="I55" i="1"/>
  <c r="H55" i="1"/>
  <c r="G55" i="1"/>
  <c r="F55" i="1"/>
  <c r="BG54" i="1"/>
  <c r="BF54" i="1"/>
  <c r="BE54" i="1"/>
  <c r="BD54" i="1"/>
  <c r="BC54" i="1"/>
  <c r="BB54" i="1"/>
  <c r="BA54" i="1"/>
  <c r="AZ54" i="1"/>
  <c r="AY54" i="1"/>
  <c r="AX54" i="1"/>
  <c r="AW54" i="1"/>
  <c r="AV54" i="1"/>
  <c r="AU54" i="1"/>
  <c r="AT54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J54" i="1"/>
  <c r="I54" i="1"/>
  <c r="H54" i="1"/>
  <c r="G54" i="1"/>
  <c r="F54" i="1"/>
  <c r="BG53" i="1"/>
  <c r="BF53" i="1"/>
  <c r="BE53" i="1"/>
  <c r="BD53" i="1"/>
  <c r="BC53" i="1"/>
  <c r="BB53" i="1"/>
  <c r="BA53" i="1"/>
  <c r="AZ53" i="1"/>
  <c r="AY53" i="1"/>
  <c r="AX53" i="1"/>
  <c r="AW53" i="1"/>
  <c r="AV53" i="1"/>
  <c r="AU53" i="1"/>
  <c r="AT53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J53" i="1"/>
  <c r="I53" i="1"/>
  <c r="H53" i="1"/>
  <c r="G53" i="1"/>
  <c r="F53" i="1"/>
  <c r="BG52" i="1"/>
  <c r="BF52" i="1"/>
  <c r="BE52" i="1"/>
  <c r="BD52" i="1"/>
  <c r="BC52" i="1"/>
  <c r="BB52" i="1"/>
  <c r="BA52" i="1"/>
  <c r="AZ52" i="1"/>
  <c r="AY52" i="1"/>
  <c r="AX52" i="1"/>
  <c r="AW52" i="1"/>
  <c r="AV52" i="1"/>
  <c r="AU52" i="1"/>
  <c r="AT52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J52" i="1"/>
  <c r="I52" i="1"/>
  <c r="H52" i="1"/>
  <c r="G52" i="1"/>
  <c r="F52" i="1"/>
  <c r="BG51" i="1"/>
  <c r="BF51" i="1"/>
  <c r="BE51" i="1"/>
  <c r="BD51" i="1"/>
  <c r="BC51" i="1"/>
  <c r="BB51" i="1"/>
  <c r="BA51" i="1"/>
  <c r="AZ51" i="1"/>
  <c r="AY51" i="1"/>
  <c r="AX51" i="1"/>
  <c r="AW51" i="1"/>
  <c r="AV51" i="1"/>
  <c r="AU51" i="1"/>
  <c r="AT51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J51" i="1"/>
  <c r="I51" i="1"/>
  <c r="H51" i="1"/>
  <c r="G51" i="1"/>
  <c r="F51" i="1"/>
  <c r="BG50" i="1"/>
  <c r="BF50" i="1"/>
  <c r="BE50" i="1"/>
  <c r="BD50" i="1"/>
  <c r="BC50" i="1"/>
  <c r="BB50" i="1"/>
  <c r="BA50" i="1"/>
  <c r="AZ50" i="1"/>
  <c r="AY50" i="1"/>
  <c r="AX50" i="1"/>
  <c r="AW50" i="1"/>
  <c r="AV50" i="1"/>
  <c r="AU50" i="1"/>
  <c r="AT50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J50" i="1"/>
  <c r="I50" i="1"/>
  <c r="H50" i="1"/>
  <c r="G50" i="1"/>
  <c r="F50" i="1"/>
  <c r="BG49" i="1"/>
  <c r="BF49" i="1"/>
  <c r="BE49" i="1"/>
  <c r="BD49" i="1"/>
  <c r="BC49" i="1"/>
  <c r="BB49" i="1"/>
  <c r="BA49" i="1"/>
  <c r="AZ49" i="1"/>
  <c r="AY49" i="1"/>
  <c r="AX49" i="1"/>
  <c r="AW49" i="1"/>
  <c r="AV49" i="1"/>
  <c r="AU49" i="1"/>
  <c r="AT49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J49" i="1"/>
  <c r="I49" i="1"/>
  <c r="H49" i="1"/>
  <c r="G49" i="1"/>
  <c r="F49" i="1"/>
  <c r="BG48" i="1"/>
  <c r="BF48" i="1"/>
  <c r="BE48" i="1"/>
  <c r="BD48" i="1"/>
  <c r="BC48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J48" i="1"/>
  <c r="I48" i="1"/>
  <c r="H48" i="1"/>
  <c r="G48" i="1"/>
  <c r="F48" i="1"/>
  <c r="BG47" i="1"/>
  <c r="BF47" i="1"/>
  <c r="BE47" i="1"/>
  <c r="BD47" i="1"/>
  <c r="BC47" i="1"/>
  <c r="BB47" i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J47" i="1"/>
  <c r="I47" i="1"/>
  <c r="H47" i="1"/>
  <c r="G47" i="1"/>
  <c r="F47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J46" i="1"/>
  <c r="I46" i="1"/>
  <c r="H46" i="1"/>
  <c r="G46" i="1"/>
  <c r="F46" i="1"/>
  <c r="BG45" i="1"/>
  <c r="BF45" i="1"/>
  <c r="BE45" i="1"/>
  <c r="BD45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J45" i="1"/>
  <c r="I45" i="1"/>
  <c r="H45" i="1"/>
  <c r="G45" i="1"/>
  <c r="F45" i="1"/>
  <c r="BG44" i="1"/>
  <c r="BF44" i="1"/>
  <c r="BE44" i="1"/>
  <c r="BD44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J44" i="1"/>
  <c r="I44" i="1"/>
  <c r="H44" i="1"/>
  <c r="G44" i="1"/>
  <c r="F44" i="1"/>
  <c r="BG43" i="1"/>
  <c r="BF43" i="1"/>
  <c r="BE43" i="1"/>
  <c r="BD43" i="1"/>
  <c r="BC43" i="1"/>
  <c r="BB43" i="1"/>
  <c r="BA43" i="1"/>
  <c r="AZ43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J43" i="1"/>
  <c r="I43" i="1"/>
  <c r="H43" i="1"/>
  <c r="G43" i="1"/>
  <c r="F43" i="1"/>
  <c r="BG42" i="1"/>
  <c r="BF42" i="1"/>
  <c r="BE42" i="1"/>
  <c r="BD42" i="1"/>
  <c r="BC42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J42" i="1"/>
  <c r="I42" i="1"/>
  <c r="H42" i="1"/>
  <c r="G42" i="1"/>
  <c r="F42" i="1"/>
  <c r="BG41" i="1"/>
  <c r="BF41" i="1"/>
  <c r="BE41" i="1"/>
  <c r="BD41" i="1"/>
  <c r="BC41" i="1"/>
  <c r="BB41" i="1"/>
  <c r="BA41" i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J41" i="1"/>
  <c r="I41" i="1"/>
  <c r="H41" i="1"/>
  <c r="G41" i="1"/>
  <c r="F41" i="1"/>
  <c r="BG40" i="1"/>
  <c r="BF40" i="1"/>
  <c r="BE40" i="1"/>
  <c r="BD40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J40" i="1"/>
  <c r="I40" i="1"/>
  <c r="H40" i="1"/>
  <c r="G40" i="1"/>
  <c r="F40" i="1"/>
  <c r="BG39" i="1"/>
  <c r="BF39" i="1"/>
  <c r="BE39" i="1"/>
  <c r="BD39" i="1"/>
  <c r="BC39" i="1"/>
  <c r="BB39" i="1"/>
  <c r="BA39" i="1"/>
  <c r="AZ39" i="1"/>
  <c r="AY39" i="1"/>
  <c r="AX39" i="1"/>
  <c r="AW39" i="1"/>
  <c r="AV39" i="1"/>
  <c r="AU39" i="1"/>
  <c r="AT39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J39" i="1"/>
  <c r="I39" i="1"/>
  <c r="H39" i="1"/>
  <c r="G39" i="1"/>
  <c r="F39" i="1"/>
  <c r="BG38" i="1"/>
  <c r="BF38" i="1"/>
  <c r="BE38" i="1"/>
  <c r="BD38" i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J38" i="1"/>
  <c r="I38" i="1"/>
  <c r="H38" i="1"/>
  <c r="G38" i="1"/>
  <c r="F38" i="1"/>
  <c r="BG37" i="1"/>
  <c r="BF37" i="1"/>
  <c r="BE37" i="1"/>
  <c r="BD37" i="1"/>
  <c r="BC37" i="1"/>
  <c r="BB37" i="1"/>
  <c r="BA37" i="1"/>
  <c r="AZ37" i="1"/>
  <c r="AY37" i="1"/>
  <c r="AX37" i="1"/>
  <c r="AW37" i="1"/>
  <c r="AV37" i="1"/>
  <c r="AU37" i="1"/>
  <c r="AT37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J37" i="1"/>
  <c r="I37" i="1"/>
  <c r="H37" i="1"/>
  <c r="G37" i="1"/>
  <c r="F37" i="1"/>
  <c r="BG36" i="1"/>
  <c r="BF36" i="1"/>
  <c r="BE36" i="1"/>
  <c r="BD36" i="1"/>
  <c r="BC36" i="1"/>
  <c r="BB36" i="1"/>
  <c r="BA36" i="1"/>
  <c r="AZ36" i="1"/>
  <c r="AY36" i="1"/>
  <c r="AX36" i="1"/>
  <c r="AW36" i="1"/>
  <c r="AV36" i="1"/>
  <c r="AU36" i="1"/>
  <c r="AT36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J36" i="1"/>
  <c r="I36" i="1"/>
  <c r="H36" i="1"/>
  <c r="G36" i="1"/>
  <c r="F36" i="1"/>
  <c r="BG35" i="1"/>
  <c r="BF35" i="1"/>
  <c r="BE35" i="1"/>
  <c r="BD35" i="1"/>
  <c r="BC35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J35" i="1"/>
  <c r="I35" i="1"/>
  <c r="H35" i="1"/>
  <c r="G35" i="1"/>
  <c r="F35" i="1"/>
  <c r="BG34" i="1"/>
  <c r="BF34" i="1"/>
  <c r="BE34" i="1"/>
  <c r="BD34" i="1"/>
  <c r="BC34" i="1"/>
  <c r="BB34" i="1"/>
  <c r="BA34" i="1"/>
  <c r="AZ34" i="1"/>
  <c r="AY34" i="1"/>
  <c r="AX34" i="1"/>
  <c r="AW34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J34" i="1"/>
  <c r="I34" i="1"/>
  <c r="H34" i="1"/>
  <c r="G34" i="1"/>
  <c r="F34" i="1"/>
  <c r="BG33" i="1"/>
  <c r="BF33" i="1"/>
  <c r="BE33" i="1"/>
  <c r="BD33" i="1"/>
  <c r="BC33" i="1"/>
  <c r="BB33" i="1"/>
  <c r="BA33" i="1"/>
  <c r="AZ33" i="1"/>
  <c r="AY33" i="1"/>
  <c r="AX33" i="1"/>
  <c r="AW33" i="1"/>
  <c r="AV33" i="1"/>
  <c r="AU33" i="1"/>
  <c r="AT33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J33" i="1"/>
  <c r="I33" i="1"/>
  <c r="H33" i="1"/>
  <c r="G33" i="1"/>
  <c r="F33" i="1"/>
  <c r="BG32" i="1"/>
  <c r="BF32" i="1"/>
  <c r="BE32" i="1"/>
  <c r="BD32" i="1"/>
  <c r="BC32" i="1"/>
  <c r="BB32" i="1"/>
  <c r="BA32" i="1"/>
  <c r="AZ32" i="1"/>
  <c r="AY32" i="1"/>
  <c r="AX32" i="1"/>
  <c r="AW32" i="1"/>
  <c r="AV32" i="1"/>
  <c r="AU32" i="1"/>
  <c r="AT32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J32" i="1"/>
  <c r="I32" i="1"/>
  <c r="H32" i="1"/>
  <c r="G32" i="1"/>
  <c r="F32" i="1"/>
  <c r="BG31" i="1"/>
  <c r="BF31" i="1"/>
  <c r="BE31" i="1"/>
  <c r="BD31" i="1"/>
  <c r="BC31" i="1"/>
  <c r="BB31" i="1"/>
  <c r="BA31" i="1"/>
  <c r="AZ31" i="1"/>
  <c r="AY31" i="1"/>
  <c r="AX31" i="1"/>
  <c r="AW31" i="1"/>
  <c r="AV31" i="1"/>
  <c r="AU31" i="1"/>
  <c r="AT31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J31" i="1"/>
  <c r="I31" i="1"/>
  <c r="H31" i="1"/>
  <c r="G31" i="1"/>
  <c r="F31" i="1"/>
  <c r="BG30" i="1"/>
  <c r="BF30" i="1"/>
  <c r="BE30" i="1"/>
  <c r="BD30" i="1"/>
  <c r="BC30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J30" i="1"/>
  <c r="I30" i="1"/>
  <c r="H30" i="1"/>
  <c r="G30" i="1"/>
  <c r="F30" i="1"/>
  <c r="BG29" i="1"/>
  <c r="BF29" i="1"/>
  <c r="BE29" i="1"/>
  <c r="BD29" i="1"/>
  <c r="BC29" i="1"/>
  <c r="BB29" i="1"/>
  <c r="BA29" i="1"/>
  <c r="AZ29" i="1"/>
  <c r="AY29" i="1"/>
  <c r="AX29" i="1"/>
  <c r="AW29" i="1"/>
  <c r="AV29" i="1"/>
  <c r="AU29" i="1"/>
  <c r="AT29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J29" i="1"/>
  <c r="I29" i="1"/>
  <c r="H29" i="1"/>
  <c r="G29" i="1"/>
  <c r="F29" i="1"/>
  <c r="BG28" i="1"/>
  <c r="BF28" i="1"/>
  <c r="BE28" i="1"/>
  <c r="BD28" i="1"/>
  <c r="BC28" i="1"/>
  <c r="BB28" i="1"/>
  <c r="BA28" i="1"/>
  <c r="AZ28" i="1"/>
  <c r="AY28" i="1"/>
  <c r="AX28" i="1"/>
  <c r="AW28" i="1"/>
  <c r="AV28" i="1"/>
  <c r="AU28" i="1"/>
  <c r="AT28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J28" i="1"/>
  <c r="I28" i="1"/>
  <c r="H28" i="1"/>
  <c r="G28" i="1"/>
  <c r="F28" i="1"/>
  <c r="BG27" i="1"/>
  <c r="BF27" i="1"/>
  <c r="BE27" i="1"/>
  <c r="BD27" i="1"/>
  <c r="BC27" i="1"/>
  <c r="BB27" i="1"/>
  <c r="BA27" i="1"/>
  <c r="AZ27" i="1"/>
  <c r="AY27" i="1"/>
  <c r="AX27" i="1"/>
  <c r="AW27" i="1"/>
  <c r="AV27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J27" i="1"/>
  <c r="I27" i="1"/>
  <c r="H27" i="1"/>
  <c r="G27" i="1"/>
  <c r="F27" i="1"/>
  <c r="BG26" i="1"/>
  <c r="BF26" i="1"/>
  <c r="BE26" i="1"/>
  <c r="BD26" i="1"/>
  <c r="BC26" i="1"/>
  <c r="BB26" i="1"/>
  <c r="BA26" i="1"/>
  <c r="AZ26" i="1"/>
  <c r="AY26" i="1"/>
  <c r="AX26" i="1"/>
  <c r="AW26" i="1"/>
  <c r="AV26" i="1"/>
  <c r="AU26" i="1"/>
  <c r="AT26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J26" i="1"/>
  <c r="I26" i="1"/>
  <c r="H26" i="1"/>
  <c r="G26" i="1"/>
  <c r="F26" i="1"/>
  <c r="BG25" i="1"/>
  <c r="BF25" i="1"/>
  <c r="BE25" i="1"/>
  <c r="BD25" i="1"/>
  <c r="BC25" i="1"/>
  <c r="BB25" i="1"/>
  <c r="BA25" i="1"/>
  <c r="AZ25" i="1"/>
  <c r="AY25" i="1"/>
  <c r="AX25" i="1"/>
  <c r="AW25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J25" i="1"/>
  <c r="I25" i="1"/>
  <c r="H25" i="1"/>
  <c r="G25" i="1"/>
  <c r="F25" i="1"/>
  <c r="BG24" i="1"/>
  <c r="BF24" i="1"/>
  <c r="BE24" i="1"/>
  <c r="BD24" i="1"/>
  <c r="BC24" i="1"/>
  <c r="BB24" i="1"/>
  <c r="BA24" i="1"/>
  <c r="AZ24" i="1"/>
  <c r="AY24" i="1"/>
  <c r="AX24" i="1"/>
  <c r="AW24" i="1"/>
  <c r="AV24" i="1"/>
  <c r="AU24" i="1"/>
  <c r="AT24" i="1"/>
  <c r="AS24" i="1"/>
  <c r="AR24" i="1"/>
  <c r="AQ24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J24" i="1"/>
  <c r="I24" i="1"/>
  <c r="H24" i="1"/>
  <c r="G24" i="1"/>
  <c r="F24" i="1"/>
  <c r="BG23" i="1"/>
  <c r="BF23" i="1"/>
  <c r="BE23" i="1"/>
  <c r="BD23" i="1"/>
  <c r="BC23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J23" i="1"/>
  <c r="I23" i="1"/>
  <c r="H23" i="1"/>
  <c r="G23" i="1"/>
  <c r="F23" i="1"/>
  <c r="BG22" i="1"/>
  <c r="BF22" i="1"/>
  <c r="BE22" i="1"/>
  <c r="BD22" i="1"/>
  <c r="BC22" i="1"/>
  <c r="BB22" i="1"/>
  <c r="BA22" i="1"/>
  <c r="AZ22" i="1"/>
  <c r="AY22" i="1"/>
  <c r="AX22" i="1"/>
  <c r="AW22" i="1"/>
  <c r="AV22" i="1"/>
  <c r="AU22" i="1"/>
  <c r="AT22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J22" i="1"/>
  <c r="I22" i="1"/>
  <c r="H22" i="1"/>
  <c r="G22" i="1"/>
  <c r="F22" i="1"/>
  <c r="BG21" i="1"/>
  <c r="BF21" i="1"/>
  <c r="BE21" i="1"/>
  <c r="BD21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J21" i="1"/>
  <c r="I21" i="1"/>
  <c r="H21" i="1"/>
  <c r="G21" i="1"/>
  <c r="F21" i="1"/>
  <c r="F20" i="1"/>
  <c r="G19" i="1"/>
  <c r="F19" i="1"/>
  <c r="F18" i="1"/>
  <c r="G17" i="1"/>
  <c r="F17" i="1"/>
  <c r="F16" i="1"/>
  <c r="G15" i="1"/>
  <c r="F15" i="1"/>
  <c r="F14" i="1"/>
  <c r="F13" i="1"/>
  <c r="G12" i="1"/>
  <c r="F12" i="1"/>
  <c r="F11" i="1"/>
  <c r="G10" i="1"/>
  <c r="F10" i="1"/>
  <c r="BG9" i="1"/>
  <c r="BE9" i="1"/>
  <c r="BD9" i="1"/>
  <c r="AS9" i="1"/>
  <c r="AR9" i="1"/>
  <c r="AQ9" i="1"/>
  <c r="AP9" i="1"/>
  <c r="AM9" i="1"/>
  <c r="AL9" i="1"/>
  <c r="AK9" i="1"/>
  <c r="AJ9" i="1"/>
  <c r="AI9" i="1"/>
  <c r="S9" i="1"/>
  <c r="J9" i="1"/>
  <c r="G9" i="1"/>
  <c r="F9" i="1"/>
  <c r="N4" i="1"/>
  <c r="N3" i="1"/>
  <c r="BA9" i="1" l="1"/>
  <c r="AG9" i="1"/>
  <c r="AF9" i="1"/>
  <c r="AC9" i="1"/>
  <c r="S10" i="1"/>
  <c r="AZ9" i="1"/>
  <c r="AB9" i="1"/>
  <c r="AY9" i="1"/>
  <c r="AE9" i="1"/>
  <c r="AX9" i="1"/>
  <c r="AD9" i="1"/>
  <c r="AW9" i="1"/>
  <c r="AV9" i="1"/>
  <c r="BC9" i="1"/>
  <c r="W9" i="1"/>
  <c r="AU9" i="1"/>
  <c r="U9" i="1"/>
  <c r="AT9" i="1"/>
  <c r="T9" i="1"/>
  <c r="BB9" i="1"/>
  <c r="V9" i="1"/>
  <c r="AO9" i="1"/>
  <c r="AN9" i="1"/>
  <c r="BF9" i="1"/>
  <c r="Z9" i="1"/>
  <c r="X9" i="1"/>
  <c r="Y9" i="1"/>
  <c r="AA9" i="1"/>
  <c r="AH9" i="1"/>
  <c r="H9" i="1" l="1"/>
  <c r="I9" i="1"/>
  <c r="AN10" i="1"/>
  <c r="T10" i="1"/>
  <c r="AM10" i="1"/>
  <c r="AM11" i="1" s="1"/>
  <c r="BD10" i="1"/>
  <c r="BG10" i="1"/>
  <c r="BG11" i="1" s="1"/>
  <c r="AI10" i="1"/>
  <c r="AI11" i="1" s="1"/>
  <c r="BF10" i="1"/>
  <c r="AL10" i="1"/>
  <c r="BE10" i="1"/>
  <c r="BE11" i="1" s="1"/>
  <c r="AK10" i="1"/>
  <c r="AK11" i="1" s="1"/>
  <c r="AJ10" i="1"/>
  <c r="BC10" i="1"/>
  <c r="BC11" i="1" s="1"/>
  <c r="BB10" i="1"/>
  <c r="AB10" i="1"/>
  <c r="AZ10" i="1"/>
  <c r="Z10" i="1"/>
  <c r="AY10" i="1"/>
  <c r="AY11" i="1" s="1"/>
  <c r="Y10" i="1"/>
  <c r="Y11" i="1" s="1"/>
  <c r="BA10" i="1"/>
  <c r="BA11" i="1" s="1"/>
  <c r="AA10" i="1"/>
  <c r="AA11" i="1" s="1"/>
  <c r="AT10" i="1"/>
  <c r="J10" i="1"/>
  <c r="AS10" i="1"/>
  <c r="AS11" i="1" s="1"/>
  <c r="AE10" i="1"/>
  <c r="AE11" i="1" s="1"/>
  <c r="V10" i="1"/>
  <c r="AH10" i="1"/>
  <c r="U10" i="1"/>
  <c r="U11" i="1" s="1"/>
  <c r="AW10" i="1"/>
  <c r="AW11" i="1" s="1"/>
  <c r="AR10" i="1"/>
  <c r="AQ10" i="1"/>
  <c r="AQ11" i="1" s="1"/>
  <c r="AP10" i="1"/>
  <c r="AX10" i="1"/>
  <c r="AV10" i="1"/>
  <c r="AU10" i="1"/>
  <c r="AU11" i="1" s="1"/>
  <c r="AO10" i="1"/>
  <c r="AO11" i="1" s="1"/>
  <c r="S11" i="1"/>
  <c r="S12" i="1" s="1"/>
  <c r="AG10" i="1"/>
  <c r="AG11" i="1" s="1"/>
  <c r="AF10" i="1"/>
  <c r="AC10" i="1"/>
  <c r="AC11" i="1" s="1"/>
  <c r="AD10" i="1"/>
  <c r="X10" i="1"/>
  <c r="W10" i="1"/>
  <c r="W11" i="1" s="1"/>
  <c r="AE12" i="1" l="1"/>
  <c r="AE13" i="1" s="1"/>
  <c r="AE14" i="1" s="1"/>
  <c r="AY12" i="1"/>
  <c r="AY13" i="1" s="1"/>
  <c r="AY14" i="1" s="1"/>
  <c r="AA12" i="1"/>
  <c r="AA13" i="1" s="1"/>
  <c r="AA14" i="1" s="1"/>
  <c r="AW12" i="1"/>
  <c r="AW13" i="1" s="1"/>
  <c r="AW14" i="1" s="1"/>
  <c r="AC12" i="1"/>
  <c r="AC13" i="1" s="1"/>
  <c r="AC14" i="1" s="1"/>
  <c r="AU12" i="1"/>
  <c r="AU13" i="1" s="1"/>
  <c r="AU14" i="1" s="1"/>
  <c r="BE12" i="1"/>
  <c r="BE13" i="1" s="1"/>
  <c r="BE14" i="1" s="1"/>
  <c r="Y12" i="1"/>
  <c r="Y13" i="1" s="1"/>
  <c r="Y14" i="1" s="1"/>
  <c r="BG12" i="1"/>
  <c r="BG13" i="1" s="1"/>
  <c r="BG14" i="1" s="1"/>
  <c r="AG12" i="1"/>
  <c r="AG13" i="1" s="1"/>
  <c r="AG14" i="1" s="1"/>
  <c r="AS12" i="1"/>
  <c r="AS13" i="1" s="1"/>
  <c r="AS14" i="1" s="1"/>
  <c r="AK12" i="1"/>
  <c r="AK13" i="1" s="1"/>
  <c r="AK14" i="1" s="1"/>
  <c r="AM12" i="1"/>
  <c r="AM13" i="1" s="1"/>
  <c r="AM14" i="1" s="1"/>
  <c r="AI12" i="1"/>
  <c r="AI13" i="1" s="1"/>
  <c r="AI14" i="1" s="1"/>
  <c r="W12" i="1"/>
  <c r="W13" i="1" s="1"/>
  <c r="W14" i="1" s="1"/>
  <c r="BC12" i="1"/>
  <c r="BC13" i="1" s="1"/>
  <c r="BC14" i="1" s="1"/>
  <c r="J12" i="1"/>
  <c r="S13" i="1"/>
  <c r="S14" i="1" s="1"/>
  <c r="S15" i="1" s="1"/>
  <c r="U12" i="1"/>
  <c r="U13" i="1" s="1"/>
  <c r="U14" i="1" s="1"/>
  <c r="BA12" i="1"/>
  <c r="BA13" i="1" s="1"/>
  <c r="BA14" i="1" s="1"/>
  <c r="X12" i="1"/>
  <c r="AQ12" i="1"/>
  <c r="AQ13" i="1" s="1"/>
  <c r="AQ14" i="1" s="1"/>
  <c r="AO12" i="1"/>
  <c r="AO13" i="1" s="1"/>
  <c r="AO14" i="1" s="1"/>
  <c r="H10" i="1"/>
  <c r="T11" i="1"/>
  <c r="I10" i="1"/>
  <c r="J11" i="1"/>
  <c r="AW15" i="1" l="1"/>
  <c r="AW16" i="1" s="1"/>
  <c r="AC15" i="1"/>
  <c r="AC16" i="1" s="1"/>
  <c r="Z15" i="1"/>
  <c r="AS15" i="1"/>
  <c r="AS16" i="1" s="1"/>
  <c r="AU15" i="1"/>
  <c r="AU16" i="1" s="1"/>
  <c r="AA15" i="1"/>
  <c r="AA16" i="1" s="1"/>
  <c r="Y15" i="1"/>
  <c r="Y16" i="1" s="1"/>
  <c r="AI15" i="1"/>
  <c r="AI16" i="1" s="1"/>
  <c r="AK15" i="1"/>
  <c r="AK16" i="1" s="1"/>
  <c r="BC15" i="1"/>
  <c r="BC16" i="1" s="1"/>
  <c r="W15" i="1"/>
  <c r="W16" i="1" s="1"/>
  <c r="S16" i="1"/>
  <c r="S17" i="1" s="1"/>
  <c r="AO15" i="1"/>
  <c r="AO16" i="1" s="1"/>
  <c r="BA15" i="1"/>
  <c r="BA16" i="1" s="1"/>
  <c r="AE15" i="1"/>
  <c r="AE16" i="1" s="1"/>
  <c r="U15" i="1"/>
  <c r="U16" i="1" s="1"/>
  <c r="AQ15" i="1"/>
  <c r="AQ16" i="1" s="1"/>
  <c r="AM15" i="1"/>
  <c r="AM16" i="1" s="1"/>
  <c r="AY15" i="1"/>
  <c r="AY16" i="1" s="1"/>
  <c r="AG15" i="1"/>
  <c r="AG16" i="1" s="1"/>
  <c r="BG15" i="1"/>
  <c r="BG16" i="1" s="1"/>
  <c r="BE15" i="1"/>
  <c r="BE16" i="1" s="1"/>
  <c r="J15" i="1"/>
  <c r="V11" i="1"/>
  <c r="V12" i="1" s="1"/>
  <c r="T12" i="1"/>
  <c r="AO17" i="1" l="1"/>
  <c r="AO18" i="1" s="1"/>
  <c r="U17" i="1"/>
  <c r="U18" i="1" s="1"/>
  <c r="AK17" i="1"/>
  <c r="AK18" i="1" s="1"/>
  <c r="BE17" i="1"/>
  <c r="BE18" i="1" s="1"/>
  <c r="BG17" i="1"/>
  <c r="BG18" i="1" s="1"/>
  <c r="AM17" i="1"/>
  <c r="AM18" i="1" s="1"/>
  <c r="AQ17" i="1"/>
  <c r="AQ18" i="1" s="1"/>
  <c r="AS17" i="1"/>
  <c r="AS18" i="1" s="1"/>
  <c r="J17" i="1"/>
  <c r="AE17" i="1"/>
  <c r="AE18" i="1" s="1"/>
  <c r="AW17" i="1"/>
  <c r="AW18" i="1" s="1"/>
  <c r="W17" i="1"/>
  <c r="W18" i="1" s="1"/>
  <c r="AG17" i="1"/>
  <c r="AG18" i="1" s="1"/>
  <c r="AB17" i="1"/>
  <c r="AC17" i="1"/>
  <c r="AC18" i="1" s="1"/>
  <c r="AA17" i="1"/>
  <c r="AA18" i="1" s="1"/>
  <c r="AY17" i="1"/>
  <c r="AY18" i="1" s="1"/>
  <c r="S18" i="1"/>
  <c r="S19" i="1" s="1"/>
  <c r="Y17" i="1"/>
  <c r="Y18" i="1" s="1"/>
  <c r="BC17" i="1"/>
  <c r="BC18" i="1" s="1"/>
  <c r="BA17" i="1"/>
  <c r="BA18" i="1" s="1"/>
  <c r="AU17" i="1"/>
  <c r="AU18" i="1" s="1"/>
  <c r="AI17" i="1"/>
  <c r="AI18" i="1" s="1"/>
  <c r="X11" i="1"/>
  <c r="T13" i="1"/>
  <c r="V13" i="1" s="1"/>
  <c r="T14" i="1" l="1"/>
  <c r="Z11" i="1"/>
  <c r="AW19" i="1"/>
  <c r="AW20" i="1" s="1"/>
  <c r="BJ17" i="1" s="1"/>
  <c r="S20" i="1"/>
  <c r="BA19" i="1"/>
  <c r="BA20" i="1" s="1"/>
  <c r="BJ19" i="1" s="1"/>
  <c r="AG19" i="1"/>
  <c r="AG20" i="1" s="1"/>
  <c r="BJ9" i="1" s="1"/>
  <c r="J19" i="1"/>
  <c r="AD19" i="1"/>
  <c r="AY19" i="1"/>
  <c r="AY20" i="1" s="1"/>
  <c r="BJ18" i="1" s="1"/>
  <c r="AE19" i="1"/>
  <c r="AE20" i="1" s="1"/>
  <c r="BJ8" i="1" s="1"/>
  <c r="AC19" i="1"/>
  <c r="AC20" i="1" s="1"/>
  <c r="BJ7" i="1" s="1"/>
  <c r="AQ19" i="1"/>
  <c r="AQ20" i="1" s="1"/>
  <c r="BJ14" i="1" s="1"/>
  <c r="W19" i="1"/>
  <c r="W20" i="1" s="1"/>
  <c r="BJ4" i="1" s="1"/>
  <c r="AS19" i="1"/>
  <c r="AS20" i="1" s="1"/>
  <c r="BJ15" i="1" s="1"/>
  <c r="AU19" i="1"/>
  <c r="AU20" i="1" s="1"/>
  <c r="BJ16" i="1" s="1"/>
  <c r="AM19" i="1"/>
  <c r="AM20" i="1" s="1"/>
  <c r="BJ12" i="1" s="1"/>
  <c r="BE19" i="1"/>
  <c r="BE20" i="1" s="1"/>
  <c r="BJ21" i="1" s="1"/>
  <c r="U19" i="1"/>
  <c r="U20" i="1" s="1"/>
  <c r="BJ3" i="1" s="1"/>
  <c r="BC19" i="1"/>
  <c r="BC20" i="1" s="1"/>
  <c r="BJ20" i="1" s="1"/>
  <c r="AK19" i="1"/>
  <c r="AK20" i="1" s="1"/>
  <c r="BJ11" i="1" s="1"/>
  <c r="AI19" i="1"/>
  <c r="AI20" i="1" s="1"/>
  <c r="BJ10" i="1" s="1"/>
  <c r="BG19" i="1"/>
  <c r="BG20" i="1" s="1"/>
  <c r="BJ22" i="1" s="1"/>
  <c r="AO19" i="1"/>
  <c r="AO20" i="1" s="1"/>
  <c r="BJ13" i="1" s="1"/>
  <c r="Y19" i="1"/>
  <c r="Y20" i="1" s="1"/>
  <c r="BJ5" i="1" s="1"/>
  <c r="AA19" i="1"/>
  <c r="AA20" i="1" s="1"/>
  <c r="BJ6" i="1" s="1"/>
  <c r="X13" i="1"/>
  <c r="Z12" i="1" l="1"/>
  <c r="T15" i="1"/>
  <c r="AB11" i="1"/>
  <c r="V14" i="1"/>
  <c r="V15" i="1" s="1"/>
  <c r="T16" i="1" l="1"/>
  <c r="Z13" i="1"/>
  <c r="AB12" i="1"/>
  <c r="AD11" i="1"/>
  <c r="AD12" i="1" s="1"/>
  <c r="X14" i="1"/>
  <c r="Z14" i="1" l="1"/>
  <c r="T17" i="1"/>
  <c r="AF11" i="1"/>
  <c r="V16" i="1"/>
  <c r="V17" i="1" s="1"/>
  <c r="AH11" i="1"/>
  <c r="AH12" i="1" s="1"/>
  <c r="AB13" i="1"/>
  <c r="AB14" i="1" s="1"/>
  <c r="AB15" i="1" s="1"/>
  <c r="X15" i="1"/>
  <c r="T18" i="1" l="1"/>
  <c r="AF12" i="1"/>
  <c r="AJ11" i="1"/>
  <c r="AJ12" i="1" s="1"/>
  <c r="AL11" i="1"/>
  <c r="AL12" i="1" s="1"/>
  <c r="X16" i="1"/>
  <c r="X17" i="1" s="1"/>
  <c r="V18" i="1"/>
  <c r="V19" i="1" s="1"/>
  <c r="AD13" i="1"/>
  <c r="AD14" i="1" s="1"/>
  <c r="AD15" i="1" s="1"/>
  <c r="X18" i="1" l="1"/>
  <c r="X19" i="1" s="1"/>
  <c r="T19" i="1"/>
  <c r="AF13" i="1"/>
  <c r="AH13" i="1" s="1"/>
  <c r="Z16" i="1"/>
  <c r="AN11" i="1"/>
  <c r="AJ13" i="1" l="1"/>
  <c r="Z17" i="1"/>
  <c r="AB16" i="1"/>
  <c r="AN12" i="1"/>
  <c r="AP11" i="1"/>
  <c r="AP12" i="1" s="1"/>
  <c r="AF14" i="1"/>
  <c r="AL13" i="1"/>
  <c r="T20" i="1"/>
  <c r="Z18" i="1" l="1"/>
  <c r="AB18" i="1"/>
  <c r="AB19" i="1" s="1"/>
  <c r="AF15" i="1"/>
  <c r="BI3" i="1"/>
  <c r="AD16" i="1"/>
  <c r="AD17" i="1" s="1"/>
  <c r="AD18" i="1" s="1"/>
  <c r="AR11" i="1"/>
  <c r="AN13" i="1"/>
  <c r="AT11" i="1"/>
  <c r="AT12" i="1" s="1"/>
  <c r="V20" i="1"/>
  <c r="AH14" i="1"/>
  <c r="AH15" i="1" s="1"/>
  <c r="BI4" i="1" l="1"/>
  <c r="AF16" i="1"/>
  <c r="AF17" i="1" s="1"/>
  <c r="AF18" i="1" s="1"/>
  <c r="AF19" i="1" s="1"/>
  <c r="AV11" i="1"/>
  <c r="AH16" i="1"/>
  <c r="AH17" i="1" s="1"/>
  <c r="AH18" i="1" s="1"/>
  <c r="AH19" i="1" s="1"/>
  <c r="AJ14" i="1"/>
  <c r="AJ15" i="1" s="1"/>
  <c r="AJ16" i="1" s="1"/>
  <c r="AJ17" i="1" s="1"/>
  <c r="AJ18" i="1" s="1"/>
  <c r="AJ19" i="1" s="1"/>
  <c r="AP13" i="1"/>
  <c r="X20" i="1"/>
  <c r="Z19" i="1"/>
  <c r="AR12" i="1"/>
  <c r="Z20" i="1" l="1"/>
  <c r="AL14" i="1"/>
  <c r="AR13" i="1"/>
  <c r="AV12" i="1"/>
  <c r="AZ11" i="1"/>
  <c r="AZ12" i="1" s="1"/>
  <c r="BI5" i="1"/>
  <c r="AX11" i="1"/>
  <c r="AL15" i="1" l="1"/>
  <c r="AN14" i="1"/>
  <c r="AN15" i="1" s="1"/>
  <c r="BI6" i="1"/>
  <c r="AB20" i="1"/>
  <c r="AX12" i="1"/>
  <c r="H12" i="1" s="1"/>
  <c r="BF11" i="1"/>
  <c r="BF12" i="1" s="1"/>
  <c r="BB11" i="1"/>
  <c r="BB12" i="1" s="1"/>
  <c r="BD11" i="1"/>
  <c r="BD12" i="1" s="1"/>
  <c r="AT13" i="1"/>
  <c r="J13" i="1" l="1"/>
  <c r="BI7" i="1"/>
  <c r="AV13" i="1"/>
  <c r="AF20" i="1"/>
  <c r="BI9" i="1" s="1"/>
  <c r="H11" i="1"/>
  <c r="AP14" i="1"/>
  <c r="AP15" i="1" s="1"/>
  <c r="AX13" i="1"/>
  <c r="AD20" i="1"/>
  <c r="BI8" i="1" s="1"/>
  <c r="I11" i="1"/>
  <c r="G11" i="1"/>
  <c r="I12" i="1"/>
  <c r="AL16" i="1"/>
  <c r="AZ13" i="1" l="1"/>
  <c r="AL17" i="1"/>
  <c r="AP16" i="1"/>
  <c r="AP17" i="1" s="1"/>
  <c r="BB13" i="1"/>
  <c r="AR14" i="1"/>
  <c r="AR15" i="1" s="1"/>
  <c r="AR16" i="1" s="1"/>
  <c r="AR17" i="1" s="1"/>
  <c r="AN16" i="1"/>
  <c r="AN17" i="1" s="1"/>
  <c r="AH20" i="1"/>
  <c r="AJ20" i="1"/>
  <c r="BI11" i="1" s="1"/>
  <c r="AL18" i="1" l="1"/>
  <c r="AV14" i="1"/>
  <c r="AV15" i="1" s="1"/>
  <c r="AV16" i="1" s="1"/>
  <c r="AV17" i="1" s="1"/>
  <c r="BI10" i="1"/>
  <c r="AT14" i="1"/>
  <c r="AT15" i="1" s="1"/>
  <c r="AT16" i="1" s="1"/>
  <c r="AT17" i="1" s="1"/>
  <c r="BD13" i="1"/>
  <c r="AN18" i="1"/>
  <c r="AN19" i="1" s="1"/>
  <c r="BF13" i="1" l="1"/>
  <c r="AL19" i="1"/>
  <c r="AP18" i="1"/>
  <c r="AZ14" i="1"/>
  <c r="AZ15" i="1" s="1"/>
  <c r="AZ16" i="1" s="1"/>
  <c r="AZ17" i="1" s="1"/>
  <c r="AX14" i="1"/>
  <c r="AX15" i="1" s="1"/>
  <c r="AX16" i="1" s="1"/>
  <c r="AX17" i="1" s="1"/>
  <c r="AL20" i="1" l="1"/>
  <c r="I13" i="1"/>
  <c r="BB14" i="1"/>
  <c r="BB15" i="1" s="1"/>
  <c r="BB16" i="1" s="1"/>
  <c r="BB17" i="1" s="1"/>
  <c r="AP19" i="1"/>
  <c r="AR18" i="1"/>
  <c r="AR19" i="1" s="1"/>
  <c r="J14" i="1"/>
  <c r="H13" i="1"/>
  <c r="G13" i="1"/>
  <c r="BD14" i="1" l="1"/>
  <c r="BD15" i="1" s="1"/>
  <c r="BD16" i="1" s="1"/>
  <c r="BD17" i="1" s="1"/>
  <c r="H14" i="1"/>
  <c r="H15" i="1"/>
  <c r="G16" i="1"/>
  <c r="BF14" i="1"/>
  <c r="BF15" i="1" s="1"/>
  <c r="BF16" i="1" s="1"/>
  <c r="BF17" i="1" s="1"/>
  <c r="I17" i="1" s="1"/>
  <c r="BI12" i="1"/>
  <c r="AN20" i="1"/>
  <c r="BI13" i="1" s="1"/>
  <c r="H16" i="1"/>
  <c r="J18" i="1"/>
  <c r="AT18" i="1"/>
  <c r="AP20" i="1" l="1"/>
  <c r="BI14" i="1" s="1"/>
  <c r="J16" i="1"/>
  <c r="G14" i="1"/>
  <c r="AR20" i="1"/>
  <c r="BI15" i="1" s="1"/>
  <c r="AT19" i="1"/>
  <c r="AV18" i="1"/>
  <c r="I15" i="1"/>
  <c r="I14" i="1"/>
  <c r="I16" i="1"/>
  <c r="AX18" i="1"/>
  <c r="AX19" i="1" s="1"/>
  <c r="H17" i="1"/>
  <c r="AV19" i="1" l="1"/>
  <c r="AZ18" i="1"/>
  <c r="AZ19" i="1" s="1"/>
  <c r="AT20" i="1"/>
  <c r="BI16" i="1" s="1"/>
  <c r="BB18" i="1" l="1"/>
  <c r="AV20" i="1"/>
  <c r="BI17" i="1" l="1"/>
  <c r="AX20" i="1"/>
  <c r="BI18" i="1" s="1"/>
  <c r="AZ20" i="1"/>
  <c r="BI19" i="1" s="1"/>
  <c r="BB19" i="1"/>
  <c r="BD18" i="1"/>
  <c r="BF18" i="1"/>
  <c r="BF19" i="1" s="1"/>
  <c r="H18" i="1" l="1"/>
  <c r="I18" i="1"/>
  <c r="BD19" i="1"/>
  <c r="BD20" i="1" s="1"/>
  <c r="BI21" i="1" s="1"/>
  <c r="G18" i="1"/>
  <c r="BB20" i="1"/>
  <c r="BI20" i="1" s="1"/>
  <c r="J20" i="1"/>
  <c r="H19" i="1"/>
  <c r="I19" i="1"/>
  <c r="BF20" i="1" l="1"/>
  <c r="BI22" i="1" l="1"/>
  <c r="N7" i="1" s="1"/>
  <c r="H20" i="1"/>
  <c r="N5" i="1" s="1"/>
  <c r="I20" i="1"/>
  <c r="N6" i="1" s="1"/>
  <c r="G20" i="1"/>
  <c r="L25" i="1" l="1"/>
  <c r="L19" i="1"/>
  <c r="BL17" i="1"/>
  <c r="N16" i="1"/>
  <c r="P16" i="1" s="1"/>
  <c r="L13" i="1"/>
  <c r="O28" i="1"/>
  <c r="O23" i="1"/>
  <c r="M16" i="1"/>
  <c r="O13" i="1"/>
  <c r="N28" i="1"/>
  <c r="P28" i="1" s="1"/>
  <c r="BL26" i="1"/>
  <c r="N23" i="1"/>
  <c r="P23" i="1" s="1"/>
  <c r="L16" i="1"/>
  <c r="BL14" i="1"/>
  <c r="N13" i="1"/>
  <c r="P13" i="1" s="1"/>
  <c r="M13" i="1"/>
  <c r="O10" i="1"/>
  <c r="L28" i="1"/>
  <c r="L23" i="1"/>
  <c r="BL21" i="1"/>
  <c r="BL11" i="1"/>
  <c r="O26" i="1"/>
  <c r="M10" i="1"/>
  <c r="M28" i="1"/>
  <c r="M23" i="1"/>
  <c r="O20" i="1"/>
  <c r="N20" i="1"/>
  <c r="P20" i="1" s="1"/>
  <c r="N10" i="1"/>
  <c r="M20" i="1"/>
  <c r="O17" i="1"/>
  <c r="M29" i="1"/>
  <c r="M24" i="1"/>
  <c r="M21" i="1"/>
  <c r="N24" i="1"/>
  <c r="P24" i="1" s="1"/>
  <c r="M22" i="1"/>
  <c r="L17" i="1"/>
  <c r="N18" i="1"/>
  <c r="P18" i="1" s="1"/>
  <c r="BL15" i="1"/>
  <c r="BL13" i="1"/>
  <c r="O19" i="1"/>
  <c r="M18" i="1"/>
  <c r="BL27" i="1"/>
  <c r="N19" i="1"/>
  <c r="P19" i="1" s="1"/>
  <c r="L18" i="1"/>
  <c r="L24" i="1"/>
  <c r="L22" i="1"/>
  <c r="O18" i="1"/>
  <c r="N27" i="1"/>
  <c r="P27" i="1" s="1"/>
  <c r="O25" i="1"/>
  <c r="BL18" i="1"/>
  <c r="L10" i="1"/>
  <c r="O11" i="1"/>
  <c r="O29" i="1"/>
  <c r="M27" i="1"/>
  <c r="N25" i="1"/>
  <c r="P25" i="1" s="1"/>
  <c r="BL28" i="1"/>
  <c r="N26" i="1"/>
  <c r="P26" i="1" s="1"/>
  <c r="M15" i="1"/>
  <c r="O14" i="1"/>
  <c r="L14" i="1"/>
  <c r="N12" i="1"/>
  <c r="P12" i="1" s="1"/>
  <c r="L26" i="1"/>
  <c r="BL16" i="1"/>
  <c r="M25" i="1"/>
  <c r="M19" i="1"/>
  <c r="N14" i="1"/>
  <c r="P14" i="1" s="1"/>
  <c r="O27" i="1"/>
  <c r="BL20" i="1"/>
  <c r="BL10" i="1"/>
  <c r="L27" i="1"/>
  <c r="BL29" i="1"/>
  <c r="BL24" i="1"/>
  <c r="N22" i="1"/>
  <c r="P22" i="1" s="1"/>
  <c r="N17" i="1"/>
  <c r="P17" i="1" s="1"/>
  <c r="M26" i="1"/>
  <c r="BL19" i="1"/>
  <c r="M14" i="1"/>
  <c r="BL22" i="1"/>
  <c r="O22" i="1"/>
  <c r="N29" i="1"/>
  <c r="P29" i="1" s="1"/>
  <c r="L29" i="1"/>
  <c r="M17" i="1"/>
  <c r="O12" i="1"/>
  <c r="O24" i="1"/>
  <c r="BL12" i="1"/>
  <c r="M12" i="1"/>
  <c r="L12" i="1"/>
  <c r="O16" i="1"/>
  <c r="O21" i="1"/>
  <c r="N11" i="1"/>
  <c r="L20" i="1"/>
  <c r="L21" i="1"/>
  <c r="M11" i="1"/>
  <c r="L11" i="1"/>
  <c r="BL23" i="1"/>
  <c r="BL25" i="1"/>
  <c r="O15" i="1"/>
  <c r="N21" i="1"/>
  <c r="P21" i="1" s="1"/>
  <c r="N15" i="1"/>
  <c r="P15" i="1" s="1"/>
  <c r="L15" i="1"/>
  <c r="P11" i="1" l="1"/>
  <c r="P10" i="1"/>
</calcChain>
</file>

<file path=xl/sharedStrings.xml><?xml version="1.0" encoding="utf-8"?>
<sst xmlns="http://schemas.openxmlformats.org/spreadsheetml/2006/main" count="53" uniqueCount="41">
  <si>
    <t>Añade movimientos en las filas libres. En las salidas deja vacío el costo unitario; la hoja calcula el costo FIFO automáticamente.</t>
  </si>
  <si>
    <t>Resumen FIFO al cierre</t>
  </si>
  <si>
    <t>Entradas registradas</t>
  </si>
  <si>
    <t>Línea ejemplo</t>
  </si>
  <si>
    <t>Velas aromáticas edición otoño</t>
  </si>
  <si>
    <t>uds</t>
  </si>
  <si>
    <t>Salidas registradas</t>
  </si>
  <si>
    <t>Moneda</t>
  </si>
  <si>
    <t>€</t>
  </si>
  <si>
    <t>20 lotes de entrada</t>
  </si>
  <si>
    <t>Existencias actuales</t>
  </si>
  <si>
    <t>Valor del inventario</t>
  </si>
  <si>
    <t>Lotes activos</t>
  </si>
  <si>
    <t>Fecha</t>
  </si>
  <si>
    <t>Tipo</t>
  </si>
  <si>
    <t>Referencia</t>
  </si>
  <si>
    <t>Cantidad</t>
  </si>
  <si>
    <t>Costo unitario</t>
  </si>
  <si>
    <t>Valor entrada</t>
  </si>
  <si>
    <t>Costo FIFO salida</t>
  </si>
  <si>
    <t>Existencias</t>
  </si>
  <si>
    <t>Valor inventario</t>
  </si>
  <si>
    <t>Estado</t>
  </si>
  <si>
    <t>Entrada</t>
  </si>
  <si>
    <t>Lote VA-101</t>
  </si>
  <si>
    <t>Fecha lote</t>
  </si>
  <si>
    <t>Cantidad pendiente</t>
  </si>
  <si>
    <t>Valor pendiente</t>
  </si>
  <si>
    <t>Lote VA-102</t>
  </si>
  <si>
    <t>Salida</t>
  </si>
  <si>
    <t>Pedido tienda centro</t>
  </si>
  <si>
    <t>Lote VA-103</t>
  </si>
  <si>
    <t>Feria de diseño</t>
  </si>
  <si>
    <t>Tienda online</t>
  </si>
  <si>
    <t>Lote VA-104</t>
  </si>
  <si>
    <t>Pedido corporativo</t>
  </si>
  <si>
    <t>Lote VA-105</t>
  </si>
  <si>
    <t>Suscripción mensual</t>
  </si>
  <si>
    <t>Lote VA-106</t>
  </si>
  <si>
    <t>Concept store sur</t>
  </si>
  <si>
    <t>Tabla FIFO
Ejemplo funcional para "tabla fifo"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</si>
</sst>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C0A]"/>
  </numFmts>
  <fonts count="10" x14ac:knownFonts="1">
    <font>
      <sz val="11"/>
      <color theme="1"/>
      <name val="Calibri"/>
      <family val="2"/>
      <scheme val="minor"/>
    </font>
    <font>
      <i/>
      <sz val="10"/>
      <color rgb="FF666666"/>
      <name val="Calibri"/>
    </font>
    <font>
      <b/>
      <sz val="11"/>
      <color rgb="FF666666"/>
      <name val="Calibri"/>
    </font>
    <font>
      <sz val="11"/>
      <color rgb="FF000000"/>
      <name val="Calibri"/>
    </font>
    <font>
      <b/>
      <sz val="11"/>
      <color rgb="FFFFFFFF"/>
      <name val="Calibri"/>
    </font>
    <font>
      <sz val="11"/>
      <color rgb="FF0000FF"/>
      <name val="Calibri"/>
    </font>
    <font>
      <b/>
      <sz val="11"/>
      <name val="Calibri"/>
    </font>
    <font>
      <b/>
      <sz val="15"/>
      <color rgb="FFFFFFFF"/>
      <name val="Calibri"/>
      <family val="2"/>
    </font>
    <font>
      <sz val="15"/>
      <color theme="1"/>
      <name val="Calibri"/>
      <family val="2"/>
      <scheme val="minor"/>
    </font>
    <font>
      <b/>
      <sz val="16"/>
      <color rgb="FFFFFFFF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3E4A59"/>
      </patternFill>
    </fill>
    <fill>
      <patternFill patternType="solid">
        <fgColor rgb="FFF4F6F8"/>
      </patternFill>
    </fill>
    <fill>
      <patternFill patternType="solid">
        <fgColor rgb="FFFFFFFF"/>
      </patternFill>
    </fill>
    <fill>
      <patternFill patternType="solid">
        <fgColor rgb="FF6D7A88"/>
      </patternFill>
    </fill>
    <fill>
      <patternFill patternType="solid">
        <fgColor rgb="FFEAF3FF"/>
      </patternFill>
    </fill>
    <fill>
      <patternFill patternType="solid">
        <fgColor rgb="FF0F766E"/>
      </patternFill>
    </fill>
    <fill>
      <patternFill patternType="solid">
        <fgColor rgb="FFE7F5F2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rgb="FFC7CDD4"/>
      </left>
      <right style="thin">
        <color rgb="FFC7CDD4"/>
      </right>
      <top style="thin">
        <color rgb="FFC7CDD4"/>
      </top>
      <bottom style="thin">
        <color rgb="FFC7CDD4"/>
      </bottom>
      <diagonal/>
    </border>
    <border>
      <left/>
      <right/>
      <top style="medium">
        <color rgb="FF3E4A59"/>
      </top>
      <bottom style="medium">
        <color rgb="FF3E4A59"/>
      </bottom>
      <diagonal/>
    </border>
    <border>
      <left/>
      <right/>
      <top/>
      <bottom style="thin">
        <color rgb="FFC7CDD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5" borderId="2" xfId="0" applyFont="1" applyFill="1" applyBorder="1" applyAlignment="1">
      <alignment horizontal="center" vertical="center" wrapText="1"/>
    </xf>
    <xf numFmtId="14" fontId="5" fillId="6" borderId="3" xfId="0" applyNumberFormat="1" applyFont="1" applyFill="1" applyBorder="1" applyAlignment="1">
      <alignment horizontal="center"/>
    </xf>
    <xf numFmtId="0" fontId="5" fillId="6" borderId="3" xfId="0" applyFont="1" applyFill="1" applyBorder="1" applyAlignment="1">
      <alignment horizontal="left"/>
    </xf>
    <xf numFmtId="3" fontId="5" fillId="6" borderId="3" xfId="0" applyNumberFormat="1" applyFont="1" applyFill="1" applyBorder="1" applyAlignment="1">
      <alignment horizontal="right"/>
    </xf>
    <xf numFmtId="164" fontId="5" fillId="6" borderId="3" xfId="0" applyNumberFormat="1" applyFont="1" applyFill="1" applyBorder="1" applyAlignment="1">
      <alignment horizontal="right"/>
    </xf>
    <xf numFmtId="164" fontId="3" fillId="4" borderId="3" xfId="0" applyNumberFormat="1" applyFont="1" applyFill="1" applyBorder="1" applyAlignment="1">
      <alignment horizontal="right"/>
    </xf>
    <xf numFmtId="3" fontId="3" fillId="4" borderId="3" xfId="0" applyNumberFormat="1" applyFont="1" applyFill="1" applyBorder="1" applyAlignment="1">
      <alignment horizontal="right"/>
    </xf>
    <xf numFmtId="0" fontId="3" fillId="4" borderId="3" xfId="0" applyFont="1" applyFill="1" applyBorder="1" applyAlignment="1">
      <alignment horizontal="center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3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0" borderId="0" xfId="0"/>
    <xf numFmtId="0" fontId="1" fillId="0" borderId="0" xfId="0" applyFont="1" applyAlignment="1">
      <alignment horizontal="left" vertical="center"/>
    </xf>
    <xf numFmtId="0" fontId="7" fillId="7" borderId="0" xfId="0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9" fillId="2" borderId="0" xfId="0" applyFont="1" applyFill="1" applyAlignment="1">
      <alignment horizontal="center" vertical="center" wrapText="1"/>
    </xf>
    <xf numFmtId="0" fontId="2" fillId="8" borderId="4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0" fillId="0" borderId="4" xfId="0" applyBorder="1"/>
    <xf numFmtId="0" fontId="3" fillId="9" borderId="4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/>
    </xf>
  </cellXfs>
  <cellStyles count="1">
    <cellStyle name="Normal" xfId="0" builtinId="0"/>
  </cellStyles>
  <dxfs count="2">
    <dxf>
      <font>
        <b/>
        <color rgb="FF9C0006"/>
      </font>
      <fill>
        <patternFill>
          <bgColor rgb="FFFCE8E6"/>
        </patternFill>
      </fill>
    </dxf>
    <dxf>
      <fill>
        <patternFill>
          <bgColor rgb="FFEAF7E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60"/>
  <sheetViews>
    <sheetView showGridLines="0" tabSelected="1" workbookViewId="0">
      <selection activeCell="BS29" sqref="BS29"/>
    </sheetView>
  </sheetViews>
  <sheetFormatPr baseColWidth="10" defaultColWidth="9.140625" defaultRowHeight="15" x14ac:dyDescent="0.25"/>
  <cols>
    <col min="1" max="1" width="12" customWidth="1"/>
    <col min="2" max="2" width="7.7109375" bestFit="1" customWidth="1"/>
    <col min="3" max="3" width="20.5703125" customWidth="1"/>
    <col min="4" max="4" width="8.85546875" bestFit="1" customWidth="1"/>
    <col min="5" max="5" width="11.28515625" customWidth="1"/>
    <col min="6" max="6" width="10" customWidth="1"/>
    <col min="7" max="7" width="10.28515625" customWidth="1"/>
    <col min="8" max="8" width="10.5703125" customWidth="1"/>
    <col min="9" max="9" width="12.28515625" customWidth="1"/>
    <col min="10" max="10" width="7.42578125" customWidth="1"/>
    <col min="11" max="11" width="3" customWidth="1"/>
    <col min="12" max="12" width="11.28515625" customWidth="1"/>
    <col min="13" max="13" width="11.5703125" bestFit="1" customWidth="1"/>
    <col min="14" max="14" width="10.28515625" bestFit="1" customWidth="1"/>
    <col min="15" max="15" width="9.85546875" customWidth="1"/>
    <col min="16" max="16" width="10.28515625" bestFit="1" customWidth="1"/>
    <col min="19" max="64" width="13" hidden="1" customWidth="1"/>
  </cols>
  <sheetData>
    <row r="1" spans="1:64" ht="49.5" customHeight="1" x14ac:dyDescent="0.25">
      <c r="A1" s="17" t="s">
        <v>40</v>
      </c>
      <c r="B1" s="13"/>
      <c r="C1" s="13"/>
      <c r="D1" s="13"/>
      <c r="E1" s="13"/>
      <c r="F1" s="13"/>
      <c r="G1" s="13"/>
      <c r="H1" s="13"/>
      <c r="I1" s="13"/>
      <c r="J1" s="13"/>
    </row>
    <row r="2" spans="1:64" ht="20.100000000000001" customHeight="1" x14ac:dyDescent="0.25">
      <c r="A2" s="14" t="s">
        <v>0</v>
      </c>
      <c r="B2" s="13"/>
      <c r="C2" s="13"/>
      <c r="D2" s="13"/>
      <c r="E2" s="13"/>
      <c r="F2" s="13"/>
      <c r="G2" s="13"/>
      <c r="H2" s="13"/>
      <c r="I2" s="13"/>
      <c r="J2" s="13"/>
      <c r="L2" s="15" t="s">
        <v>1</v>
      </c>
      <c r="M2" s="16"/>
      <c r="N2" s="16"/>
      <c r="O2" s="16"/>
      <c r="P2" s="16"/>
    </row>
    <row r="3" spans="1:64" x14ac:dyDescent="0.25">
      <c r="L3" s="18" t="s">
        <v>2</v>
      </c>
      <c r="M3" s="18"/>
      <c r="N3" s="23">
        <f>COUNTIF($B$9:$B$60,"Entrada")</f>
        <v>6</v>
      </c>
      <c r="O3" s="23"/>
      <c r="P3" s="23"/>
      <c r="BH3">
        <v>1</v>
      </c>
      <c r="BI3">
        <f>LOOKUP(2,1/($A$9:$A$60&lt;&gt;""),$T$9:$T$60)</f>
        <v>0</v>
      </c>
      <c r="BJ3">
        <f>LOOKUP(2,1/($A$9:$A$60&lt;&gt;""),$U$9:$U$60)</f>
        <v>6.2</v>
      </c>
    </row>
    <row r="4" spans="1:64" x14ac:dyDescent="0.25">
      <c r="A4" s="19" t="s">
        <v>3</v>
      </c>
      <c r="B4" s="20" t="s">
        <v>4</v>
      </c>
      <c r="C4" s="21"/>
      <c r="D4" s="22" t="s">
        <v>5</v>
      </c>
      <c r="E4" s="22"/>
      <c r="L4" s="18" t="s">
        <v>6</v>
      </c>
      <c r="M4" s="18"/>
      <c r="N4" s="23">
        <f>COUNTIF($B$9:$B$60,"Salida")</f>
        <v>6</v>
      </c>
      <c r="O4" s="23"/>
      <c r="P4" s="23"/>
      <c r="BH4">
        <v>2</v>
      </c>
      <c r="BI4">
        <f>LOOKUP(2,1/($A$9:$A$60&lt;&gt;""),$V$9:$V$60)</f>
        <v>0</v>
      </c>
      <c r="BJ4">
        <f>LOOKUP(2,1/($A$9:$A$60&lt;&gt;""),$W$9:$W$60)</f>
        <v>6.5</v>
      </c>
    </row>
    <row r="5" spans="1:64" x14ac:dyDescent="0.25">
      <c r="A5" s="19" t="s">
        <v>7</v>
      </c>
      <c r="B5" s="20" t="s">
        <v>8</v>
      </c>
      <c r="C5" s="21"/>
      <c r="D5" s="22" t="s">
        <v>9</v>
      </c>
      <c r="E5" s="22"/>
      <c r="L5" s="18" t="s">
        <v>10</v>
      </c>
      <c r="M5" s="18"/>
      <c r="N5" s="23">
        <f>LOOKUP(2,1/($A$9:$A$60&lt;&gt;""),$H$9:$H$60)</f>
        <v>285</v>
      </c>
      <c r="O5" s="23"/>
      <c r="P5" s="23"/>
      <c r="BH5">
        <v>3</v>
      </c>
      <c r="BI5">
        <f>LOOKUP(2,1/($A$9:$A$60&lt;&gt;""),$X$9:$X$60)</f>
        <v>0</v>
      </c>
      <c r="BJ5">
        <f>LOOKUP(2,1/($A$9:$A$60&lt;&gt;""),$Y$9:$Y$60)</f>
        <v>6.8</v>
      </c>
    </row>
    <row r="6" spans="1:64" x14ac:dyDescent="0.25">
      <c r="L6" s="18" t="s">
        <v>11</v>
      </c>
      <c r="M6" s="18"/>
      <c r="N6" s="23">
        <f>LOOKUP(2,1/($A$9:$A$60&lt;&gt;""),$I$9:$I$60)</f>
        <v>2127.25</v>
      </c>
      <c r="O6" s="23"/>
      <c r="P6" s="23"/>
      <c r="BH6">
        <v>4</v>
      </c>
      <c r="BI6">
        <f>LOOKUP(2,1/($A$9:$A$60&lt;&gt;""),$Z$9:$Z$60)</f>
        <v>0</v>
      </c>
      <c r="BJ6">
        <f>LOOKUP(2,1/($A$9:$A$60&lt;&gt;""),$AA$9:$AA$60)</f>
        <v>7.1</v>
      </c>
    </row>
    <row r="7" spans="1:64" x14ac:dyDescent="0.25">
      <c r="L7" s="18" t="s">
        <v>12</v>
      </c>
      <c r="M7" s="18"/>
      <c r="N7" s="23">
        <f>--(BI3&gt;0)+--(BI4&gt;0)+--(BI5&gt;0)+--(BI6&gt;0)+--(BI7&gt;0)+--(BI8&gt;0)+--(BI9&gt;0)+--(BI10&gt;0)+--(BI11&gt;0)+--(BI12&gt;0)+--(BI13&gt;0)+--(BI14&gt;0)+--(BI15&gt;0)+--(BI16&gt;0)+--(BI17&gt;0)+--(BI18&gt;0)+--(BI19&gt;0)+--(BI20&gt;0)+--(BI21&gt;0)+--(BI22&gt;0)</f>
        <v>2</v>
      </c>
      <c r="O7" s="23"/>
      <c r="P7" s="23"/>
      <c r="BH7">
        <v>5</v>
      </c>
      <c r="BI7">
        <f>LOOKUP(2,1/($A$9:$A$60&lt;&gt;""),$AB$9:$AB$60)</f>
        <v>155</v>
      </c>
      <c r="BJ7">
        <f>LOOKUP(2,1/($A$9:$A$60&lt;&gt;""),$AC$9:$AC$60)</f>
        <v>7.35</v>
      </c>
    </row>
    <row r="8" spans="1:64" ht="27.95" customHeight="1" x14ac:dyDescent="0.25">
      <c r="A8" s="1" t="s">
        <v>13</v>
      </c>
      <c r="B8" s="1" t="s">
        <v>14</v>
      </c>
      <c r="C8" s="1" t="s">
        <v>15</v>
      </c>
      <c r="D8" s="1" t="s">
        <v>16</v>
      </c>
      <c r="E8" s="1" t="s">
        <v>17</v>
      </c>
      <c r="F8" s="1" t="s">
        <v>18</v>
      </c>
      <c r="G8" s="1" t="s">
        <v>19</v>
      </c>
      <c r="H8" s="1" t="s">
        <v>20</v>
      </c>
      <c r="I8" s="1" t="s">
        <v>21</v>
      </c>
      <c r="J8" s="1" t="s">
        <v>22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6</v>
      </c>
      <c r="BI8">
        <f>LOOKUP(2,1/($A$9:$A$60&lt;&gt;""),$AD$9:$AD$60)</f>
        <v>130</v>
      </c>
      <c r="BJ8">
        <f>LOOKUP(2,1/($A$9:$A$60&lt;&gt;""),$AE$9:$AE$60)</f>
        <v>7.6</v>
      </c>
    </row>
    <row r="9" spans="1:64" ht="30" x14ac:dyDescent="0.25">
      <c r="A9" s="2">
        <v>46056</v>
      </c>
      <c r="B9" s="3" t="s">
        <v>23</v>
      </c>
      <c r="C9" s="3" t="s">
        <v>24</v>
      </c>
      <c r="D9" s="4">
        <v>150</v>
      </c>
      <c r="E9" s="5">
        <v>6.2</v>
      </c>
      <c r="F9" s="6">
        <f t="shared" ref="F9:F40" si="0">IF(B9="Entrada",D9*E9,"")</f>
        <v>930</v>
      </c>
      <c r="G9" s="6" t="str">
        <f t="shared" ref="G9:G40" si="1">IF(A9="","",IF(B9="Salida",IF(D9&gt;T8+V8+X8+Z8+AB8+AD8+AF8+AH8+AJ8+AL8+AN8+AP8+AR8+AT8+AV8+AX8+AZ8+BB8+BD8+BF8,"",(T8-T9)*U8+(V8-V9)*W8+(X8-X9)*Y8+(Z8-Z9)*AA8+(AB8-AB9)*AC8+(AD8-AD9)*AE8+(AF8-AF9)*AG8+(AH8-AH9)*AI8+(AJ8-AJ9)*AK8+(AL8-AL9)*AM8+(AN8-AN9)*AO8+(AP8-AP9)*AQ8+(AR8-AR9)*AS8+(AT8-AT9)*AU8+(AV8-AV9)*AW8+(AX8-AX9)*AY8+(AZ8-AZ9)*BA8+(BB8-BB9)*BC8+(BD8-BD9)*BE8+(BF8-BF9)*BG8),""))</f>
        <v/>
      </c>
      <c r="H9" s="7">
        <f t="shared" ref="H9:H40" si="2">IF(A9="","",T9+V9+X9+Z9+AB9+AD9+AF9+AH9+AJ9+AL9+AN9+AP9+AR9+AT9+AV9+AX9+AZ9+BB9+BD9+BF9)</f>
        <v>150</v>
      </c>
      <c r="I9" s="6">
        <f t="shared" ref="I9:I40" si="3">IF(A9="","",T9*U9+V9*W9+X9*Y9+Z9*AA9+AB9*AC9+AD9*AE9+AF9*AG9+AH9*AI9+AJ9*AK9+AL9*AM9+AN9*AO9+AP9*AQ9+AR9*AS9+AT9*AU9+AV9*AW9+AX9*AY9+AZ9*BA9+BB9*BC9+BD9*BE9+BF9*BG9)</f>
        <v>930</v>
      </c>
      <c r="J9" s="8" t="str">
        <f t="shared" ref="J9:J40" si="4">IF(A9="","",IF(B9="Salida",IF(D9&gt;T8+V8+X8+Z8+AB8+AD8+AF8+AH8+AJ8+AL8+AN8+AP8+AR8+AT8+AV8+AX8+AZ8+BB8+BD8+BF8,"Salida superior al stock","OK"),IF(B9="Entrada",IF($S9&gt;20,"Ampliar motor FIFO","OK"),"")))</f>
        <v>OK</v>
      </c>
      <c r="L9" s="1" t="s">
        <v>25</v>
      </c>
      <c r="M9" s="1" t="s">
        <v>15</v>
      </c>
      <c r="N9" s="1" t="s">
        <v>26</v>
      </c>
      <c r="O9" s="1" t="s">
        <v>17</v>
      </c>
      <c r="P9" s="1" t="s">
        <v>27</v>
      </c>
      <c r="S9">
        <f t="shared" ref="S9:S40" si="5">IF(A9="","",S8+IF(B9="Entrada",1,0))</f>
        <v>1</v>
      </c>
      <c r="T9">
        <f t="shared" ref="T9:T40" si="6">IF($A9="","",IF($B9="Entrada",IF($S9=1,$D9,T8),MAX(0,T8-MIN(T8,MAX(0,$D9-(0))))))</f>
        <v>150</v>
      </c>
      <c r="U9">
        <f t="shared" ref="U9:U40" si="7">IF($A9="","",IF($B9="Entrada",IF($S9=1,$E9,U8),U8))</f>
        <v>6.2</v>
      </c>
      <c r="V9">
        <f t="shared" ref="V9:V40" si="8">IF($A9="","",IF($B9="Entrada",IF($S9=2,$D9,V8),MAX(0,V8-MIN(V8,MAX(0,$D9-((T8-T9)))))))</f>
        <v>0</v>
      </c>
      <c r="W9">
        <f t="shared" ref="W9:W40" si="9">IF($A9="","",IF($B9="Entrada",IF($S9=2,$E9,W8),W8))</f>
        <v>0</v>
      </c>
      <c r="X9">
        <f t="shared" ref="X9:X40" si="10">IF($A9="","",IF($B9="Entrada",IF($S9=3,$D9,X8),MAX(0,X8-MIN(X8,MAX(0,$D9-((T8-T9)+(V8-V9)))))))</f>
        <v>0</v>
      </c>
      <c r="Y9">
        <f t="shared" ref="Y9:Y40" si="11">IF($A9="","",IF($B9="Entrada",IF($S9=3,$E9,Y8),Y8))</f>
        <v>0</v>
      </c>
      <c r="Z9">
        <f t="shared" ref="Z9:Z40" si="12">IF($A9="","",IF($B9="Entrada",IF($S9=4,$D9,Z8),MAX(0,Z8-MIN(Z8,MAX(0,$D9-((T8-T9)+(V8-V9)+(X8-X9)))))))</f>
        <v>0</v>
      </c>
      <c r="AA9">
        <f t="shared" ref="AA9:AA40" si="13">IF($A9="","",IF($B9="Entrada",IF($S9=4,$E9,AA8),AA8))</f>
        <v>0</v>
      </c>
      <c r="AB9">
        <f t="shared" ref="AB9:AB40" si="14">IF($A9="","",IF($B9="Entrada",IF($S9=5,$D9,AB8),MAX(0,AB8-MIN(AB8,MAX(0,$D9-((T8-T9)+(V8-V9)+(X8-X9)+(Z8-Z9)))))))</f>
        <v>0</v>
      </c>
      <c r="AC9">
        <f t="shared" ref="AC9:AC40" si="15">IF($A9="","",IF($B9="Entrada",IF($S9=5,$E9,AC8),AC8))</f>
        <v>0</v>
      </c>
      <c r="AD9">
        <f t="shared" ref="AD9:AD40" si="16">IF($A9="","",IF($B9="Entrada",IF($S9=6,$D9,AD8),MAX(0,AD8-MIN(AD8,MAX(0,$D9-((T8-T9)+(V8-V9)+(X8-X9)+(Z8-Z9)+(AB8-AB9)))))))</f>
        <v>0</v>
      </c>
      <c r="AE9">
        <f t="shared" ref="AE9:AE40" si="17">IF($A9="","",IF($B9="Entrada",IF($S9=6,$E9,AE8),AE8))</f>
        <v>0</v>
      </c>
      <c r="AF9">
        <f t="shared" ref="AF9:AF40" si="18">IF($A9="","",IF($B9="Entrada",IF($S9=7,$D9,AF8),MAX(0,AF8-MIN(AF8,MAX(0,$D9-((T8-T9)+(V8-V9)+(X8-X9)+(Z8-Z9)+(AB8-AB9)+(AD8-AD9)))))))</f>
        <v>0</v>
      </c>
      <c r="AG9">
        <f t="shared" ref="AG9:AG40" si="19">IF($A9="","",IF($B9="Entrada",IF($S9=7,$E9,AG8),AG8))</f>
        <v>0</v>
      </c>
      <c r="AH9">
        <f t="shared" ref="AH9:AH40" si="20">IF($A9="","",IF($B9="Entrada",IF($S9=8,$D9,AH8),MAX(0,AH8-MIN(AH8,MAX(0,$D9-((T8-T9)+(V8-V9)+(X8-X9)+(Z8-Z9)+(AB8-AB9)+(AD8-AD9)+(AF8-AF9)))))))</f>
        <v>0</v>
      </c>
      <c r="AI9">
        <f t="shared" ref="AI9:AI40" si="21">IF($A9="","",IF($B9="Entrada",IF($S9=8,$E9,AI8),AI8))</f>
        <v>0</v>
      </c>
      <c r="AJ9">
        <f t="shared" ref="AJ9:AJ40" si="22">IF($A9="","",IF($B9="Entrada",IF($S9=9,$D9,AJ8),MAX(0,AJ8-MIN(AJ8,MAX(0,$D9-((T8-T9)+(V8-V9)+(X8-X9)+(Z8-Z9)+(AB8-AB9)+(AD8-AD9)+(AF8-AF9)+(AH8-AH9)))))))</f>
        <v>0</v>
      </c>
      <c r="AK9">
        <f t="shared" ref="AK9:AK40" si="23">IF($A9="","",IF($B9="Entrada",IF($S9=9,$E9,AK8),AK8))</f>
        <v>0</v>
      </c>
      <c r="AL9">
        <f t="shared" ref="AL9:AL40" si="24">IF($A9="","",IF($B9="Entrada",IF($S9=10,$D9,AL8),MAX(0,AL8-MIN(AL8,MAX(0,$D9-((T8-T9)+(V8-V9)+(X8-X9)+(Z8-Z9)+(AB8-AB9)+(AD8-AD9)+(AF8-AF9)+(AH8-AH9)+(AJ8-AJ9)))))))</f>
        <v>0</v>
      </c>
      <c r="AM9">
        <f t="shared" ref="AM9:AM40" si="25">IF($A9="","",IF($B9="Entrada",IF($S9=10,$E9,AM8),AM8))</f>
        <v>0</v>
      </c>
      <c r="AN9">
        <f t="shared" ref="AN9:AN40" si="26">IF($A9="","",IF($B9="Entrada",IF($S9=11,$D9,AN8),MAX(0,AN8-MIN(AN8,MAX(0,$D9-((T8-T9)+(V8-V9)+(X8-X9)+(Z8-Z9)+(AB8-AB9)+(AD8-AD9)+(AF8-AF9)+(AH8-AH9)+(AJ8-AJ9)+(AL8-AL9)))))))</f>
        <v>0</v>
      </c>
      <c r="AO9">
        <f t="shared" ref="AO9:AO40" si="27">IF($A9="","",IF($B9="Entrada",IF($S9=11,$E9,AO8),AO8))</f>
        <v>0</v>
      </c>
      <c r="AP9">
        <f t="shared" ref="AP9:AP40" si="28">IF($A9="","",IF($B9="Entrada",IF($S9=12,$D9,AP8),MAX(0,AP8-MIN(AP8,MAX(0,$D9-((T8-T9)+(V8-V9)+(X8-X9)+(Z8-Z9)+(AB8-AB9)+(AD8-AD9)+(AF8-AF9)+(AH8-AH9)+(AJ8-AJ9)+(AL8-AL9)+(AN8-AN9)))))))</f>
        <v>0</v>
      </c>
      <c r="AQ9">
        <f t="shared" ref="AQ9:AQ40" si="29">IF($A9="","",IF($B9="Entrada",IF($S9=12,$E9,AQ8),AQ8))</f>
        <v>0</v>
      </c>
      <c r="AR9">
        <f t="shared" ref="AR9:AR40" si="30">IF($A9="","",IF($B9="Entrada",IF($S9=13,$D9,AR8),MAX(0,AR8-MIN(AR8,MAX(0,$D9-((T8-T9)+(V8-V9)+(X8-X9)+(Z8-Z9)+(AB8-AB9)+(AD8-AD9)+(AF8-AF9)+(AH8-AH9)+(AJ8-AJ9)+(AL8-AL9)+(AN8-AN9)+(AP8-AP9)))))))</f>
        <v>0</v>
      </c>
      <c r="AS9">
        <f t="shared" ref="AS9:AS40" si="31">IF($A9="","",IF($B9="Entrada",IF($S9=13,$E9,AS8),AS8))</f>
        <v>0</v>
      </c>
      <c r="AT9">
        <f t="shared" ref="AT9:AT40" si="32">IF($A9="","",IF($B9="Entrada",IF($S9=14,$D9,AT8),MAX(0,AT8-MIN(AT8,MAX(0,$D9-((T8-T9)+(V8-V9)+(X8-X9)+(Z8-Z9)+(AB8-AB9)+(AD8-AD9)+(AF8-AF9)+(AH8-AH9)+(AJ8-AJ9)+(AL8-AL9)+(AN8-AN9)+(AP8-AP9)+(AR8-AR9)))))))</f>
        <v>0</v>
      </c>
      <c r="AU9">
        <f t="shared" ref="AU9:AU40" si="33">IF($A9="","",IF($B9="Entrada",IF($S9=14,$E9,AU8),AU8))</f>
        <v>0</v>
      </c>
      <c r="AV9">
        <f t="shared" ref="AV9:AV40" si="34">IF($A9="","",IF($B9="Entrada",IF($S9=15,$D9,AV8),MAX(0,AV8-MIN(AV8,MAX(0,$D9-((T8-T9)+(V8-V9)+(X8-X9)+(Z8-Z9)+(AB8-AB9)+(AD8-AD9)+(AF8-AF9)+(AH8-AH9)+(AJ8-AJ9)+(AL8-AL9)+(AN8-AN9)+(AP8-AP9)+(AR8-AR9)+(AT8-AT9)))))))</f>
        <v>0</v>
      </c>
      <c r="AW9">
        <f t="shared" ref="AW9:AW40" si="35">IF($A9="","",IF($B9="Entrada",IF($S9=15,$E9,AW8),AW8))</f>
        <v>0</v>
      </c>
      <c r="AX9">
        <f t="shared" ref="AX9:AX40" si="36">IF($A9="","",IF($B9="Entrada",IF($S9=16,$D9,AX8),MAX(0,AX8-MIN(AX8,MAX(0,$D9-((T8-T9)+(V8-V9)+(X8-X9)+(Z8-Z9)+(AB8-AB9)+(AD8-AD9)+(AF8-AF9)+(AH8-AH9)+(AJ8-AJ9)+(AL8-AL9)+(AN8-AN9)+(AP8-AP9)+(AR8-AR9)+(AT8-AT9)+(AV8-AV9)))))))</f>
        <v>0</v>
      </c>
      <c r="AY9">
        <f t="shared" ref="AY9:AY40" si="37">IF($A9="","",IF($B9="Entrada",IF($S9=16,$E9,AY8),AY8))</f>
        <v>0</v>
      </c>
      <c r="AZ9">
        <f t="shared" ref="AZ9:AZ40" si="38">IF($A9="","",IF($B9="Entrada",IF($S9=17,$D9,AZ8),MAX(0,AZ8-MIN(AZ8,MAX(0,$D9-((T8-T9)+(V8-V9)+(X8-X9)+(Z8-Z9)+(AB8-AB9)+(AD8-AD9)+(AF8-AF9)+(AH8-AH9)+(AJ8-AJ9)+(AL8-AL9)+(AN8-AN9)+(AP8-AP9)+(AR8-AR9)+(AT8-AT9)+(AV8-AV9)+(AX8-AX9)))))))</f>
        <v>0</v>
      </c>
      <c r="BA9">
        <f t="shared" ref="BA9:BA40" si="39">IF($A9="","",IF($B9="Entrada",IF($S9=17,$E9,BA8),BA8))</f>
        <v>0</v>
      </c>
      <c r="BB9">
        <f t="shared" ref="BB9:BB40" si="40">IF($A9="","",IF($B9="Entrada",IF($S9=18,$D9,BB8),MAX(0,BB8-MIN(BB8,MAX(0,$D9-((T8-T9)+(V8-V9)+(X8-X9)+(Z8-Z9)+(AB8-AB9)+(AD8-AD9)+(AF8-AF9)+(AH8-AH9)+(AJ8-AJ9)+(AL8-AL9)+(AN8-AN9)+(AP8-AP9)+(AR8-AR9)+(AT8-AT9)+(AV8-AV9)+(AX8-AX9)+(AZ8-AZ9)))))))</f>
        <v>0</v>
      </c>
      <c r="BC9">
        <f t="shared" ref="BC9:BC40" si="41">IF($A9="","",IF($B9="Entrada",IF($S9=18,$E9,BC8),BC8))</f>
        <v>0</v>
      </c>
      <c r="BD9">
        <f t="shared" ref="BD9:BD40" si="42">IF($A9="","",IF($B9="Entrada",IF($S9=19,$D9,BD8),MAX(0,BD8-MIN(BD8,MAX(0,$D9-((T8-T9)+(V8-V9)+(X8-X9)+(Z8-Z9)+(AB8-AB9)+(AD8-AD9)+(AF8-AF9)+(AH8-AH9)+(AJ8-AJ9)+(AL8-AL9)+(AN8-AN9)+(AP8-AP9)+(AR8-AR9)+(AT8-AT9)+(AV8-AV9)+(AX8-AX9)+(AZ8-AZ9)+(BB8-BB9)))))))</f>
        <v>0</v>
      </c>
      <c r="BE9">
        <f t="shared" ref="BE9:BE40" si="43">IF($A9="","",IF($B9="Entrada",IF($S9=19,$E9,BE8),BE8))</f>
        <v>0</v>
      </c>
      <c r="BF9">
        <f t="shared" ref="BF9:BF40" si="44">IF($A9="","",IF($B9="Entrada",IF($S9=20,$D9,BF8),MAX(0,BF8-MIN(BF8,MAX(0,$D9-((T8-T9)+(V8-V9)+(X8-X9)+(Z8-Z9)+(AB8-AB9)+(AD8-AD9)+(AF8-AF9)+(AH8-AH9)+(AJ8-AJ9)+(AL8-AL9)+(AN8-AN9)+(AP8-AP9)+(AR8-AR9)+(AT8-AT9)+(AV8-AV9)+(AX8-AX9)+(AZ8-AZ9)+(BB8-BB9)+(BD8-BD9)))))))</f>
        <v>0</v>
      </c>
      <c r="BG9">
        <f t="shared" ref="BG9:BG40" si="45">IF($A9="","",IF($B9="Entrada",IF($S9=20,$E9,BG8),BG8))</f>
        <v>0</v>
      </c>
      <c r="BH9">
        <v>7</v>
      </c>
      <c r="BI9">
        <f>LOOKUP(2,1/($A$9:$A$60&lt;&gt;""),$AF$9:$AF$60)</f>
        <v>0</v>
      </c>
      <c r="BJ9">
        <f>LOOKUP(2,1/($A$9:$A$60&lt;&gt;""),$AG$9:$AG$60)</f>
        <v>0</v>
      </c>
    </row>
    <row r="10" spans="1:64" x14ac:dyDescent="0.25">
      <c r="A10" s="2">
        <v>46059</v>
      </c>
      <c r="B10" s="3" t="s">
        <v>23</v>
      </c>
      <c r="C10" s="3" t="s">
        <v>28</v>
      </c>
      <c r="D10" s="4">
        <v>120</v>
      </c>
      <c r="E10" s="5">
        <v>6.5</v>
      </c>
      <c r="F10" s="6">
        <f t="shared" si="0"/>
        <v>780</v>
      </c>
      <c r="G10" s="6" t="str">
        <f t="shared" si="1"/>
        <v/>
      </c>
      <c r="H10" s="7">
        <f t="shared" si="2"/>
        <v>270</v>
      </c>
      <c r="I10" s="6">
        <f t="shared" si="3"/>
        <v>1710</v>
      </c>
      <c r="J10" s="8" t="str">
        <f t="shared" si="4"/>
        <v>OK</v>
      </c>
      <c r="L10" s="9">
        <f>IF(IF(1&lt;=$N$7,$N$3-$N$7+1,"")="","",INDEX($A$9:$A$60,MATCH(IF(1&lt;=$N$7,$N$3-$N$7+1,""),$S$9:$S$60,0)))</f>
        <v>46081</v>
      </c>
      <c r="M10" s="10" t="str">
        <f>IF(IF(1&lt;=$N$7,$N$3-$N$7+1,"")="","",INDEX($C$9:$C$60,MATCH(IF(1&lt;=$N$7,$N$3-$N$7+1,""),$S$9:$S$60,0)))</f>
        <v>Lote VA-105</v>
      </c>
      <c r="N10" s="11">
        <f>IF(IF(1&lt;=$N$7,$N$3-$N$7+1,"")="","",INDEX($BI$3:$BI$22,IF(1&lt;=$N$7,$N$3-$N$7+1,"")))</f>
        <v>155</v>
      </c>
      <c r="O10" s="12">
        <f>IF(IF(1&lt;=$N$7,$N$3-$N$7+1,"")="","",INDEX($BJ$3:$BJ$22,IF(1&lt;=$N$7,$N$3-$N$7+1,"")))</f>
        <v>7.35</v>
      </c>
      <c r="P10" s="12">
        <f t="shared" ref="P10:P29" si="46">IF(N10="","",N10*O10)</f>
        <v>1139.25</v>
      </c>
      <c r="S10">
        <f t="shared" si="5"/>
        <v>2</v>
      </c>
      <c r="T10">
        <f t="shared" si="6"/>
        <v>150</v>
      </c>
      <c r="U10">
        <f t="shared" si="7"/>
        <v>6.2</v>
      </c>
      <c r="V10">
        <f t="shared" si="8"/>
        <v>120</v>
      </c>
      <c r="W10">
        <f t="shared" si="9"/>
        <v>6.5</v>
      </c>
      <c r="X10">
        <f t="shared" si="10"/>
        <v>0</v>
      </c>
      <c r="Y10">
        <f t="shared" si="11"/>
        <v>0</v>
      </c>
      <c r="Z10">
        <f t="shared" si="12"/>
        <v>0</v>
      </c>
      <c r="AA10">
        <f t="shared" si="13"/>
        <v>0</v>
      </c>
      <c r="AB10">
        <f t="shared" si="14"/>
        <v>0</v>
      </c>
      <c r="AC10">
        <f t="shared" si="15"/>
        <v>0</v>
      </c>
      <c r="AD10">
        <f t="shared" si="16"/>
        <v>0</v>
      </c>
      <c r="AE10">
        <f t="shared" si="17"/>
        <v>0</v>
      </c>
      <c r="AF10">
        <f t="shared" si="18"/>
        <v>0</v>
      </c>
      <c r="AG10">
        <f t="shared" si="19"/>
        <v>0</v>
      </c>
      <c r="AH10">
        <f t="shared" si="20"/>
        <v>0</v>
      </c>
      <c r="AI10">
        <f t="shared" si="21"/>
        <v>0</v>
      </c>
      <c r="AJ10">
        <f t="shared" si="22"/>
        <v>0</v>
      </c>
      <c r="AK10">
        <f t="shared" si="23"/>
        <v>0</v>
      </c>
      <c r="AL10">
        <f t="shared" si="24"/>
        <v>0</v>
      </c>
      <c r="AM10">
        <f t="shared" si="25"/>
        <v>0</v>
      </c>
      <c r="AN10">
        <f t="shared" si="26"/>
        <v>0</v>
      </c>
      <c r="AO10">
        <f t="shared" si="27"/>
        <v>0</v>
      </c>
      <c r="AP10">
        <f t="shared" si="28"/>
        <v>0</v>
      </c>
      <c r="AQ10">
        <f t="shared" si="29"/>
        <v>0</v>
      </c>
      <c r="AR10">
        <f t="shared" si="30"/>
        <v>0</v>
      </c>
      <c r="AS10">
        <f t="shared" si="31"/>
        <v>0</v>
      </c>
      <c r="AT10">
        <f t="shared" si="32"/>
        <v>0</v>
      </c>
      <c r="AU10">
        <f t="shared" si="33"/>
        <v>0</v>
      </c>
      <c r="AV10">
        <f t="shared" si="34"/>
        <v>0</v>
      </c>
      <c r="AW10">
        <f t="shared" si="35"/>
        <v>0</v>
      </c>
      <c r="AX10">
        <f t="shared" si="36"/>
        <v>0</v>
      </c>
      <c r="AY10">
        <f t="shared" si="37"/>
        <v>0</v>
      </c>
      <c r="AZ10">
        <f t="shared" si="38"/>
        <v>0</v>
      </c>
      <c r="BA10">
        <f t="shared" si="39"/>
        <v>0</v>
      </c>
      <c r="BB10">
        <f t="shared" si="40"/>
        <v>0</v>
      </c>
      <c r="BC10">
        <f t="shared" si="41"/>
        <v>0</v>
      </c>
      <c r="BD10">
        <f t="shared" si="42"/>
        <v>0</v>
      </c>
      <c r="BE10">
        <f t="shared" si="43"/>
        <v>0</v>
      </c>
      <c r="BF10">
        <f t="shared" si="44"/>
        <v>0</v>
      </c>
      <c r="BG10">
        <f t="shared" si="45"/>
        <v>0</v>
      </c>
      <c r="BH10">
        <v>8</v>
      </c>
      <c r="BI10">
        <f>LOOKUP(2,1/($A$9:$A$60&lt;&gt;""),$AH$9:$AH$60)</f>
        <v>0</v>
      </c>
      <c r="BJ10">
        <f>LOOKUP(2,1/($A$9:$A$60&lt;&gt;""),$AI$9:$AI$60)</f>
        <v>0</v>
      </c>
      <c r="BL10">
        <f>IF(1&lt;=$N$7,$N$3-$N$7+1,"")</f>
        <v>5</v>
      </c>
    </row>
    <row r="11" spans="1:64" x14ac:dyDescent="0.25">
      <c r="A11" s="2">
        <v>46061</v>
      </c>
      <c r="B11" s="3" t="s">
        <v>29</v>
      </c>
      <c r="C11" s="3" t="s">
        <v>30</v>
      </c>
      <c r="D11" s="4">
        <v>90</v>
      </c>
      <c r="E11" s="5"/>
      <c r="F11" s="6" t="str">
        <f t="shared" si="0"/>
        <v/>
      </c>
      <c r="G11" s="6">
        <f t="shared" si="1"/>
        <v>558</v>
      </c>
      <c r="H11" s="7">
        <f t="shared" si="2"/>
        <v>180</v>
      </c>
      <c r="I11" s="6">
        <f t="shared" si="3"/>
        <v>1152</v>
      </c>
      <c r="J11" s="8" t="str">
        <f t="shared" si="4"/>
        <v>OK</v>
      </c>
      <c r="L11" s="9">
        <f>IF(IF(2&lt;=$N$7,$N$3-$N$7+2,"")="","",INDEX($A$9:$A$60,MATCH(IF(2&lt;=$N$7,$N$3-$N$7+2,""),$S$9:$S$60,0)))</f>
        <v>46087</v>
      </c>
      <c r="M11" s="10" t="str">
        <f>IF(IF(2&lt;=$N$7,$N$3-$N$7+2,"")="","",INDEX($C$9:$C$60,MATCH(IF(2&lt;=$N$7,$N$3-$N$7+2,""),$S$9:$S$60,0)))</f>
        <v>Lote VA-106</v>
      </c>
      <c r="N11" s="11">
        <f>IF(IF(2&lt;=$N$7,$N$3-$N$7+2,"")="","",INDEX($BI$3:$BI$22,IF(2&lt;=$N$7,$N$3-$N$7+2,"")))</f>
        <v>130</v>
      </c>
      <c r="O11" s="12">
        <f>IF(IF(2&lt;=$N$7,$N$3-$N$7+2,"")="","",INDEX($BJ$3:$BJ$22,IF(2&lt;=$N$7,$N$3-$N$7+2,"")))</f>
        <v>7.6</v>
      </c>
      <c r="P11" s="12">
        <f t="shared" si="46"/>
        <v>988</v>
      </c>
      <c r="S11">
        <f t="shared" si="5"/>
        <v>2</v>
      </c>
      <c r="T11">
        <f t="shared" si="6"/>
        <v>60</v>
      </c>
      <c r="U11">
        <f t="shared" si="7"/>
        <v>6.2</v>
      </c>
      <c r="V11">
        <f t="shared" si="8"/>
        <v>120</v>
      </c>
      <c r="W11">
        <f t="shared" si="9"/>
        <v>6.5</v>
      </c>
      <c r="X11">
        <f t="shared" si="10"/>
        <v>0</v>
      </c>
      <c r="Y11">
        <f t="shared" si="11"/>
        <v>0</v>
      </c>
      <c r="Z11">
        <f t="shared" si="12"/>
        <v>0</v>
      </c>
      <c r="AA11">
        <f t="shared" si="13"/>
        <v>0</v>
      </c>
      <c r="AB11">
        <f t="shared" si="14"/>
        <v>0</v>
      </c>
      <c r="AC11">
        <f t="shared" si="15"/>
        <v>0</v>
      </c>
      <c r="AD11">
        <f t="shared" si="16"/>
        <v>0</v>
      </c>
      <c r="AE11">
        <f t="shared" si="17"/>
        <v>0</v>
      </c>
      <c r="AF11">
        <f t="shared" si="18"/>
        <v>0</v>
      </c>
      <c r="AG11">
        <f t="shared" si="19"/>
        <v>0</v>
      </c>
      <c r="AH11">
        <f t="shared" si="20"/>
        <v>0</v>
      </c>
      <c r="AI11">
        <f t="shared" si="21"/>
        <v>0</v>
      </c>
      <c r="AJ11">
        <f t="shared" si="22"/>
        <v>0</v>
      </c>
      <c r="AK11">
        <f t="shared" si="23"/>
        <v>0</v>
      </c>
      <c r="AL11">
        <f t="shared" si="24"/>
        <v>0</v>
      </c>
      <c r="AM11">
        <f t="shared" si="25"/>
        <v>0</v>
      </c>
      <c r="AN11">
        <f t="shared" si="26"/>
        <v>0</v>
      </c>
      <c r="AO11">
        <f t="shared" si="27"/>
        <v>0</v>
      </c>
      <c r="AP11">
        <f t="shared" si="28"/>
        <v>0</v>
      </c>
      <c r="AQ11">
        <f t="shared" si="29"/>
        <v>0</v>
      </c>
      <c r="AR11">
        <f t="shared" si="30"/>
        <v>0</v>
      </c>
      <c r="AS11">
        <f t="shared" si="31"/>
        <v>0</v>
      </c>
      <c r="AT11">
        <f t="shared" si="32"/>
        <v>0</v>
      </c>
      <c r="AU11">
        <f t="shared" si="33"/>
        <v>0</v>
      </c>
      <c r="AV11">
        <f t="shared" si="34"/>
        <v>0</v>
      </c>
      <c r="AW11">
        <f t="shared" si="35"/>
        <v>0</v>
      </c>
      <c r="AX11">
        <f t="shared" si="36"/>
        <v>0</v>
      </c>
      <c r="AY11">
        <f t="shared" si="37"/>
        <v>0</v>
      </c>
      <c r="AZ11">
        <f t="shared" si="38"/>
        <v>0</v>
      </c>
      <c r="BA11">
        <f t="shared" si="39"/>
        <v>0</v>
      </c>
      <c r="BB11">
        <f t="shared" si="40"/>
        <v>0</v>
      </c>
      <c r="BC11">
        <f t="shared" si="41"/>
        <v>0</v>
      </c>
      <c r="BD11">
        <f t="shared" si="42"/>
        <v>0</v>
      </c>
      <c r="BE11">
        <f t="shared" si="43"/>
        <v>0</v>
      </c>
      <c r="BF11">
        <f t="shared" si="44"/>
        <v>0</v>
      </c>
      <c r="BG11">
        <f t="shared" si="45"/>
        <v>0</v>
      </c>
      <c r="BH11">
        <v>9</v>
      </c>
      <c r="BI11">
        <f>LOOKUP(2,1/($A$9:$A$60&lt;&gt;""),$AJ$9:$AJ$60)</f>
        <v>0</v>
      </c>
      <c r="BJ11">
        <f>LOOKUP(2,1/($A$9:$A$60&lt;&gt;""),$AK$9:$AK$60)</f>
        <v>0</v>
      </c>
      <c r="BL11">
        <f>IF(2&lt;=$N$7,$N$3-$N$7+2,"")</f>
        <v>6</v>
      </c>
    </row>
    <row r="12" spans="1:64" x14ac:dyDescent="0.25">
      <c r="A12" s="2">
        <v>46065</v>
      </c>
      <c r="B12" s="3" t="s">
        <v>23</v>
      </c>
      <c r="C12" s="3" t="s">
        <v>31</v>
      </c>
      <c r="D12" s="4">
        <v>180</v>
      </c>
      <c r="E12" s="5">
        <v>6.8</v>
      </c>
      <c r="F12" s="6">
        <f t="shared" si="0"/>
        <v>1224</v>
      </c>
      <c r="G12" s="6" t="str">
        <f t="shared" si="1"/>
        <v/>
      </c>
      <c r="H12" s="7">
        <f t="shared" si="2"/>
        <v>360</v>
      </c>
      <c r="I12" s="6">
        <f t="shared" si="3"/>
        <v>2376</v>
      </c>
      <c r="J12" s="8" t="str">
        <f t="shared" si="4"/>
        <v>OK</v>
      </c>
      <c r="L12" s="9" t="str">
        <f>IF(IF(3&lt;=$N$7,$N$3-$N$7+3,"")="","",INDEX($A$9:$A$60,MATCH(IF(3&lt;=$N$7,$N$3-$N$7+3,""),$S$9:$S$60,0)))</f>
        <v/>
      </c>
      <c r="M12" s="10" t="str">
        <f>IF(IF(3&lt;=$N$7,$N$3-$N$7+3,"")="","",INDEX($C$9:$C$60,MATCH(IF(3&lt;=$N$7,$N$3-$N$7+3,""),$S$9:$S$60,0)))</f>
        <v/>
      </c>
      <c r="N12" s="11" t="str">
        <f>IF(IF(3&lt;=$N$7,$N$3-$N$7+3,"")="","",INDEX($BI$3:$BI$22,IF(3&lt;=$N$7,$N$3-$N$7+3,"")))</f>
        <v/>
      </c>
      <c r="O12" s="12" t="str">
        <f>IF(IF(3&lt;=$N$7,$N$3-$N$7+3,"")="","",INDEX($BJ$3:$BJ$22,IF(3&lt;=$N$7,$N$3-$N$7+3,"")))</f>
        <v/>
      </c>
      <c r="P12" s="12" t="str">
        <f t="shared" si="46"/>
        <v/>
      </c>
      <c r="S12">
        <f t="shared" si="5"/>
        <v>3</v>
      </c>
      <c r="T12">
        <f t="shared" si="6"/>
        <v>60</v>
      </c>
      <c r="U12">
        <f t="shared" si="7"/>
        <v>6.2</v>
      </c>
      <c r="V12">
        <f t="shared" si="8"/>
        <v>120</v>
      </c>
      <c r="W12">
        <f t="shared" si="9"/>
        <v>6.5</v>
      </c>
      <c r="X12">
        <f t="shared" si="10"/>
        <v>180</v>
      </c>
      <c r="Y12">
        <f t="shared" si="11"/>
        <v>6.8</v>
      </c>
      <c r="Z12">
        <f t="shared" si="12"/>
        <v>0</v>
      </c>
      <c r="AA12">
        <f t="shared" si="13"/>
        <v>0</v>
      </c>
      <c r="AB12">
        <f t="shared" si="14"/>
        <v>0</v>
      </c>
      <c r="AC12">
        <f t="shared" si="15"/>
        <v>0</v>
      </c>
      <c r="AD12">
        <f t="shared" si="16"/>
        <v>0</v>
      </c>
      <c r="AE12">
        <f t="shared" si="17"/>
        <v>0</v>
      </c>
      <c r="AF12">
        <f t="shared" si="18"/>
        <v>0</v>
      </c>
      <c r="AG12">
        <f t="shared" si="19"/>
        <v>0</v>
      </c>
      <c r="AH12">
        <f t="shared" si="20"/>
        <v>0</v>
      </c>
      <c r="AI12">
        <f t="shared" si="21"/>
        <v>0</v>
      </c>
      <c r="AJ12">
        <f t="shared" si="22"/>
        <v>0</v>
      </c>
      <c r="AK12">
        <f t="shared" si="23"/>
        <v>0</v>
      </c>
      <c r="AL12">
        <f t="shared" si="24"/>
        <v>0</v>
      </c>
      <c r="AM12">
        <f t="shared" si="25"/>
        <v>0</v>
      </c>
      <c r="AN12">
        <f t="shared" si="26"/>
        <v>0</v>
      </c>
      <c r="AO12">
        <f t="shared" si="27"/>
        <v>0</v>
      </c>
      <c r="AP12">
        <f t="shared" si="28"/>
        <v>0</v>
      </c>
      <c r="AQ12">
        <f t="shared" si="29"/>
        <v>0</v>
      </c>
      <c r="AR12">
        <f t="shared" si="30"/>
        <v>0</v>
      </c>
      <c r="AS12">
        <f t="shared" si="31"/>
        <v>0</v>
      </c>
      <c r="AT12">
        <f t="shared" si="32"/>
        <v>0</v>
      </c>
      <c r="AU12">
        <f t="shared" si="33"/>
        <v>0</v>
      </c>
      <c r="AV12">
        <f t="shared" si="34"/>
        <v>0</v>
      </c>
      <c r="AW12">
        <f t="shared" si="35"/>
        <v>0</v>
      </c>
      <c r="AX12">
        <f t="shared" si="36"/>
        <v>0</v>
      </c>
      <c r="AY12">
        <f t="shared" si="37"/>
        <v>0</v>
      </c>
      <c r="AZ12">
        <f t="shared" si="38"/>
        <v>0</v>
      </c>
      <c r="BA12">
        <f t="shared" si="39"/>
        <v>0</v>
      </c>
      <c r="BB12">
        <f t="shared" si="40"/>
        <v>0</v>
      </c>
      <c r="BC12">
        <f t="shared" si="41"/>
        <v>0</v>
      </c>
      <c r="BD12">
        <f t="shared" si="42"/>
        <v>0</v>
      </c>
      <c r="BE12">
        <f t="shared" si="43"/>
        <v>0</v>
      </c>
      <c r="BF12">
        <f t="shared" si="44"/>
        <v>0</v>
      </c>
      <c r="BG12">
        <f t="shared" si="45"/>
        <v>0</v>
      </c>
      <c r="BH12">
        <v>10</v>
      </c>
      <c r="BI12">
        <f>LOOKUP(2,1/($A$9:$A$60&lt;&gt;""),$AL$9:$AL$60)</f>
        <v>0</v>
      </c>
      <c r="BJ12">
        <f>LOOKUP(2,1/($A$9:$A$60&lt;&gt;""),$AM$9:$AM$60)</f>
        <v>0</v>
      </c>
      <c r="BL12" t="str">
        <f>IF(3&lt;=$N$7,$N$3-$N$7+3,"")</f>
        <v/>
      </c>
    </row>
    <row r="13" spans="1:64" x14ac:dyDescent="0.25">
      <c r="A13" s="2">
        <v>46067</v>
      </c>
      <c r="B13" s="3" t="s">
        <v>29</v>
      </c>
      <c r="C13" s="3" t="s">
        <v>32</v>
      </c>
      <c r="D13" s="4">
        <v>110</v>
      </c>
      <c r="E13" s="5"/>
      <c r="F13" s="6" t="str">
        <f t="shared" si="0"/>
        <v/>
      </c>
      <c r="G13" s="6">
        <f t="shared" si="1"/>
        <v>697</v>
      </c>
      <c r="H13" s="7">
        <f t="shared" si="2"/>
        <v>250</v>
      </c>
      <c r="I13" s="6">
        <f t="shared" si="3"/>
        <v>1679</v>
      </c>
      <c r="J13" s="8" t="str">
        <f t="shared" si="4"/>
        <v>OK</v>
      </c>
      <c r="L13" s="9" t="str">
        <f>IF(IF(4&lt;=$N$7,$N$3-$N$7+4,"")="","",INDEX($A$9:$A$60,MATCH(IF(4&lt;=$N$7,$N$3-$N$7+4,""),$S$9:$S$60,0)))</f>
        <v/>
      </c>
      <c r="M13" s="10" t="str">
        <f>IF(IF(4&lt;=$N$7,$N$3-$N$7+4,"")="","",INDEX($C$9:$C$60,MATCH(IF(4&lt;=$N$7,$N$3-$N$7+4,""),$S$9:$S$60,0)))</f>
        <v/>
      </c>
      <c r="N13" s="11" t="str">
        <f>IF(IF(4&lt;=$N$7,$N$3-$N$7+4,"")="","",INDEX($BI$3:$BI$22,IF(4&lt;=$N$7,$N$3-$N$7+4,"")))</f>
        <v/>
      </c>
      <c r="O13" s="12" t="str">
        <f>IF(IF(4&lt;=$N$7,$N$3-$N$7+4,"")="","",INDEX($BJ$3:$BJ$22,IF(4&lt;=$N$7,$N$3-$N$7+4,"")))</f>
        <v/>
      </c>
      <c r="P13" s="12" t="str">
        <f t="shared" si="46"/>
        <v/>
      </c>
      <c r="S13">
        <f t="shared" si="5"/>
        <v>3</v>
      </c>
      <c r="T13">
        <f t="shared" si="6"/>
        <v>0</v>
      </c>
      <c r="U13">
        <f t="shared" si="7"/>
        <v>6.2</v>
      </c>
      <c r="V13">
        <f t="shared" si="8"/>
        <v>70</v>
      </c>
      <c r="W13">
        <f t="shared" si="9"/>
        <v>6.5</v>
      </c>
      <c r="X13">
        <f t="shared" si="10"/>
        <v>180</v>
      </c>
      <c r="Y13">
        <f t="shared" si="11"/>
        <v>6.8</v>
      </c>
      <c r="Z13">
        <f t="shared" si="12"/>
        <v>0</v>
      </c>
      <c r="AA13">
        <f t="shared" si="13"/>
        <v>0</v>
      </c>
      <c r="AB13">
        <f t="shared" si="14"/>
        <v>0</v>
      </c>
      <c r="AC13">
        <f t="shared" si="15"/>
        <v>0</v>
      </c>
      <c r="AD13">
        <f t="shared" si="16"/>
        <v>0</v>
      </c>
      <c r="AE13">
        <f t="shared" si="17"/>
        <v>0</v>
      </c>
      <c r="AF13">
        <f t="shared" si="18"/>
        <v>0</v>
      </c>
      <c r="AG13">
        <f t="shared" si="19"/>
        <v>0</v>
      </c>
      <c r="AH13">
        <f t="shared" si="20"/>
        <v>0</v>
      </c>
      <c r="AI13">
        <f t="shared" si="21"/>
        <v>0</v>
      </c>
      <c r="AJ13">
        <f t="shared" si="22"/>
        <v>0</v>
      </c>
      <c r="AK13">
        <f t="shared" si="23"/>
        <v>0</v>
      </c>
      <c r="AL13">
        <f t="shared" si="24"/>
        <v>0</v>
      </c>
      <c r="AM13">
        <f t="shared" si="25"/>
        <v>0</v>
      </c>
      <c r="AN13">
        <f t="shared" si="26"/>
        <v>0</v>
      </c>
      <c r="AO13">
        <f t="shared" si="27"/>
        <v>0</v>
      </c>
      <c r="AP13">
        <f t="shared" si="28"/>
        <v>0</v>
      </c>
      <c r="AQ13">
        <f t="shared" si="29"/>
        <v>0</v>
      </c>
      <c r="AR13">
        <f t="shared" si="30"/>
        <v>0</v>
      </c>
      <c r="AS13">
        <f t="shared" si="31"/>
        <v>0</v>
      </c>
      <c r="AT13">
        <f t="shared" si="32"/>
        <v>0</v>
      </c>
      <c r="AU13">
        <f t="shared" si="33"/>
        <v>0</v>
      </c>
      <c r="AV13">
        <f t="shared" si="34"/>
        <v>0</v>
      </c>
      <c r="AW13">
        <f t="shared" si="35"/>
        <v>0</v>
      </c>
      <c r="AX13">
        <f t="shared" si="36"/>
        <v>0</v>
      </c>
      <c r="AY13">
        <f t="shared" si="37"/>
        <v>0</v>
      </c>
      <c r="AZ13">
        <f t="shared" si="38"/>
        <v>0</v>
      </c>
      <c r="BA13">
        <f t="shared" si="39"/>
        <v>0</v>
      </c>
      <c r="BB13">
        <f t="shared" si="40"/>
        <v>0</v>
      </c>
      <c r="BC13">
        <f t="shared" si="41"/>
        <v>0</v>
      </c>
      <c r="BD13">
        <f t="shared" si="42"/>
        <v>0</v>
      </c>
      <c r="BE13">
        <f t="shared" si="43"/>
        <v>0</v>
      </c>
      <c r="BF13">
        <f t="shared" si="44"/>
        <v>0</v>
      </c>
      <c r="BG13">
        <f t="shared" si="45"/>
        <v>0</v>
      </c>
      <c r="BH13">
        <v>11</v>
      </c>
      <c r="BI13">
        <f>LOOKUP(2,1/($A$9:$A$60&lt;&gt;""),$AN$9:$AN$60)</f>
        <v>0</v>
      </c>
      <c r="BJ13">
        <f>LOOKUP(2,1/($A$9:$A$60&lt;&gt;""),$AO$9:$AO$60)</f>
        <v>0</v>
      </c>
      <c r="BL13" t="str">
        <f>IF(4&lt;=$N$7,$N$3-$N$7+4,"")</f>
        <v/>
      </c>
    </row>
    <row r="14" spans="1:64" x14ac:dyDescent="0.25">
      <c r="A14" s="2">
        <v>46071</v>
      </c>
      <c r="B14" s="3" t="s">
        <v>29</v>
      </c>
      <c r="C14" s="3" t="s">
        <v>33</v>
      </c>
      <c r="D14" s="4">
        <v>70</v>
      </c>
      <c r="E14" s="5"/>
      <c r="F14" s="6" t="str">
        <f t="shared" si="0"/>
        <v/>
      </c>
      <c r="G14" s="6">
        <f t="shared" si="1"/>
        <v>455</v>
      </c>
      <c r="H14" s="7">
        <f t="shared" si="2"/>
        <v>180</v>
      </c>
      <c r="I14" s="6">
        <f t="shared" si="3"/>
        <v>1224</v>
      </c>
      <c r="J14" s="8" t="str">
        <f t="shared" si="4"/>
        <v>OK</v>
      </c>
      <c r="L14" s="9" t="str">
        <f>IF(IF(5&lt;=$N$7,$N$3-$N$7+5,"")="","",INDEX($A$9:$A$60,MATCH(IF(5&lt;=$N$7,$N$3-$N$7+5,""),$S$9:$S$60,0)))</f>
        <v/>
      </c>
      <c r="M14" s="10" t="str">
        <f>IF(IF(5&lt;=$N$7,$N$3-$N$7+5,"")="","",INDEX($C$9:$C$60,MATCH(IF(5&lt;=$N$7,$N$3-$N$7+5,""),$S$9:$S$60,0)))</f>
        <v/>
      </c>
      <c r="N14" s="11" t="str">
        <f>IF(IF(5&lt;=$N$7,$N$3-$N$7+5,"")="","",INDEX($BI$3:$BI$22,IF(5&lt;=$N$7,$N$3-$N$7+5,"")))</f>
        <v/>
      </c>
      <c r="O14" s="12" t="str">
        <f>IF(IF(5&lt;=$N$7,$N$3-$N$7+5,"")="","",INDEX($BJ$3:$BJ$22,IF(5&lt;=$N$7,$N$3-$N$7+5,"")))</f>
        <v/>
      </c>
      <c r="P14" s="12" t="str">
        <f t="shared" si="46"/>
        <v/>
      </c>
      <c r="S14">
        <f t="shared" si="5"/>
        <v>3</v>
      </c>
      <c r="T14">
        <f t="shared" si="6"/>
        <v>0</v>
      </c>
      <c r="U14">
        <f t="shared" si="7"/>
        <v>6.2</v>
      </c>
      <c r="V14">
        <f t="shared" si="8"/>
        <v>0</v>
      </c>
      <c r="W14">
        <f t="shared" si="9"/>
        <v>6.5</v>
      </c>
      <c r="X14">
        <f t="shared" si="10"/>
        <v>180</v>
      </c>
      <c r="Y14">
        <f t="shared" si="11"/>
        <v>6.8</v>
      </c>
      <c r="Z14">
        <f t="shared" si="12"/>
        <v>0</v>
      </c>
      <c r="AA14">
        <f t="shared" si="13"/>
        <v>0</v>
      </c>
      <c r="AB14">
        <f t="shared" si="14"/>
        <v>0</v>
      </c>
      <c r="AC14">
        <f t="shared" si="15"/>
        <v>0</v>
      </c>
      <c r="AD14">
        <f t="shared" si="16"/>
        <v>0</v>
      </c>
      <c r="AE14">
        <f t="shared" si="17"/>
        <v>0</v>
      </c>
      <c r="AF14">
        <f t="shared" si="18"/>
        <v>0</v>
      </c>
      <c r="AG14">
        <f t="shared" si="19"/>
        <v>0</v>
      </c>
      <c r="AH14">
        <f t="shared" si="20"/>
        <v>0</v>
      </c>
      <c r="AI14">
        <f t="shared" si="21"/>
        <v>0</v>
      </c>
      <c r="AJ14">
        <f t="shared" si="22"/>
        <v>0</v>
      </c>
      <c r="AK14">
        <f t="shared" si="23"/>
        <v>0</v>
      </c>
      <c r="AL14">
        <f t="shared" si="24"/>
        <v>0</v>
      </c>
      <c r="AM14">
        <f t="shared" si="25"/>
        <v>0</v>
      </c>
      <c r="AN14">
        <f t="shared" si="26"/>
        <v>0</v>
      </c>
      <c r="AO14">
        <f t="shared" si="27"/>
        <v>0</v>
      </c>
      <c r="AP14">
        <f t="shared" si="28"/>
        <v>0</v>
      </c>
      <c r="AQ14">
        <f t="shared" si="29"/>
        <v>0</v>
      </c>
      <c r="AR14">
        <f t="shared" si="30"/>
        <v>0</v>
      </c>
      <c r="AS14">
        <f t="shared" si="31"/>
        <v>0</v>
      </c>
      <c r="AT14">
        <f t="shared" si="32"/>
        <v>0</v>
      </c>
      <c r="AU14">
        <f t="shared" si="33"/>
        <v>0</v>
      </c>
      <c r="AV14">
        <f t="shared" si="34"/>
        <v>0</v>
      </c>
      <c r="AW14">
        <f t="shared" si="35"/>
        <v>0</v>
      </c>
      <c r="AX14">
        <f t="shared" si="36"/>
        <v>0</v>
      </c>
      <c r="AY14">
        <f t="shared" si="37"/>
        <v>0</v>
      </c>
      <c r="AZ14">
        <f t="shared" si="38"/>
        <v>0</v>
      </c>
      <c r="BA14">
        <f t="shared" si="39"/>
        <v>0</v>
      </c>
      <c r="BB14">
        <f t="shared" si="40"/>
        <v>0</v>
      </c>
      <c r="BC14">
        <f t="shared" si="41"/>
        <v>0</v>
      </c>
      <c r="BD14">
        <f t="shared" si="42"/>
        <v>0</v>
      </c>
      <c r="BE14">
        <f t="shared" si="43"/>
        <v>0</v>
      </c>
      <c r="BF14">
        <f t="shared" si="44"/>
        <v>0</v>
      </c>
      <c r="BG14">
        <f t="shared" si="45"/>
        <v>0</v>
      </c>
      <c r="BH14">
        <v>12</v>
      </c>
      <c r="BI14">
        <f>LOOKUP(2,1/($A$9:$A$60&lt;&gt;""),$AP$9:$AP$60)</f>
        <v>0</v>
      </c>
      <c r="BJ14">
        <f>LOOKUP(2,1/($A$9:$A$60&lt;&gt;""),$AQ$9:$AQ$60)</f>
        <v>0</v>
      </c>
      <c r="BL14" t="str">
        <f>IF(5&lt;=$N$7,$N$3-$N$7+5,"")</f>
        <v/>
      </c>
    </row>
    <row r="15" spans="1:64" x14ac:dyDescent="0.25">
      <c r="A15" s="2">
        <v>46074</v>
      </c>
      <c r="B15" s="3" t="s">
        <v>23</v>
      </c>
      <c r="C15" s="3" t="s">
        <v>34</v>
      </c>
      <c r="D15" s="4">
        <v>140</v>
      </c>
      <c r="E15" s="5">
        <v>7.1</v>
      </c>
      <c r="F15" s="6">
        <f t="shared" si="0"/>
        <v>994</v>
      </c>
      <c r="G15" s="6" t="str">
        <f t="shared" si="1"/>
        <v/>
      </c>
      <c r="H15" s="7">
        <f t="shared" si="2"/>
        <v>320</v>
      </c>
      <c r="I15" s="6">
        <f t="shared" si="3"/>
        <v>2218</v>
      </c>
      <c r="J15" s="8" t="str">
        <f t="shared" si="4"/>
        <v>OK</v>
      </c>
      <c r="L15" s="9" t="str">
        <f>IF(IF(6&lt;=$N$7,$N$3-$N$7+6,"")="","",INDEX($A$9:$A$60,MATCH(IF(6&lt;=$N$7,$N$3-$N$7+6,""),$S$9:$S$60,0)))</f>
        <v/>
      </c>
      <c r="M15" s="10" t="str">
        <f>IF(IF(6&lt;=$N$7,$N$3-$N$7+6,"")="","",INDEX($C$9:$C$60,MATCH(IF(6&lt;=$N$7,$N$3-$N$7+6,""),$S$9:$S$60,0)))</f>
        <v/>
      </c>
      <c r="N15" s="11" t="str">
        <f>IF(IF(6&lt;=$N$7,$N$3-$N$7+6,"")="","",INDEX($BI$3:$BI$22,IF(6&lt;=$N$7,$N$3-$N$7+6,"")))</f>
        <v/>
      </c>
      <c r="O15" s="12" t="str">
        <f>IF(IF(6&lt;=$N$7,$N$3-$N$7+6,"")="","",INDEX($BJ$3:$BJ$22,IF(6&lt;=$N$7,$N$3-$N$7+6,"")))</f>
        <v/>
      </c>
      <c r="P15" s="12" t="str">
        <f t="shared" si="46"/>
        <v/>
      </c>
      <c r="S15">
        <f t="shared" si="5"/>
        <v>4</v>
      </c>
      <c r="T15">
        <f t="shared" si="6"/>
        <v>0</v>
      </c>
      <c r="U15">
        <f t="shared" si="7"/>
        <v>6.2</v>
      </c>
      <c r="V15">
        <f t="shared" si="8"/>
        <v>0</v>
      </c>
      <c r="W15">
        <f t="shared" si="9"/>
        <v>6.5</v>
      </c>
      <c r="X15">
        <f t="shared" si="10"/>
        <v>180</v>
      </c>
      <c r="Y15">
        <f t="shared" si="11"/>
        <v>6.8</v>
      </c>
      <c r="Z15">
        <f t="shared" si="12"/>
        <v>140</v>
      </c>
      <c r="AA15">
        <f t="shared" si="13"/>
        <v>7.1</v>
      </c>
      <c r="AB15">
        <f t="shared" si="14"/>
        <v>0</v>
      </c>
      <c r="AC15">
        <f t="shared" si="15"/>
        <v>0</v>
      </c>
      <c r="AD15">
        <f t="shared" si="16"/>
        <v>0</v>
      </c>
      <c r="AE15">
        <f t="shared" si="17"/>
        <v>0</v>
      </c>
      <c r="AF15">
        <f t="shared" si="18"/>
        <v>0</v>
      </c>
      <c r="AG15">
        <f t="shared" si="19"/>
        <v>0</v>
      </c>
      <c r="AH15">
        <f t="shared" si="20"/>
        <v>0</v>
      </c>
      <c r="AI15">
        <f t="shared" si="21"/>
        <v>0</v>
      </c>
      <c r="AJ15">
        <f t="shared" si="22"/>
        <v>0</v>
      </c>
      <c r="AK15">
        <f t="shared" si="23"/>
        <v>0</v>
      </c>
      <c r="AL15">
        <f t="shared" si="24"/>
        <v>0</v>
      </c>
      <c r="AM15">
        <f t="shared" si="25"/>
        <v>0</v>
      </c>
      <c r="AN15">
        <f t="shared" si="26"/>
        <v>0</v>
      </c>
      <c r="AO15">
        <f t="shared" si="27"/>
        <v>0</v>
      </c>
      <c r="AP15">
        <f t="shared" si="28"/>
        <v>0</v>
      </c>
      <c r="AQ15">
        <f t="shared" si="29"/>
        <v>0</v>
      </c>
      <c r="AR15">
        <f t="shared" si="30"/>
        <v>0</v>
      </c>
      <c r="AS15">
        <f t="shared" si="31"/>
        <v>0</v>
      </c>
      <c r="AT15">
        <f t="shared" si="32"/>
        <v>0</v>
      </c>
      <c r="AU15">
        <f t="shared" si="33"/>
        <v>0</v>
      </c>
      <c r="AV15">
        <f t="shared" si="34"/>
        <v>0</v>
      </c>
      <c r="AW15">
        <f t="shared" si="35"/>
        <v>0</v>
      </c>
      <c r="AX15">
        <f t="shared" si="36"/>
        <v>0</v>
      </c>
      <c r="AY15">
        <f t="shared" si="37"/>
        <v>0</v>
      </c>
      <c r="AZ15">
        <f t="shared" si="38"/>
        <v>0</v>
      </c>
      <c r="BA15">
        <f t="shared" si="39"/>
        <v>0</v>
      </c>
      <c r="BB15">
        <f t="shared" si="40"/>
        <v>0</v>
      </c>
      <c r="BC15">
        <f t="shared" si="41"/>
        <v>0</v>
      </c>
      <c r="BD15">
        <f t="shared" si="42"/>
        <v>0</v>
      </c>
      <c r="BE15">
        <f t="shared" si="43"/>
        <v>0</v>
      </c>
      <c r="BF15">
        <f t="shared" si="44"/>
        <v>0</v>
      </c>
      <c r="BG15">
        <f t="shared" si="45"/>
        <v>0</v>
      </c>
      <c r="BH15">
        <v>13</v>
      </c>
      <c r="BI15">
        <f>LOOKUP(2,1/($A$9:$A$60&lt;&gt;""),$AR$9:$AR$60)</f>
        <v>0</v>
      </c>
      <c r="BJ15">
        <f>LOOKUP(2,1/($A$9:$A$60&lt;&gt;""),$AS$9:$AS$60)</f>
        <v>0</v>
      </c>
      <c r="BL15" t="str">
        <f>IF(6&lt;=$N$7,$N$3-$N$7+6,"")</f>
        <v/>
      </c>
    </row>
    <row r="16" spans="1:64" x14ac:dyDescent="0.25">
      <c r="A16" s="2">
        <v>46078</v>
      </c>
      <c r="B16" s="3" t="s">
        <v>29</v>
      </c>
      <c r="C16" s="3" t="s">
        <v>35</v>
      </c>
      <c r="D16" s="4">
        <v>130</v>
      </c>
      <c r="E16" s="5"/>
      <c r="F16" s="6" t="str">
        <f t="shared" si="0"/>
        <v/>
      </c>
      <c r="G16" s="6">
        <f t="shared" si="1"/>
        <v>884</v>
      </c>
      <c r="H16" s="7">
        <f t="shared" si="2"/>
        <v>190</v>
      </c>
      <c r="I16" s="6">
        <f t="shared" si="3"/>
        <v>1334</v>
      </c>
      <c r="J16" s="8" t="str">
        <f t="shared" si="4"/>
        <v>OK</v>
      </c>
      <c r="L16" s="9" t="str">
        <f>IF(IF(7&lt;=$N$7,$N$3-$N$7+7,"")="","",INDEX($A$9:$A$60,MATCH(IF(7&lt;=$N$7,$N$3-$N$7+7,""),$S$9:$S$60,0)))</f>
        <v/>
      </c>
      <c r="M16" s="10" t="str">
        <f>IF(IF(7&lt;=$N$7,$N$3-$N$7+7,"")="","",INDEX($C$9:$C$60,MATCH(IF(7&lt;=$N$7,$N$3-$N$7+7,""),$S$9:$S$60,0)))</f>
        <v/>
      </c>
      <c r="N16" s="11" t="str">
        <f>IF(IF(7&lt;=$N$7,$N$3-$N$7+7,"")="","",INDEX($BI$3:$BI$22,IF(7&lt;=$N$7,$N$3-$N$7+7,"")))</f>
        <v/>
      </c>
      <c r="O16" s="12" t="str">
        <f>IF(IF(7&lt;=$N$7,$N$3-$N$7+7,"")="","",INDEX($BJ$3:$BJ$22,IF(7&lt;=$N$7,$N$3-$N$7+7,"")))</f>
        <v/>
      </c>
      <c r="P16" s="12" t="str">
        <f t="shared" si="46"/>
        <v/>
      </c>
      <c r="S16">
        <f t="shared" si="5"/>
        <v>4</v>
      </c>
      <c r="T16">
        <f t="shared" si="6"/>
        <v>0</v>
      </c>
      <c r="U16">
        <f t="shared" si="7"/>
        <v>6.2</v>
      </c>
      <c r="V16">
        <f t="shared" si="8"/>
        <v>0</v>
      </c>
      <c r="W16">
        <f t="shared" si="9"/>
        <v>6.5</v>
      </c>
      <c r="X16">
        <f t="shared" si="10"/>
        <v>50</v>
      </c>
      <c r="Y16">
        <f t="shared" si="11"/>
        <v>6.8</v>
      </c>
      <c r="Z16">
        <f t="shared" si="12"/>
        <v>140</v>
      </c>
      <c r="AA16">
        <f t="shared" si="13"/>
        <v>7.1</v>
      </c>
      <c r="AB16">
        <f t="shared" si="14"/>
        <v>0</v>
      </c>
      <c r="AC16">
        <f t="shared" si="15"/>
        <v>0</v>
      </c>
      <c r="AD16">
        <f t="shared" si="16"/>
        <v>0</v>
      </c>
      <c r="AE16">
        <f t="shared" si="17"/>
        <v>0</v>
      </c>
      <c r="AF16">
        <f t="shared" si="18"/>
        <v>0</v>
      </c>
      <c r="AG16">
        <f t="shared" si="19"/>
        <v>0</v>
      </c>
      <c r="AH16">
        <f t="shared" si="20"/>
        <v>0</v>
      </c>
      <c r="AI16">
        <f t="shared" si="21"/>
        <v>0</v>
      </c>
      <c r="AJ16">
        <f t="shared" si="22"/>
        <v>0</v>
      </c>
      <c r="AK16">
        <f t="shared" si="23"/>
        <v>0</v>
      </c>
      <c r="AL16">
        <f t="shared" si="24"/>
        <v>0</v>
      </c>
      <c r="AM16">
        <f t="shared" si="25"/>
        <v>0</v>
      </c>
      <c r="AN16">
        <f t="shared" si="26"/>
        <v>0</v>
      </c>
      <c r="AO16">
        <f t="shared" si="27"/>
        <v>0</v>
      </c>
      <c r="AP16">
        <f t="shared" si="28"/>
        <v>0</v>
      </c>
      <c r="AQ16">
        <f t="shared" si="29"/>
        <v>0</v>
      </c>
      <c r="AR16">
        <f t="shared" si="30"/>
        <v>0</v>
      </c>
      <c r="AS16">
        <f t="shared" si="31"/>
        <v>0</v>
      </c>
      <c r="AT16">
        <f t="shared" si="32"/>
        <v>0</v>
      </c>
      <c r="AU16">
        <f t="shared" si="33"/>
        <v>0</v>
      </c>
      <c r="AV16">
        <f t="shared" si="34"/>
        <v>0</v>
      </c>
      <c r="AW16">
        <f t="shared" si="35"/>
        <v>0</v>
      </c>
      <c r="AX16">
        <f t="shared" si="36"/>
        <v>0</v>
      </c>
      <c r="AY16">
        <f t="shared" si="37"/>
        <v>0</v>
      </c>
      <c r="AZ16">
        <f t="shared" si="38"/>
        <v>0</v>
      </c>
      <c r="BA16">
        <f t="shared" si="39"/>
        <v>0</v>
      </c>
      <c r="BB16">
        <f t="shared" si="40"/>
        <v>0</v>
      </c>
      <c r="BC16">
        <f t="shared" si="41"/>
        <v>0</v>
      </c>
      <c r="BD16">
        <f t="shared" si="42"/>
        <v>0</v>
      </c>
      <c r="BE16">
        <f t="shared" si="43"/>
        <v>0</v>
      </c>
      <c r="BF16">
        <f t="shared" si="44"/>
        <v>0</v>
      </c>
      <c r="BG16">
        <f t="shared" si="45"/>
        <v>0</v>
      </c>
      <c r="BH16">
        <v>14</v>
      </c>
      <c r="BI16">
        <f>LOOKUP(2,1/($A$9:$A$60&lt;&gt;""),$AT$9:$AT$60)</f>
        <v>0</v>
      </c>
      <c r="BJ16">
        <f>LOOKUP(2,1/($A$9:$A$60&lt;&gt;""),$AU$9:$AU$60)</f>
        <v>0</v>
      </c>
      <c r="BL16" t="str">
        <f>IF(7&lt;=$N$7,$N$3-$N$7+7,"")</f>
        <v/>
      </c>
    </row>
    <row r="17" spans="1:64" x14ac:dyDescent="0.25">
      <c r="A17" s="2">
        <v>46081</v>
      </c>
      <c r="B17" s="3" t="s">
        <v>23</v>
      </c>
      <c r="C17" s="3" t="s">
        <v>36</v>
      </c>
      <c r="D17" s="4">
        <v>160</v>
      </c>
      <c r="E17" s="5">
        <v>7.35</v>
      </c>
      <c r="F17" s="6">
        <f t="shared" si="0"/>
        <v>1176</v>
      </c>
      <c r="G17" s="6" t="str">
        <f t="shared" si="1"/>
        <v/>
      </c>
      <c r="H17" s="7">
        <f t="shared" si="2"/>
        <v>350</v>
      </c>
      <c r="I17" s="6">
        <f t="shared" si="3"/>
        <v>2510</v>
      </c>
      <c r="J17" s="8" t="str">
        <f t="shared" si="4"/>
        <v>OK</v>
      </c>
      <c r="L17" s="9" t="str">
        <f>IF(IF(8&lt;=$N$7,$N$3-$N$7+8,"")="","",INDEX($A$9:$A$60,MATCH(IF(8&lt;=$N$7,$N$3-$N$7+8,""),$S$9:$S$60,0)))</f>
        <v/>
      </c>
      <c r="M17" s="10" t="str">
        <f>IF(IF(8&lt;=$N$7,$N$3-$N$7+8,"")="","",INDEX($C$9:$C$60,MATCH(IF(8&lt;=$N$7,$N$3-$N$7+8,""),$S$9:$S$60,0)))</f>
        <v/>
      </c>
      <c r="N17" s="11" t="str">
        <f>IF(IF(8&lt;=$N$7,$N$3-$N$7+8,"")="","",INDEX($BI$3:$BI$22,IF(8&lt;=$N$7,$N$3-$N$7+8,"")))</f>
        <v/>
      </c>
      <c r="O17" s="12" t="str">
        <f>IF(IF(8&lt;=$N$7,$N$3-$N$7+8,"")="","",INDEX($BJ$3:$BJ$22,IF(8&lt;=$N$7,$N$3-$N$7+8,"")))</f>
        <v/>
      </c>
      <c r="P17" s="12" t="str">
        <f t="shared" si="46"/>
        <v/>
      </c>
      <c r="S17">
        <f t="shared" si="5"/>
        <v>5</v>
      </c>
      <c r="T17">
        <f t="shared" si="6"/>
        <v>0</v>
      </c>
      <c r="U17">
        <f t="shared" si="7"/>
        <v>6.2</v>
      </c>
      <c r="V17">
        <f t="shared" si="8"/>
        <v>0</v>
      </c>
      <c r="W17">
        <f t="shared" si="9"/>
        <v>6.5</v>
      </c>
      <c r="X17">
        <f t="shared" si="10"/>
        <v>50</v>
      </c>
      <c r="Y17">
        <f t="shared" si="11"/>
        <v>6.8</v>
      </c>
      <c r="Z17">
        <f t="shared" si="12"/>
        <v>140</v>
      </c>
      <c r="AA17">
        <f t="shared" si="13"/>
        <v>7.1</v>
      </c>
      <c r="AB17">
        <f t="shared" si="14"/>
        <v>160</v>
      </c>
      <c r="AC17">
        <f t="shared" si="15"/>
        <v>7.35</v>
      </c>
      <c r="AD17">
        <f t="shared" si="16"/>
        <v>0</v>
      </c>
      <c r="AE17">
        <f t="shared" si="17"/>
        <v>0</v>
      </c>
      <c r="AF17">
        <f t="shared" si="18"/>
        <v>0</v>
      </c>
      <c r="AG17">
        <f t="shared" si="19"/>
        <v>0</v>
      </c>
      <c r="AH17">
        <f t="shared" si="20"/>
        <v>0</v>
      </c>
      <c r="AI17">
        <f t="shared" si="21"/>
        <v>0</v>
      </c>
      <c r="AJ17">
        <f t="shared" si="22"/>
        <v>0</v>
      </c>
      <c r="AK17">
        <f t="shared" si="23"/>
        <v>0</v>
      </c>
      <c r="AL17">
        <f t="shared" si="24"/>
        <v>0</v>
      </c>
      <c r="AM17">
        <f t="shared" si="25"/>
        <v>0</v>
      </c>
      <c r="AN17">
        <f t="shared" si="26"/>
        <v>0</v>
      </c>
      <c r="AO17">
        <f t="shared" si="27"/>
        <v>0</v>
      </c>
      <c r="AP17">
        <f t="shared" si="28"/>
        <v>0</v>
      </c>
      <c r="AQ17">
        <f t="shared" si="29"/>
        <v>0</v>
      </c>
      <c r="AR17">
        <f t="shared" si="30"/>
        <v>0</v>
      </c>
      <c r="AS17">
        <f t="shared" si="31"/>
        <v>0</v>
      </c>
      <c r="AT17">
        <f t="shared" si="32"/>
        <v>0</v>
      </c>
      <c r="AU17">
        <f t="shared" si="33"/>
        <v>0</v>
      </c>
      <c r="AV17">
        <f t="shared" si="34"/>
        <v>0</v>
      </c>
      <c r="AW17">
        <f t="shared" si="35"/>
        <v>0</v>
      </c>
      <c r="AX17">
        <f t="shared" si="36"/>
        <v>0</v>
      </c>
      <c r="AY17">
        <f t="shared" si="37"/>
        <v>0</v>
      </c>
      <c r="AZ17">
        <f t="shared" si="38"/>
        <v>0</v>
      </c>
      <c r="BA17">
        <f t="shared" si="39"/>
        <v>0</v>
      </c>
      <c r="BB17">
        <f t="shared" si="40"/>
        <v>0</v>
      </c>
      <c r="BC17">
        <f t="shared" si="41"/>
        <v>0</v>
      </c>
      <c r="BD17">
        <f t="shared" si="42"/>
        <v>0</v>
      </c>
      <c r="BE17">
        <f t="shared" si="43"/>
        <v>0</v>
      </c>
      <c r="BF17">
        <f t="shared" si="44"/>
        <v>0</v>
      </c>
      <c r="BG17">
        <f t="shared" si="45"/>
        <v>0</v>
      </c>
      <c r="BH17">
        <v>15</v>
      </c>
      <c r="BI17">
        <f>LOOKUP(2,1/($A$9:$A$60&lt;&gt;""),$AV$9:$AV$60)</f>
        <v>0</v>
      </c>
      <c r="BJ17">
        <f>LOOKUP(2,1/($A$9:$A$60&lt;&gt;""),$AW$9:$AW$60)</f>
        <v>0</v>
      </c>
      <c r="BL17" t="str">
        <f>IF(8&lt;=$N$7,$N$3-$N$7+8,"")</f>
        <v/>
      </c>
    </row>
    <row r="18" spans="1:64" x14ac:dyDescent="0.25">
      <c r="A18" s="2">
        <v>46084</v>
      </c>
      <c r="B18" s="3" t="s">
        <v>29</v>
      </c>
      <c r="C18" s="3" t="s">
        <v>37</v>
      </c>
      <c r="D18" s="4">
        <v>100</v>
      </c>
      <c r="E18" s="5"/>
      <c r="F18" s="6" t="str">
        <f t="shared" si="0"/>
        <v/>
      </c>
      <c r="G18" s="6">
        <f t="shared" si="1"/>
        <v>695</v>
      </c>
      <c r="H18" s="7">
        <f t="shared" si="2"/>
        <v>250</v>
      </c>
      <c r="I18" s="6">
        <f t="shared" si="3"/>
        <v>1815</v>
      </c>
      <c r="J18" s="8" t="str">
        <f t="shared" si="4"/>
        <v>OK</v>
      </c>
      <c r="L18" s="9" t="str">
        <f>IF(IF(9&lt;=$N$7,$N$3-$N$7+9,"")="","",INDEX($A$9:$A$60,MATCH(IF(9&lt;=$N$7,$N$3-$N$7+9,""),$S$9:$S$60,0)))</f>
        <v/>
      </c>
      <c r="M18" s="10" t="str">
        <f>IF(IF(9&lt;=$N$7,$N$3-$N$7+9,"")="","",INDEX($C$9:$C$60,MATCH(IF(9&lt;=$N$7,$N$3-$N$7+9,""),$S$9:$S$60,0)))</f>
        <v/>
      </c>
      <c r="N18" s="11" t="str">
        <f>IF(IF(9&lt;=$N$7,$N$3-$N$7+9,"")="","",INDEX($BI$3:$BI$22,IF(9&lt;=$N$7,$N$3-$N$7+9,"")))</f>
        <v/>
      </c>
      <c r="O18" s="12" t="str">
        <f>IF(IF(9&lt;=$N$7,$N$3-$N$7+9,"")="","",INDEX($BJ$3:$BJ$22,IF(9&lt;=$N$7,$N$3-$N$7+9,"")))</f>
        <v/>
      </c>
      <c r="P18" s="12" t="str">
        <f t="shared" si="46"/>
        <v/>
      </c>
      <c r="S18">
        <f t="shared" si="5"/>
        <v>5</v>
      </c>
      <c r="T18">
        <f t="shared" si="6"/>
        <v>0</v>
      </c>
      <c r="U18">
        <f t="shared" si="7"/>
        <v>6.2</v>
      </c>
      <c r="V18">
        <f t="shared" si="8"/>
        <v>0</v>
      </c>
      <c r="W18">
        <f t="shared" si="9"/>
        <v>6.5</v>
      </c>
      <c r="X18">
        <f t="shared" si="10"/>
        <v>0</v>
      </c>
      <c r="Y18">
        <f t="shared" si="11"/>
        <v>6.8</v>
      </c>
      <c r="Z18">
        <f t="shared" si="12"/>
        <v>90</v>
      </c>
      <c r="AA18">
        <f t="shared" si="13"/>
        <v>7.1</v>
      </c>
      <c r="AB18">
        <f t="shared" si="14"/>
        <v>160</v>
      </c>
      <c r="AC18">
        <f t="shared" si="15"/>
        <v>7.35</v>
      </c>
      <c r="AD18">
        <f t="shared" si="16"/>
        <v>0</v>
      </c>
      <c r="AE18">
        <f t="shared" si="17"/>
        <v>0</v>
      </c>
      <c r="AF18">
        <f t="shared" si="18"/>
        <v>0</v>
      </c>
      <c r="AG18">
        <f t="shared" si="19"/>
        <v>0</v>
      </c>
      <c r="AH18">
        <f t="shared" si="20"/>
        <v>0</v>
      </c>
      <c r="AI18">
        <f t="shared" si="21"/>
        <v>0</v>
      </c>
      <c r="AJ18">
        <f t="shared" si="22"/>
        <v>0</v>
      </c>
      <c r="AK18">
        <f t="shared" si="23"/>
        <v>0</v>
      </c>
      <c r="AL18">
        <f t="shared" si="24"/>
        <v>0</v>
      </c>
      <c r="AM18">
        <f t="shared" si="25"/>
        <v>0</v>
      </c>
      <c r="AN18">
        <f t="shared" si="26"/>
        <v>0</v>
      </c>
      <c r="AO18">
        <f t="shared" si="27"/>
        <v>0</v>
      </c>
      <c r="AP18">
        <f t="shared" si="28"/>
        <v>0</v>
      </c>
      <c r="AQ18">
        <f t="shared" si="29"/>
        <v>0</v>
      </c>
      <c r="AR18">
        <f t="shared" si="30"/>
        <v>0</v>
      </c>
      <c r="AS18">
        <f t="shared" si="31"/>
        <v>0</v>
      </c>
      <c r="AT18">
        <f t="shared" si="32"/>
        <v>0</v>
      </c>
      <c r="AU18">
        <f t="shared" si="33"/>
        <v>0</v>
      </c>
      <c r="AV18">
        <f t="shared" si="34"/>
        <v>0</v>
      </c>
      <c r="AW18">
        <f t="shared" si="35"/>
        <v>0</v>
      </c>
      <c r="AX18">
        <f t="shared" si="36"/>
        <v>0</v>
      </c>
      <c r="AY18">
        <f t="shared" si="37"/>
        <v>0</v>
      </c>
      <c r="AZ18">
        <f t="shared" si="38"/>
        <v>0</v>
      </c>
      <c r="BA18">
        <f t="shared" si="39"/>
        <v>0</v>
      </c>
      <c r="BB18">
        <f t="shared" si="40"/>
        <v>0</v>
      </c>
      <c r="BC18">
        <f t="shared" si="41"/>
        <v>0</v>
      </c>
      <c r="BD18">
        <f t="shared" si="42"/>
        <v>0</v>
      </c>
      <c r="BE18">
        <f t="shared" si="43"/>
        <v>0</v>
      </c>
      <c r="BF18">
        <f t="shared" si="44"/>
        <v>0</v>
      </c>
      <c r="BG18">
        <f t="shared" si="45"/>
        <v>0</v>
      </c>
      <c r="BH18">
        <v>16</v>
      </c>
      <c r="BI18">
        <f>LOOKUP(2,1/($A$9:$A$60&lt;&gt;""),$AX$9:$AX$60)</f>
        <v>0</v>
      </c>
      <c r="BJ18">
        <f>LOOKUP(2,1/($A$9:$A$60&lt;&gt;""),$AY$9:$AY$60)</f>
        <v>0</v>
      </c>
      <c r="BL18" t="str">
        <f>IF(9&lt;=$N$7,$N$3-$N$7+9,"")</f>
        <v/>
      </c>
    </row>
    <row r="19" spans="1:64" x14ac:dyDescent="0.25">
      <c r="A19" s="2">
        <v>46087</v>
      </c>
      <c r="B19" s="3" t="s">
        <v>23</v>
      </c>
      <c r="C19" s="3" t="s">
        <v>38</v>
      </c>
      <c r="D19" s="4">
        <v>130</v>
      </c>
      <c r="E19" s="5">
        <v>7.6</v>
      </c>
      <c r="F19" s="6">
        <f t="shared" si="0"/>
        <v>988</v>
      </c>
      <c r="G19" s="6" t="str">
        <f t="shared" si="1"/>
        <v/>
      </c>
      <c r="H19" s="7">
        <f t="shared" si="2"/>
        <v>380</v>
      </c>
      <c r="I19" s="6">
        <f t="shared" si="3"/>
        <v>2803</v>
      </c>
      <c r="J19" s="8" t="str">
        <f t="shared" si="4"/>
        <v>OK</v>
      </c>
      <c r="L19" s="9" t="str">
        <f>IF(IF(10&lt;=$N$7,$N$3-$N$7+10,"")="","",INDEX($A$9:$A$60,MATCH(IF(10&lt;=$N$7,$N$3-$N$7+10,""),$S$9:$S$60,0)))</f>
        <v/>
      </c>
      <c r="M19" s="10" t="str">
        <f>IF(IF(10&lt;=$N$7,$N$3-$N$7+10,"")="","",INDEX($C$9:$C$60,MATCH(IF(10&lt;=$N$7,$N$3-$N$7+10,""),$S$9:$S$60,0)))</f>
        <v/>
      </c>
      <c r="N19" s="11" t="str">
        <f>IF(IF(10&lt;=$N$7,$N$3-$N$7+10,"")="","",INDEX($BI$3:$BI$22,IF(10&lt;=$N$7,$N$3-$N$7+10,"")))</f>
        <v/>
      </c>
      <c r="O19" s="12" t="str">
        <f>IF(IF(10&lt;=$N$7,$N$3-$N$7+10,"")="","",INDEX($BJ$3:$BJ$22,IF(10&lt;=$N$7,$N$3-$N$7+10,"")))</f>
        <v/>
      </c>
      <c r="P19" s="12" t="str">
        <f t="shared" si="46"/>
        <v/>
      </c>
      <c r="S19">
        <f t="shared" si="5"/>
        <v>6</v>
      </c>
      <c r="T19">
        <f t="shared" si="6"/>
        <v>0</v>
      </c>
      <c r="U19">
        <f t="shared" si="7"/>
        <v>6.2</v>
      </c>
      <c r="V19">
        <f t="shared" si="8"/>
        <v>0</v>
      </c>
      <c r="W19">
        <f t="shared" si="9"/>
        <v>6.5</v>
      </c>
      <c r="X19">
        <f t="shared" si="10"/>
        <v>0</v>
      </c>
      <c r="Y19">
        <f t="shared" si="11"/>
        <v>6.8</v>
      </c>
      <c r="Z19">
        <f t="shared" si="12"/>
        <v>90</v>
      </c>
      <c r="AA19">
        <f t="shared" si="13"/>
        <v>7.1</v>
      </c>
      <c r="AB19">
        <f t="shared" si="14"/>
        <v>160</v>
      </c>
      <c r="AC19">
        <f t="shared" si="15"/>
        <v>7.35</v>
      </c>
      <c r="AD19">
        <f t="shared" si="16"/>
        <v>130</v>
      </c>
      <c r="AE19">
        <f t="shared" si="17"/>
        <v>7.6</v>
      </c>
      <c r="AF19">
        <f t="shared" si="18"/>
        <v>0</v>
      </c>
      <c r="AG19">
        <f t="shared" si="19"/>
        <v>0</v>
      </c>
      <c r="AH19">
        <f t="shared" si="20"/>
        <v>0</v>
      </c>
      <c r="AI19">
        <f t="shared" si="21"/>
        <v>0</v>
      </c>
      <c r="AJ19">
        <f t="shared" si="22"/>
        <v>0</v>
      </c>
      <c r="AK19">
        <f t="shared" si="23"/>
        <v>0</v>
      </c>
      <c r="AL19">
        <f t="shared" si="24"/>
        <v>0</v>
      </c>
      <c r="AM19">
        <f t="shared" si="25"/>
        <v>0</v>
      </c>
      <c r="AN19">
        <f t="shared" si="26"/>
        <v>0</v>
      </c>
      <c r="AO19">
        <f t="shared" si="27"/>
        <v>0</v>
      </c>
      <c r="AP19">
        <f t="shared" si="28"/>
        <v>0</v>
      </c>
      <c r="AQ19">
        <f t="shared" si="29"/>
        <v>0</v>
      </c>
      <c r="AR19">
        <f t="shared" si="30"/>
        <v>0</v>
      </c>
      <c r="AS19">
        <f t="shared" si="31"/>
        <v>0</v>
      </c>
      <c r="AT19">
        <f t="shared" si="32"/>
        <v>0</v>
      </c>
      <c r="AU19">
        <f t="shared" si="33"/>
        <v>0</v>
      </c>
      <c r="AV19">
        <f t="shared" si="34"/>
        <v>0</v>
      </c>
      <c r="AW19">
        <f t="shared" si="35"/>
        <v>0</v>
      </c>
      <c r="AX19">
        <f t="shared" si="36"/>
        <v>0</v>
      </c>
      <c r="AY19">
        <f t="shared" si="37"/>
        <v>0</v>
      </c>
      <c r="AZ19">
        <f t="shared" si="38"/>
        <v>0</v>
      </c>
      <c r="BA19">
        <f t="shared" si="39"/>
        <v>0</v>
      </c>
      <c r="BB19">
        <f t="shared" si="40"/>
        <v>0</v>
      </c>
      <c r="BC19">
        <f t="shared" si="41"/>
        <v>0</v>
      </c>
      <c r="BD19">
        <f t="shared" si="42"/>
        <v>0</v>
      </c>
      <c r="BE19">
        <f t="shared" si="43"/>
        <v>0</v>
      </c>
      <c r="BF19">
        <f t="shared" si="44"/>
        <v>0</v>
      </c>
      <c r="BG19">
        <f t="shared" si="45"/>
        <v>0</v>
      </c>
      <c r="BH19">
        <v>17</v>
      </c>
      <c r="BI19">
        <f>LOOKUP(2,1/($A$9:$A$60&lt;&gt;""),$AZ$9:$AZ$60)</f>
        <v>0</v>
      </c>
      <c r="BJ19">
        <f>LOOKUP(2,1/($A$9:$A$60&lt;&gt;""),$BA$9:$BA$60)</f>
        <v>0</v>
      </c>
      <c r="BL19" t="str">
        <f>IF(10&lt;=$N$7,$N$3-$N$7+10,"")</f>
        <v/>
      </c>
    </row>
    <row r="20" spans="1:64" x14ac:dyDescent="0.25">
      <c r="A20" s="2">
        <v>46089</v>
      </c>
      <c r="B20" s="3" t="s">
        <v>29</v>
      </c>
      <c r="C20" s="3" t="s">
        <v>39</v>
      </c>
      <c r="D20" s="4">
        <v>95</v>
      </c>
      <c r="E20" s="5"/>
      <c r="F20" s="6" t="str">
        <f t="shared" si="0"/>
        <v/>
      </c>
      <c r="G20" s="6">
        <f t="shared" si="1"/>
        <v>675.75</v>
      </c>
      <c r="H20" s="7">
        <f t="shared" si="2"/>
        <v>285</v>
      </c>
      <c r="I20" s="6">
        <f t="shared" si="3"/>
        <v>2127.25</v>
      </c>
      <c r="J20" s="8" t="str">
        <f t="shared" si="4"/>
        <v>OK</v>
      </c>
      <c r="L20" s="9" t="str">
        <f>IF(IF(11&lt;=$N$7,$N$3-$N$7+11,"")="","",INDEX($A$9:$A$60,MATCH(IF(11&lt;=$N$7,$N$3-$N$7+11,""),$S$9:$S$60,0)))</f>
        <v/>
      </c>
      <c r="M20" s="10" t="str">
        <f>IF(IF(11&lt;=$N$7,$N$3-$N$7+11,"")="","",INDEX($C$9:$C$60,MATCH(IF(11&lt;=$N$7,$N$3-$N$7+11,""),$S$9:$S$60,0)))</f>
        <v/>
      </c>
      <c r="N20" s="11" t="str">
        <f>IF(IF(11&lt;=$N$7,$N$3-$N$7+11,"")="","",INDEX($BI$3:$BI$22,IF(11&lt;=$N$7,$N$3-$N$7+11,"")))</f>
        <v/>
      </c>
      <c r="O20" s="12" t="str">
        <f>IF(IF(11&lt;=$N$7,$N$3-$N$7+11,"")="","",INDEX($BJ$3:$BJ$22,IF(11&lt;=$N$7,$N$3-$N$7+11,"")))</f>
        <v/>
      </c>
      <c r="P20" s="12" t="str">
        <f t="shared" si="46"/>
        <v/>
      </c>
      <c r="S20">
        <f t="shared" si="5"/>
        <v>6</v>
      </c>
      <c r="T20">
        <f t="shared" si="6"/>
        <v>0</v>
      </c>
      <c r="U20">
        <f t="shared" si="7"/>
        <v>6.2</v>
      </c>
      <c r="V20">
        <f t="shared" si="8"/>
        <v>0</v>
      </c>
      <c r="W20">
        <f t="shared" si="9"/>
        <v>6.5</v>
      </c>
      <c r="X20">
        <f t="shared" si="10"/>
        <v>0</v>
      </c>
      <c r="Y20">
        <f t="shared" si="11"/>
        <v>6.8</v>
      </c>
      <c r="Z20">
        <f t="shared" si="12"/>
        <v>0</v>
      </c>
      <c r="AA20">
        <f t="shared" si="13"/>
        <v>7.1</v>
      </c>
      <c r="AB20">
        <f t="shared" si="14"/>
        <v>155</v>
      </c>
      <c r="AC20">
        <f t="shared" si="15"/>
        <v>7.35</v>
      </c>
      <c r="AD20">
        <f t="shared" si="16"/>
        <v>130</v>
      </c>
      <c r="AE20">
        <f t="shared" si="17"/>
        <v>7.6</v>
      </c>
      <c r="AF20">
        <f t="shared" si="18"/>
        <v>0</v>
      </c>
      <c r="AG20">
        <f t="shared" si="19"/>
        <v>0</v>
      </c>
      <c r="AH20">
        <f t="shared" si="20"/>
        <v>0</v>
      </c>
      <c r="AI20">
        <f t="shared" si="21"/>
        <v>0</v>
      </c>
      <c r="AJ20">
        <f t="shared" si="22"/>
        <v>0</v>
      </c>
      <c r="AK20">
        <f t="shared" si="23"/>
        <v>0</v>
      </c>
      <c r="AL20">
        <f t="shared" si="24"/>
        <v>0</v>
      </c>
      <c r="AM20">
        <f t="shared" si="25"/>
        <v>0</v>
      </c>
      <c r="AN20">
        <f t="shared" si="26"/>
        <v>0</v>
      </c>
      <c r="AO20">
        <f t="shared" si="27"/>
        <v>0</v>
      </c>
      <c r="AP20">
        <f t="shared" si="28"/>
        <v>0</v>
      </c>
      <c r="AQ20">
        <f t="shared" si="29"/>
        <v>0</v>
      </c>
      <c r="AR20">
        <f t="shared" si="30"/>
        <v>0</v>
      </c>
      <c r="AS20">
        <f t="shared" si="31"/>
        <v>0</v>
      </c>
      <c r="AT20">
        <f t="shared" si="32"/>
        <v>0</v>
      </c>
      <c r="AU20">
        <f t="shared" si="33"/>
        <v>0</v>
      </c>
      <c r="AV20">
        <f t="shared" si="34"/>
        <v>0</v>
      </c>
      <c r="AW20">
        <f t="shared" si="35"/>
        <v>0</v>
      </c>
      <c r="AX20">
        <f t="shared" si="36"/>
        <v>0</v>
      </c>
      <c r="AY20">
        <f t="shared" si="37"/>
        <v>0</v>
      </c>
      <c r="AZ20">
        <f t="shared" si="38"/>
        <v>0</v>
      </c>
      <c r="BA20">
        <f t="shared" si="39"/>
        <v>0</v>
      </c>
      <c r="BB20">
        <f t="shared" si="40"/>
        <v>0</v>
      </c>
      <c r="BC20">
        <f t="shared" si="41"/>
        <v>0</v>
      </c>
      <c r="BD20">
        <f t="shared" si="42"/>
        <v>0</v>
      </c>
      <c r="BE20">
        <f t="shared" si="43"/>
        <v>0</v>
      </c>
      <c r="BF20">
        <f t="shared" si="44"/>
        <v>0</v>
      </c>
      <c r="BG20">
        <f t="shared" si="45"/>
        <v>0</v>
      </c>
      <c r="BH20">
        <v>18</v>
      </c>
      <c r="BI20">
        <f>LOOKUP(2,1/($A$9:$A$60&lt;&gt;""),$BB$9:$BB$60)</f>
        <v>0</v>
      </c>
      <c r="BJ20">
        <f>LOOKUP(2,1/($A$9:$A$60&lt;&gt;""),$BC$9:$BC$60)</f>
        <v>0</v>
      </c>
      <c r="BL20" t="str">
        <f>IF(11&lt;=$N$7,$N$3-$N$7+11,"")</f>
        <v/>
      </c>
    </row>
    <row r="21" spans="1:64" x14ac:dyDescent="0.25">
      <c r="A21" s="2"/>
      <c r="B21" s="3"/>
      <c r="C21" s="3"/>
      <c r="D21" s="4"/>
      <c r="E21" s="5"/>
      <c r="F21" s="6" t="str">
        <f t="shared" si="0"/>
        <v/>
      </c>
      <c r="G21" s="6" t="str">
        <f t="shared" si="1"/>
        <v/>
      </c>
      <c r="H21" s="7" t="str">
        <f t="shared" si="2"/>
        <v/>
      </c>
      <c r="I21" s="6" t="str">
        <f t="shared" si="3"/>
        <v/>
      </c>
      <c r="J21" s="8" t="str">
        <f t="shared" si="4"/>
        <v/>
      </c>
      <c r="L21" s="9" t="str">
        <f>IF(IF(12&lt;=$N$7,$N$3-$N$7+12,"")="","",INDEX($A$9:$A$60,MATCH(IF(12&lt;=$N$7,$N$3-$N$7+12,""),$S$9:$S$60,0)))</f>
        <v/>
      </c>
      <c r="M21" s="10" t="str">
        <f>IF(IF(12&lt;=$N$7,$N$3-$N$7+12,"")="","",INDEX($C$9:$C$60,MATCH(IF(12&lt;=$N$7,$N$3-$N$7+12,""),$S$9:$S$60,0)))</f>
        <v/>
      </c>
      <c r="N21" s="11" t="str">
        <f>IF(IF(12&lt;=$N$7,$N$3-$N$7+12,"")="","",INDEX($BI$3:$BI$22,IF(12&lt;=$N$7,$N$3-$N$7+12,"")))</f>
        <v/>
      </c>
      <c r="O21" s="12" t="str">
        <f>IF(IF(12&lt;=$N$7,$N$3-$N$7+12,"")="","",INDEX($BJ$3:$BJ$22,IF(12&lt;=$N$7,$N$3-$N$7+12,"")))</f>
        <v/>
      </c>
      <c r="P21" s="12" t="str">
        <f t="shared" si="46"/>
        <v/>
      </c>
      <c r="S21" t="str">
        <f t="shared" si="5"/>
        <v/>
      </c>
      <c r="T21" t="str">
        <f t="shared" si="6"/>
        <v/>
      </c>
      <c r="U21" t="str">
        <f t="shared" si="7"/>
        <v/>
      </c>
      <c r="V21" t="str">
        <f t="shared" si="8"/>
        <v/>
      </c>
      <c r="W21" t="str">
        <f t="shared" si="9"/>
        <v/>
      </c>
      <c r="X21" t="str">
        <f t="shared" si="10"/>
        <v/>
      </c>
      <c r="Y21" t="str">
        <f t="shared" si="11"/>
        <v/>
      </c>
      <c r="Z21" t="str">
        <f t="shared" si="12"/>
        <v/>
      </c>
      <c r="AA21" t="str">
        <f t="shared" si="13"/>
        <v/>
      </c>
      <c r="AB21" t="str">
        <f t="shared" si="14"/>
        <v/>
      </c>
      <c r="AC21" t="str">
        <f t="shared" si="15"/>
        <v/>
      </c>
      <c r="AD21" t="str">
        <f t="shared" si="16"/>
        <v/>
      </c>
      <c r="AE21" t="str">
        <f t="shared" si="17"/>
        <v/>
      </c>
      <c r="AF21" t="str">
        <f t="shared" si="18"/>
        <v/>
      </c>
      <c r="AG21" t="str">
        <f t="shared" si="19"/>
        <v/>
      </c>
      <c r="AH21" t="str">
        <f t="shared" si="20"/>
        <v/>
      </c>
      <c r="AI21" t="str">
        <f t="shared" si="21"/>
        <v/>
      </c>
      <c r="AJ21" t="str">
        <f t="shared" si="22"/>
        <v/>
      </c>
      <c r="AK21" t="str">
        <f t="shared" si="23"/>
        <v/>
      </c>
      <c r="AL21" t="str">
        <f t="shared" si="24"/>
        <v/>
      </c>
      <c r="AM21" t="str">
        <f t="shared" si="25"/>
        <v/>
      </c>
      <c r="AN21" t="str">
        <f t="shared" si="26"/>
        <v/>
      </c>
      <c r="AO21" t="str">
        <f t="shared" si="27"/>
        <v/>
      </c>
      <c r="AP21" t="str">
        <f t="shared" si="28"/>
        <v/>
      </c>
      <c r="AQ21" t="str">
        <f t="shared" si="29"/>
        <v/>
      </c>
      <c r="AR21" t="str">
        <f t="shared" si="30"/>
        <v/>
      </c>
      <c r="AS21" t="str">
        <f t="shared" si="31"/>
        <v/>
      </c>
      <c r="AT21" t="str">
        <f t="shared" si="32"/>
        <v/>
      </c>
      <c r="AU21" t="str">
        <f t="shared" si="33"/>
        <v/>
      </c>
      <c r="AV21" t="str">
        <f t="shared" si="34"/>
        <v/>
      </c>
      <c r="AW21" t="str">
        <f t="shared" si="35"/>
        <v/>
      </c>
      <c r="AX21" t="str">
        <f t="shared" si="36"/>
        <v/>
      </c>
      <c r="AY21" t="str">
        <f t="shared" si="37"/>
        <v/>
      </c>
      <c r="AZ21" t="str">
        <f t="shared" si="38"/>
        <v/>
      </c>
      <c r="BA21" t="str">
        <f t="shared" si="39"/>
        <v/>
      </c>
      <c r="BB21" t="str">
        <f t="shared" si="40"/>
        <v/>
      </c>
      <c r="BC21" t="str">
        <f t="shared" si="41"/>
        <v/>
      </c>
      <c r="BD21" t="str">
        <f t="shared" si="42"/>
        <v/>
      </c>
      <c r="BE21" t="str">
        <f t="shared" si="43"/>
        <v/>
      </c>
      <c r="BF21" t="str">
        <f t="shared" si="44"/>
        <v/>
      </c>
      <c r="BG21" t="str">
        <f t="shared" si="45"/>
        <v/>
      </c>
      <c r="BH21">
        <v>19</v>
      </c>
      <c r="BI21">
        <f>LOOKUP(2,1/($A$9:$A$60&lt;&gt;""),$BD$9:$BD$60)</f>
        <v>0</v>
      </c>
      <c r="BJ21">
        <f>LOOKUP(2,1/($A$9:$A$60&lt;&gt;""),$BE$9:$BE$60)</f>
        <v>0</v>
      </c>
      <c r="BL21" t="str">
        <f>IF(12&lt;=$N$7,$N$3-$N$7+12,"")</f>
        <v/>
      </c>
    </row>
    <row r="22" spans="1:64" x14ac:dyDescent="0.25">
      <c r="A22" s="2"/>
      <c r="B22" s="3"/>
      <c r="C22" s="3"/>
      <c r="D22" s="4"/>
      <c r="E22" s="5"/>
      <c r="F22" s="6" t="str">
        <f t="shared" si="0"/>
        <v/>
      </c>
      <c r="G22" s="6" t="str">
        <f t="shared" si="1"/>
        <v/>
      </c>
      <c r="H22" s="7" t="str">
        <f t="shared" si="2"/>
        <v/>
      </c>
      <c r="I22" s="6" t="str">
        <f t="shared" si="3"/>
        <v/>
      </c>
      <c r="J22" s="8" t="str">
        <f t="shared" si="4"/>
        <v/>
      </c>
      <c r="L22" s="9" t="str">
        <f>IF(IF(13&lt;=$N$7,$N$3-$N$7+13,"")="","",INDEX($A$9:$A$60,MATCH(IF(13&lt;=$N$7,$N$3-$N$7+13,""),$S$9:$S$60,0)))</f>
        <v/>
      </c>
      <c r="M22" s="10" t="str">
        <f>IF(IF(13&lt;=$N$7,$N$3-$N$7+13,"")="","",INDEX($C$9:$C$60,MATCH(IF(13&lt;=$N$7,$N$3-$N$7+13,""),$S$9:$S$60,0)))</f>
        <v/>
      </c>
      <c r="N22" s="11" t="str">
        <f>IF(IF(13&lt;=$N$7,$N$3-$N$7+13,"")="","",INDEX($BI$3:$BI$22,IF(13&lt;=$N$7,$N$3-$N$7+13,"")))</f>
        <v/>
      </c>
      <c r="O22" s="12" t="str">
        <f>IF(IF(13&lt;=$N$7,$N$3-$N$7+13,"")="","",INDEX($BJ$3:$BJ$22,IF(13&lt;=$N$7,$N$3-$N$7+13,"")))</f>
        <v/>
      </c>
      <c r="P22" s="12" t="str">
        <f t="shared" si="46"/>
        <v/>
      </c>
      <c r="S22" t="str">
        <f t="shared" si="5"/>
        <v/>
      </c>
      <c r="T22" t="str">
        <f t="shared" si="6"/>
        <v/>
      </c>
      <c r="U22" t="str">
        <f t="shared" si="7"/>
        <v/>
      </c>
      <c r="V22" t="str">
        <f t="shared" si="8"/>
        <v/>
      </c>
      <c r="W22" t="str">
        <f t="shared" si="9"/>
        <v/>
      </c>
      <c r="X22" t="str">
        <f t="shared" si="10"/>
        <v/>
      </c>
      <c r="Y22" t="str">
        <f t="shared" si="11"/>
        <v/>
      </c>
      <c r="Z22" t="str">
        <f t="shared" si="12"/>
        <v/>
      </c>
      <c r="AA22" t="str">
        <f t="shared" si="13"/>
        <v/>
      </c>
      <c r="AB22" t="str">
        <f t="shared" si="14"/>
        <v/>
      </c>
      <c r="AC22" t="str">
        <f t="shared" si="15"/>
        <v/>
      </c>
      <c r="AD22" t="str">
        <f t="shared" si="16"/>
        <v/>
      </c>
      <c r="AE22" t="str">
        <f t="shared" si="17"/>
        <v/>
      </c>
      <c r="AF22" t="str">
        <f t="shared" si="18"/>
        <v/>
      </c>
      <c r="AG22" t="str">
        <f t="shared" si="19"/>
        <v/>
      </c>
      <c r="AH22" t="str">
        <f t="shared" si="20"/>
        <v/>
      </c>
      <c r="AI22" t="str">
        <f t="shared" si="21"/>
        <v/>
      </c>
      <c r="AJ22" t="str">
        <f t="shared" si="22"/>
        <v/>
      </c>
      <c r="AK22" t="str">
        <f t="shared" si="23"/>
        <v/>
      </c>
      <c r="AL22" t="str">
        <f t="shared" si="24"/>
        <v/>
      </c>
      <c r="AM22" t="str">
        <f t="shared" si="25"/>
        <v/>
      </c>
      <c r="AN22" t="str">
        <f t="shared" si="26"/>
        <v/>
      </c>
      <c r="AO22" t="str">
        <f t="shared" si="27"/>
        <v/>
      </c>
      <c r="AP22" t="str">
        <f t="shared" si="28"/>
        <v/>
      </c>
      <c r="AQ22" t="str">
        <f t="shared" si="29"/>
        <v/>
      </c>
      <c r="AR22" t="str">
        <f t="shared" si="30"/>
        <v/>
      </c>
      <c r="AS22" t="str">
        <f t="shared" si="31"/>
        <v/>
      </c>
      <c r="AT22" t="str">
        <f t="shared" si="32"/>
        <v/>
      </c>
      <c r="AU22" t="str">
        <f t="shared" si="33"/>
        <v/>
      </c>
      <c r="AV22" t="str">
        <f t="shared" si="34"/>
        <v/>
      </c>
      <c r="AW22" t="str">
        <f t="shared" si="35"/>
        <v/>
      </c>
      <c r="AX22" t="str">
        <f t="shared" si="36"/>
        <v/>
      </c>
      <c r="AY22" t="str">
        <f t="shared" si="37"/>
        <v/>
      </c>
      <c r="AZ22" t="str">
        <f t="shared" si="38"/>
        <v/>
      </c>
      <c r="BA22" t="str">
        <f t="shared" si="39"/>
        <v/>
      </c>
      <c r="BB22" t="str">
        <f t="shared" si="40"/>
        <v/>
      </c>
      <c r="BC22" t="str">
        <f t="shared" si="41"/>
        <v/>
      </c>
      <c r="BD22" t="str">
        <f t="shared" si="42"/>
        <v/>
      </c>
      <c r="BE22" t="str">
        <f t="shared" si="43"/>
        <v/>
      </c>
      <c r="BF22" t="str">
        <f t="shared" si="44"/>
        <v/>
      </c>
      <c r="BG22" t="str">
        <f t="shared" si="45"/>
        <v/>
      </c>
      <c r="BH22">
        <v>20</v>
      </c>
      <c r="BI22">
        <f>LOOKUP(2,1/($A$9:$A$60&lt;&gt;""),$BF$9:$BF$60)</f>
        <v>0</v>
      </c>
      <c r="BJ22">
        <f>LOOKUP(2,1/($A$9:$A$60&lt;&gt;""),$BG$9:$BG$60)</f>
        <v>0</v>
      </c>
      <c r="BL22" t="str">
        <f>IF(13&lt;=$N$7,$N$3-$N$7+13,"")</f>
        <v/>
      </c>
    </row>
    <row r="23" spans="1:64" x14ac:dyDescent="0.25">
      <c r="A23" s="2"/>
      <c r="B23" s="3"/>
      <c r="C23" s="3"/>
      <c r="D23" s="4"/>
      <c r="E23" s="5"/>
      <c r="F23" s="6" t="str">
        <f t="shared" si="0"/>
        <v/>
      </c>
      <c r="G23" s="6" t="str">
        <f t="shared" si="1"/>
        <v/>
      </c>
      <c r="H23" s="7" t="str">
        <f t="shared" si="2"/>
        <v/>
      </c>
      <c r="I23" s="6" t="str">
        <f t="shared" si="3"/>
        <v/>
      </c>
      <c r="J23" s="8" t="str">
        <f t="shared" si="4"/>
        <v/>
      </c>
      <c r="L23" s="9" t="str">
        <f>IF(IF(14&lt;=$N$7,$N$3-$N$7+14,"")="","",INDEX($A$9:$A$60,MATCH(IF(14&lt;=$N$7,$N$3-$N$7+14,""),$S$9:$S$60,0)))</f>
        <v/>
      </c>
      <c r="M23" s="10" t="str">
        <f>IF(IF(14&lt;=$N$7,$N$3-$N$7+14,"")="","",INDEX($C$9:$C$60,MATCH(IF(14&lt;=$N$7,$N$3-$N$7+14,""),$S$9:$S$60,0)))</f>
        <v/>
      </c>
      <c r="N23" s="11" t="str">
        <f>IF(IF(14&lt;=$N$7,$N$3-$N$7+14,"")="","",INDEX($BI$3:$BI$22,IF(14&lt;=$N$7,$N$3-$N$7+14,"")))</f>
        <v/>
      </c>
      <c r="O23" s="12" t="str">
        <f>IF(IF(14&lt;=$N$7,$N$3-$N$7+14,"")="","",INDEX($BJ$3:$BJ$22,IF(14&lt;=$N$7,$N$3-$N$7+14,"")))</f>
        <v/>
      </c>
      <c r="P23" s="12" t="str">
        <f t="shared" si="46"/>
        <v/>
      </c>
      <c r="S23" t="str">
        <f t="shared" si="5"/>
        <v/>
      </c>
      <c r="T23" t="str">
        <f t="shared" si="6"/>
        <v/>
      </c>
      <c r="U23" t="str">
        <f t="shared" si="7"/>
        <v/>
      </c>
      <c r="V23" t="str">
        <f t="shared" si="8"/>
        <v/>
      </c>
      <c r="W23" t="str">
        <f t="shared" si="9"/>
        <v/>
      </c>
      <c r="X23" t="str">
        <f t="shared" si="10"/>
        <v/>
      </c>
      <c r="Y23" t="str">
        <f t="shared" si="11"/>
        <v/>
      </c>
      <c r="Z23" t="str">
        <f t="shared" si="12"/>
        <v/>
      </c>
      <c r="AA23" t="str">
        <f t="shared" si="13"/>
        <v/>
      </c>
      <c r="AB23" t="str">
        <f t="shared" si="14"/>
        <v/>
      </c>
      <c r="AC23" t="str">
        <f t="shared" si="15"/>
        <v/>
      </c>
      <c r="AD23" t="str">
        <f t="shared" si="16"/>
        <v/>
      </c>
      <c r="AE23" t="str">
        <f t="shared" si="17"/>
        <v/>
      </c>
      <c r="AF23" t="str">
        <f t="shared" si="18"/>
        <v/>
      </c>
      <c r="AG23" t="str">
        <f t="shared" si="19"/>
        <v/>
      </c>
      <c r="AH23" t="str">
        <f t="shared" si="20"/>
        <v/>
      </c>
      <c r="AI23" t="str">
        <f t="shared" si="21"/>
        <v/>
      </c>
      <c r="AJ23" t="str">
        <f t="shared" si="22"/>
        <v/>
      </c>
      <c r="AK23" t="str">
        <f t="shared" si="23"/>
        <v/>
      </c>
      <c r="AL23" t="str">
        <f t="shared" si="24"/>
        <v/>
      </c>
      <c r="AM23" t="str">
        <f t="shared" si="25"/>
        <v/>
      </c>
      <c r="AN23" t="str">
        <f t="shared" si="26"/>
        <v/>
      </c>
      <c r="AO23" t="str">
        <f t="shared" si="27"/>
        <v/>
      </c>
      <c r="AP23" t="str">
        <f t="shared" si="28"/>
        <v/>
      </c>
      <c r="AQ23" t="str">
        <f t="shared" si="29"/>
        <v/>
      </c>
      <c r="AR23" t="str">
        <f t="shared" si="30"/>
        <v/>
      </c>
      <c r="AS23" t="str">
        <f t="shared" si="31"/>
        <v/>
      </c>
      <c r="AT23" t="str">
        <f t="shared" si="32"/>
        <v/>
      </c>
      <c r="AU23" t="str">
        <f t="shared" si="33"/>
        <v/>
      </c>
      <c r="AV23" t="str">
        <f t="shared" si="34"/>
        <v/>
      </c>
      <c r="AW23" t="str">
        <f t="shared" si="35"/>
        <v/>
      </c>
      <c r="AX23" t="str">
        <f t="shared" si="36"/>
        <v/>
      </c>
      <c r="AY23" t="str">
        <f t="shared" si="37"/>
        <v/>
      </c>
      <c r="AZ23" t="str">
        <f t="shared" si="38"/>
        <v/>
      </c>
      <c r="BA23" t="str">
        <f t="shared" si="39"/>
        <v/>
      </c>
      <c r="BB23" t="str">
        <f t="shared" si="40"/>
        <v/>
      </c>
      <c r="BC23" t="str">
        <f t="shared" si="41"/>
        <v/>
      </c>
      <c r="BD23" t="str">
        <f t="shared" si="42"/>
        <v/>
      </c>
      <c r="BE23" t="str">
        <f t="shared" si="43"/>
        <v/>
      </c>
      <c r="BF23" t="str">
        <f t="shared" si="44"/>
        <v/>
      </c>
      <c r="BG23" t="str">
        <f t="shared" si="45"/>
        <v/>
      </c>
      <c r="BL23" t="str">
        <f>IF(14&lt;=$N$7,$N$3-$N$7+14,"")</f>
        <v/>
      </c>
    </row>
    <row r="24" spans="1:64" x14ac:dyDescent="0.25">
      <c r="A24" s="2"/>
      <c r="B24" s="3"/>
      <c r="C24" s="3"/>
      <c r="D24" s="4"/>
      <c r="E24" s="5"/>
      <c r="F24" s="6" t="str">
        <f t="shared" si="0"/>
        <v/>
      </c>
      <c r="G24" s="6" t="str">
        <f t="shared" si="1"/>
        <v/>
      </c>
      <c r="H24" s="7" t="str">
        <f t="shared" si="2"/>
        <v/>
      </c>
      <c r="I24" s="6" t="str">
        <f t="shared" si="3"/>
        <v/>
      </c>
      <c r="J24" s="8" t="str">
        <f t="shared" si="4"/>
        <v/>
      </c>
      <c r="L24" s="9" t="str">
        <f>IF(IF(15&lt;=$N$7,$N$3-$N$7+15,"")="","",INDEX($A$9:$A$60,MATCH(IF(15&lt;=$N$7,$N$3-$N$7+15,""),$S$9:$S$60,0)))</f>
        <v/>
      </c>
      <c r="M24" s="10" t="str">
        <f>IF(IF(15&lt;=$N$7,$N$3-$N$7+15,"")="","",INDEX($C$9:$C$60,MATCH(IF(15&lt;=$N$7,$N$3-$N$7+15,""),$S$9:$S$60,0)))</f>
        <v/>
      </c>
      <c r="N24" s="11" t="str">
        <f>IF(IF(15&lt;=$N$7,$N$3-$N$7+15,"")="","",INDEX($BI$3:$BI$22,IF(15&lt;=$N$7,$N$3-$N$7+15,"")))</f>
        <v/>
      </c>
      <c r="O24" s="12" t="str">
        <f>IF(IF(15&lt;=$N$7,$N$3-$N$7+15,"")="","",INDEX($BJ$3:$BJ$22,IF(15&lt;=$N$7,$N$3-$N$7+15,"")))</f>
        <v/>
      </c>
      <c r="P24" s="12" t="str">
        <f t="shared" si="46"/>
        <v/>
      </c>
      <c r="S24" t="str">
        <f t="shared" si="5"/>
        <v/>
      </c>
      <c r="T24" t="str">
        <f t="shared" si="6"/>
        <v/>
      </c>
      <c r="U24" t="str">
        <f t="shared" si="7"/>
        <v/>
      </c>
      <c r="V24" t="str">
        <f t="shared" si="8"/>
        <v/>
      </c>
      <c r="W24" t="str">
        <f t="shared" si="9"/>
        <v/>
      </c>
      <c r="X24" t="str">
        <f t="shared" si="10"/>
        <v/>
      </c>
      <c r="Y24" t="str">
        <f t="shared" si="11"/>
        <v/>
      </c>
      <c r="Z24" t="str">
        <f t="shared" si="12"/>
        <v/>
      </c>
      <c r="AA24" t="str">
        <f t="shared" si="13"/>
        <v/>
      </c>
      <c r="AB24" t="str">
        <f t="shared" si="14"/>
        <v/>
      </c>
      <c r="AC24" t="str">
        <f t="shared" si="15"/>
        <v/>
      </c>
      <c r="AD24" t="str">
        <f t="shared" si="16"/>
        <v/>
      </c>
      <c r="AE24" t="str">
        <f t="shared" si="17"/>
        <v/>
      </c>
      <c r="AF24" t="str">
        <f t="shared" si="18"/>
        <v/>
      </c>
      <c r="AG24" t="str">
        <f t="shared" si="19"/>
        <v/>
      </c>
      <c r="AH24" t="str">
        <f t="shared" si="20"/>
        <v/>
      </c>
      <c r="AI24" t="str">
        <f t="shared" si="21"/>
        <v/>
      </c>
      <c r="AJ24" t="str">
        <f t="shared" si="22"/>
        <v/>
      </c>
      <c r="AK24" t="str">
        <f t="shared" si="23"/>
        <v/>
      </c>
      <c r="AL24" t="str">
        <f t="shared" si="24"/>
        <v/>
      </c>
      <c r="AM24" t="str">
        <f t="shared" si="25"/>
        <v/>
      </c>
      <c r="AN24" t="str">
        <f t="shared" si="26"/>
        <v/>
      </c>
      <c r="AO24" t="str">
        <f t="shared" si="27"/>
        <v/>
      </c>
      <c r="AP24" t="str">
        <f t="shared" si="28"/>
        <v/>
      </c>
      <c r="AQ24" t="str">
        <f t="shared" si="29"/>
        <v/>
      </c>
      <c r="AR24" t="str">
        <f t="shared" si="30"/>
        <v/>
      </c>
      <c r="AS24" t="str">
        <f t="shared" si="31"/>
        <v/>
      </c>
      <c r="AT24" t="str">
        <f t="shared" si="32"/>
        <v/>
      </c>
      <c r="AU24" t="str">
        <f t="shared" si="33"/>
        <v/>
      </c>
      <c r="AV24" t="str">
        <f t="shared" si="34"/>
        <v/>
      </c>
      <c r="AW24" t="str">
        <f t="shared" si="35"/>
        <v/>
      </c>
      <c r="AX24" t="str">
        <f t="shared" si="36"/>
        <v/>
      </c>
      <c r="AY24" t="str">
        <f t="shared" si="37"/>
        <v/>
      </c>
      <c r="AZ24" t="str">
        <f t="shared" si="38"/>
        <v/>
      </c>
      <c r="BA24" t="str">
        <f t="shared" si="39"/>
        <v/>
      </c>
      <c r="BB24" t="str">
        <f t="shared" si="40"/>
        <v/>
      </c>
      <c r="BC24" t="str">
        <f t="shared" si="41"/>
        <v/>
      </c>
      <c r="BD24" t="str">
        <f t="shared" si="42"/>
        <v/>
      </c>
      <c r="BE24" t="str">
        <f t="shared" si="43"/>
        <v/>
      </c>
      <c r="BF24" t="str">
        <f t="shared" si="44"/>
        <v/>
      </c>
      <c r="BG24" t="str">
        <f t="shared" si="45"/>
        <v/>
      </c>
      <c r="BL24" t="str">
        <f>IF(15&lt;=$N$7,$N$3-$N$7+15,"")</f>
        <v/>
      </c>
    </row>
    <row r="25" spans="1:64" x14ac:dyDescent="0.25">
      <c r="A25" s="2"/>
      <c r="B25" s="3"/>
      <c r="C25" s="3"/>
      <c r="D25" s="4"/>
      <c r="E25" s="5"/>
      <c r="F25" s="6" t="str">
        <f t="shared" si="0"/>
        <v/>
      </c>
      <c r="G25" s="6" t="str">
        <f t="shared" si="1"/>
        <v/>
      </c>
      <c r="H25" s="7" t="str">
        <f t="shared" si="2"/>
        <v/>
      </c>
      <c r="I25" s="6" t="str">
        <f t="shared" si="3"/>
        <v/>
      </c>
      <c r="J25" s="8" t="str">
        <f t="shared" si="4"/>
        <v/>
      </c>
      <c r="L25" s="9" t="str">
        <f>IF(IF(16&lt;=$N$7,$N$3-$N$7+16,"")="","",INDEX($A$9:$A$60,MATCH(IF(16&lt;=$N$7,$N$3-$N$7+16,""),$S$9:$S$60,0)))</f>
        <v/>
      </c>
      <c r="M25" s="10" t="str">
        <f>IF(IF(16&lt;=$N$7,$N$3-$N$7+16,"")="","",INDEX($C$9:$C$60,MATCH(IF(16&lt;=$N$7,$N$3-$N$7+16,""),$S$9:$S$60,0)))</f>
        <v/>
      </c>
      <c r="N25" s="11" t="str">
        <f>IF(IF(16&lt;=$N$7,$N$3-$N$7+16,"")="","",INDEX($BI$3:$BI$22,IF(16&lt;=$N$7,$N$3-$N$7+16,"")))</f>
        <v/>
      </c>
      <c r="O25" s="12" t="str">
        <f>IF(IF(16&lt;=$N$7,$N$3-$N$7+16,"")="","",INDEX($BJ$3:$BJ$22,IF(16&lt;=$N$7,$N$3-$N$7+16,"")))</f>
        <v/>
      </c>
      <c r="P25" s="12" t="str">
        <f t="shared" si="46"/>
        <v/>
      </c>
      <c r="S25" t="str">
        <f t="shared" si="5"/>
        <v/>
      </c>
      <c r="T25" t="str">
        <f t="shared" si="6"/>
        <v/>
      </c>
      <c r="U25" t="str">
        <f t="shared" si="7"/>
        <v/>
      </c>
      <c r="V25" t="str">
        <f t="shared" si="8"/>
        <v/>
      </c>
      <c r="W25" t="str">
        <f t="shared" si="9"/>
        <v/>
      </c>
      <c r="X25" t="str">
        <f t="shared" si="10"/>
        <v/>
      </c>
      <c r="Y25" t="str">
        <f t="shared" si="11"/>
        <v/>
      </c>
      <c r="Z25" t="str">
        <f t="shared" si="12"/>
        <v/>
      </c>
      <c r="AA25" t="str">
        <f t="shared" si="13"/>
        <v/>
      </c>
      <c r="AB25" t="str">
        <f t="shared" si="14"/>
        <v/>
      </c>
      <c r="AC25" t="str">
        <f t="shared" si="15"/>
        <v/>
      </c>
      <c r="AD25" t="str">
        <f t="shared" si="16"/>
        <v/>
      </c>
      <c r="AE25" t="str">
        <f t="shared" si="17"/>
        <v/>
      </c>
      <c r="AF25" t="str">
        <f t="shared" si="18"/>
        <v/>
      </c>
      <c r="AG25" t="str">
        <f t="shared" si="19"/>
        <v/>
      </c>
      <c r="AH25" t="str">
        <f t="shared" si="20"/>
        <v/>
      </c>
      <c r="AI25" t="str">
        <f t="shared" si="21"/>
        <v/>
      </c>
      <c r="AJ25" t="str">
        <f t="shared" si="22"/>
        <v/>
      </c>
      <c r="AK25" t="str">
        <f t="shared" si="23"/>
        <v/>
      </c>
      <c r="AL25" t="str">
        <f t="shared" si="24"/>
        <v/>
      </c>
      <c r="AM25" t="str">
        <f t="shared" si="25"/>
        <v/>
      </c>
      <c r="AN25" t="str">
        <f t="shared" si="26"/>
        <v/>
      </c>
      <c r="AO25" t="str">
        <f t="shared" si="27"/>
        <v/>
      </c>
      <c r="AP25" t="str">
        <f t="shared" si="28"/>
        <v/>
      </c>
      <c r="AQ25" t="str">
        <f t="shared" si="29"/>
        <v/>
      </c>
      <c r="AR25" t="str">
        <f t="shared" si="30"/>
        <v/>
      </c>
      <c r="AS25" t="str">
        <f t="shared" si="31"/>
        <v/>
      </c>
      <c r="AT25" t="str">
        <f t="shared" si="32"/>
        <v/>
      </c>
      <c r="AU25" t="str">
        <f t="shared" si="33"/>
        <v/>
      </c>
      <c r="AV25" t="str">
        <f t="shared" si="34"/>
        <v/>
      </c>
      <c r="AW25" t="str">
        <f t="shared" si="35"/>
        <v/>
      </c>
      <c r="AX25" t="str">
        <f t="shared" si="36"/>
        <v/>
      </c>
      <c r="AY25" t="str">
        <f t="shared" si="37"/>
        <v/>
      </c>
      <c r="AZ25" t="str">
        <f t="shared" si="38"/>
        <v/>
      </c>
      <c r="BA25" t="str">
        <f t="shared" si="39"/>
        <v/>
      </c>
      <c r="BB25" t="str">
        <f t="shared" si="40"/>
        <v/>
      </c>
      <c r="BC25" t="str">
        <f t="shared" si="41"/>
        <v/>
      </c>
      <c r="BD25" t="str">
        <f t="shared" si="42"/>
        <v/>
      </c>
      <c r="BE25" t="str">
        <f t="shared" si="43"/>
        <v/>
      </c>
      <c r="BF25" t="str">
        <f t="shared" si="44"/>
        <v/>
      </c>
      <c r="BG25" t="str">
        <f t="shared" si="45"/>
        <v/>
      </c>
      <c r="BL25" t="str">
        <f>IF(16&lt;=$N$7,$N$3-$N$7+16,"")</f>
        <v/>
      </c>
    </row>
    <row r="26" spans="1:64" x14ac:dyDescent="0.25">
      <c r="A26" s="2"/>
      <c r="B26" s="3"/>
      <c r="C26" s="3"/>
      <c r="D26" s="4"/>
      <c r="E26" s="5"/>
      <c r="F26" s="6" t="str">
        <f t="shared" si="0"/>
        <v/>
      </c>
      <c r="G26" s="6" t="str">
        <f t="shared" si="1"/>
        <v/>
      </c>
      <c r="H26" s="7" t="str">
        <f t="shared" si="2"/>
        <v/>
      </c>
      <c r="I26" s="6" t="str">
        <f t="shared" si="3"/>
        <v/>
      </c>
      <c r="J26" s="8" t="str">
        <f t="shared" si="4"/>
        <v/>
      </c>
      <c r="L26" s="9" t="str">
        <f>IF(IF(17&lt;=$N$7,$N$3-$N$7+17,"")="","",INDEX($A$9:$A$60,MATCH(IF(17&lt;=$N$7,$N$3-$N$7+17,""),$S$9:$S$60,0)))</f>
        <v/>
      </c>
      <c r="M26" s="10" t="str">
        <f>IF(IF(17&lt;=$N$7,$N$3-$N$7+17,"")="","",INDEX($C$9:$C$60,MATCH(IF(17&lt;=$N$7,$N$3-$N$7+17,""),$S$9:$S$60,0)))</f>
        <v/>
      </c>
      <c r="N26" s="11" t="str">
        <f>IF(IF(17&lt;=$N$7,$N$3-$N$7+17,"")="","",INDEX($BI$3:$BI$22,IF(17&lt;=$N$7,$N$3-$N$7+17,"")))</f>
        <v/>
      </c>
      <c r="O26" s="12" t="str">
        <f>IF(IF(17&lt;=$N$7,$N$3-$N$7+17,"")="","",INDEX($BJ$3:$BJ$22,IF(17&lt;=$N$7,$N$3-$N$7+17,"")))</f>
        <v/>
      </c>
      <c r="P26" s="12" t="str">
        <f t="shared" si="46"/>
        <v/>
      </c>
      <c r="S26" t="str">
        <f t="shared" si="5"/>
        <v/>
      </c>
      <c r="T26" t="str">
        <f t="shared" si="6"/>
        <v/>
      </c>
      <c r="U26" t="str">
        <f t="shared" si="7"/>
        <v/>
      </c>
      <c r="V26" t="str">
        <f t="shared" si="8"/>
        <v/>
      </c>
      <c r="W26" t="str">
        <f t="shared" si="9"/>
        <v/>
      </c>
      <c r="X26" t="str">
        <f t="shared" si="10"/>
        <v/>
      </c>
      <c r="Y26" t="str">
        <f t="shared" si="11"/>
        <v/>
      </c>
      <c r="Z26" t="str">
        <f t="shared" si="12"/>
        <v/>
      </c>
      <c r="AA26" t="str">
        <f t="shared" si="13"/>
        <v/>
      </c>
      <c r="AB26" t="str">
        <f t="shared" si="14"/>
        <v/>
      </c>
      <c r="AC26" t="str">
        <f t="shared" si="15"/>
        <v/>
      </c>
      <c r="AD26" t="str">
        <f t="shared" si="16"/>
        <v/>
      </c>
      <c r="AE26" t="str">
        <f t="shared" si="17"/>
        <v/>
      </c>
      <c r="AF26" t="str">
        <f t="shared" si="18"/>
        <v/>
      </c>
      <c r="AG26" t="str">
        <f t="shared" si="19"/>
        <v/>
      </c>
      <c r="AH26" t="str">
        <f t="shared" si="20"/>
        <v/>
      </c>
      <c r="AI26" t="str">
        <f t="shared" si="21"/>
        <v/>
      </c>
      <c r="AJ26" t="str">
        <f t="shared" si="22"/>
        <v/>
      </c>
      <c r="AK26" t="str">
        <f t="shared" si="23"/>
        <v/>
      </c>
      <c r="AL26" t="str">
        <f t="shared" si="24"/>
        <v/>
      </c>
      <c r="AM26" t="str">
        <f t="shared" si="25"/>
        <v/>
      </c>
      <c r="AN26" t="str">
        <f t="shared" si="26"/>
        <v/>
      </c>
      <c r="AO26" t="str">
        <f t="shared" si="27"/>
        <v/>
      </c>
      <c r="AP26" t="str">
        <f t="shared" si="28"/>
        <v/>
      </c>
      <c r="AQ26" t="str">
        <f t="shared" si="29"/>
        <v/>
      </c>
      <c r="AR26" t="str">
        <f t="shared" si="30"/>
        <v/>
      </c>
      <c r="AS26" t="str">
        <f t="shared" si="31"/>
        <v/>
      </c>
      <c r="AT26" t="str">
        <f t="shared" si="32"/>
        <v/>
      </c>
      <c r="AU26" t="str">
        <f t="shared" si="33"/>
        <v/>
      </c>
      <c r="AV26" t="str">
        <f t="shared" si="34"/>
        <v/>
      </c>
      <c r="AW26" t="str">
        <f t="shared" si="35"/>
        <v/>
      </c>
      <c r="AX26" t="str">
        <f t="shared" si="36"/>
        <v/>
      </c>
      <c r="AY26" t="str">
        <f t="shared" si="37"/>
        <v/>
      </c>
      <c r="AZ26" t="str">
        <f t="shared" si="38"/>
        <v/>
      </c>
      <c r="BA26" t="str">
        <f t="shared" si="39"/>
        <v/>
      </c>
      <c r="BB26" t="str">
        <f t="shared" si="40"/>
        <v/>
      </c>
      <c r="BC26" t="str">
        <f t="shared" si="41"/>
        <v/>
      </c>
      <c r="BD26" t="str">
        <f t="shared" si="42"/>
        <v/>
      </c>
      <c r="BE26" t="str">
        <f t="shared" si="43"/>
        <v/>
      </c>
      <c r="BF26" t="str">
        <f t="shared" si="44"/>
        <v/>
      </c>
      <c r="BG26" t="str">
        <f t="shared" si="45"/>
        <v/>
      </c>
      <c r="BL26" t="str">
        <f>IF(17&lt;=$N$7,$N$3-$N$7+17,"")</f>
        <v/>
      </c>
    </row>
    <row r="27" spans="1:64" x14ac:dyDescent="0.25">
      <c r="A27" s="2"/>
      <c r="B27" s="3"/>
      <c r="C27" s="3"/>
      <c r="D27" s="4"/>
      <c r="E27" s="5"/>
      <c r="F27" s="6" t="str">
        <f t="shared" si="0"/>
        <v/>
      </c>
      <c r="G27" s="6" t="str">
        <f t="shared" si="1"/>
        <v/>
      </c>
      <c r="H27" s="7" t="str">
        <f t="shared" si="2"/>
        <v/>
      </c>
      <c r="I27" s="6" t="str">
        <f t="shared" si="3"/>
        <v/>
      </c>
      <c r="J27" s="8" t="str">
        <f t="shared" si="4"/>
        <v/>
      </c>
      <c r="L27" s="9" t="str">
        <f>IF(IF(18&lt;=$N$7,$N$3-$N$7+18,"")="","",INDEX($A$9:$A$60,MATCH(IF(18&lt;=$N$7,$N$3-$N$7+18,""),$S$9:$S$60,0)))</f>
        <v/>
      </c>
      <c r="M27" s="10" t="str">
        <f>IF(IF(18&lt;=$N$7,$N$3-$N$7+18,"")="","",INDEX($C$9:$C$60,MATCH(IF(18&lt;=$N$7,$N$3-$N$7+18,""),$S$9:$S$60,0)))</f>
        <v/>
      </c>
      <c r="N27" s="11" t="str">
        <f>IF(IF(18&lt;=$N$7,$N$3-$N$7+18,"")="","",INDEX($BI$3:$BI$22,IF(18&lt;=$N$7,$N$3-$N$7+18,"")))</f>
        <v/>
      </c>
      <c r="O27" s="12" t="str">
        <f>IF(IF(18&lt;=$N$7,$N$3-$N$7+18,"")="","",INDEX($BJ$3:$BJ$22,IF(18&lt;=$N$7,$N$3-$N$7+18,"")))</f>
        <v/>
      </c>
      <c r="P27" s="12" t="str">
        <f t="shared" si="46"/>
        <v/>
      </c>
      <c r="S27" t="str">
        <f t="shared" si="5"/>
        <v/>
      </c>
      <c r="T27" t="str">
        <f t="shared" si="6"/>
        <v/>
      </c>
      <c r="U27" t="str">
        <f t="shared" si="7"/>
        <v/>
      </c>
      <c r="V27" t="str">
        <f t="shared" si="8"/>
        <v/>
      </c>
      <c r="W27" t="str">
        <f t="shared" si="9"/>
        <v/>
      </c>
      <c r="X27" t="str">
        <f t="shared" si="10"/>
        <v/>
      </c>
      <c r="Y27" t="str">
        <f t="shared" si="11"/>
        <v/>
      </c>
      <c r="Z27" t="str">
        <f t="shared" si="12"/>
        <v/>
      </c>
      <c r="AA27" t="str">
        <f t="shared" si="13"/>
        <v/>
      </c>
      <c r="AB27" t="str">
        <f t="shared" si="14"/>
        <v/>
      </c>
      <c r="AC27" t="str">
        <f t="shared" si="15"/>
        <v/>
      </c>
      <c r="AD27" t="str">
        <f t="shared" si="16"/>
        <v/>
      </c>
      <c r="AE27" t="str">
        <f t="shared" si="17"/>
        <v/>
      </c>
      <c r="AF27" t="str">
        <f t="shared" si="18"/>
        <v/>
      </c>
      <c r="AG27" t="str">
        <f t="shared" si="19"/>
        <v/>
      </c>
      <c r="AH27" t="str">
        <f t="shared" si="20"/>
        <v/>
      </c>
      <c r="AI27" t="str">
        <f t="shared" si="21"/>
        <v/>
      </c>
      <c r="AJ27" t="str">
        <f t="shared" si="22"/>
        <v/>
      </c>
      <c r="AK27" t="str">
        <f t="shared" si="23"/>
        <v/>
      </c>
      <c r="AL27" t="str">
        <f t="shared" si="24"/>
        <v/>
      </c>
      <c r="AM27" t="str">
        <f t="shared" si="25"/>
        <v/>
      </c>
      <c r="AN27" t="str">
        <f t="shared" si="26"/>
        <v/>
      </c>
      <c r="AO27" t="str">
        <f t="shared" si="27"/>
        <v/>
      </c>
      <c r="AP27" t="str">
        <f t="shared" si="28"/>
        <v/>
      </c>
      <c r="AQ27" t="str">
        <f t="shared" si="29"/>
        <v/>
      </c>
      <c r="AR27" t="str">
        <f t="shared" si="30"/>
        <v/>
      </c>
      <c r="AS27" t="str">
        <f t="shared" si="31"/>
        <v/>
      </c>
      <c r="AT27" t="str">
        <f t="shared" si="32"/>
        <v/>
      </c>
      <c r="AU27" t="str">
        <f t="shared" si="33"/>
        <v/>
      </c>
      <c r="AV27" t="str">
        <f t="shared" si="34"/>
        <v/>
      </c>
      <c r="AW27" t="str">
        <f t="shared" si="35"/>
        <v/>
      </c>
      <c r="AX27" t="str">
        <f t="shared" si="36"/>
        <v/>
      </c>
      <c r="AY27" t="str">
        <f t="shared" si="37"/>
        <v/>
      </c>
      <c r="AZ27" t="str">
        <f t="shared" si="38"/>
        <v/>
      </c>
      <c r="BA27" t="str">
        <f t="shared" si="39"/>
        <v/>
      </c>
      <c r="BB27" t="str">
        <f t="shared" si="40"/>
        <v/>
      </c>
      <c r="BC27" t="str">
        <f t="shared" si="41"/>
        <v/>
      </c>
      <c r="BD27" t="str">
        <f t="shared" si="42"/>
        <v/>
      </c>
      <c r="BE27" t="str">
        <f t="shared" si="43"/>
        <v/>
      </c>
      <c r="BF27" t="str">
        <f t="shared" si="44"/>
        <v/>
      </c>
      <c r="BG27" t="str">
        <f t="shared" si="45"/>
        <v/>
      </c>
      <c r="BL27" t="str">
        <f>IF(18&lt;=$N$7,$N$3-$N$7+18,"")</f>
        <v/>
      </c>
    </row>
    <row r="28" spans="1:64" x14ac:dyDescent="0.25">
      <c r="A28" s="2"/>
      <c r="B28" s="3"/>
      <c r="C28" s="3"/>
      <c r="D28" s="4"/>
      <c r="E28" s="5"/>
      <c r="F28" s="6" t="str">
        <f t="shared" si="0"/>
        <v/>
      </c>
      <c r="G28" s="6" t="str">
        <f t="shared" si="1"/>
        <v/>
      </c>
      <c r="H28" s="7" t="str">
        <f t="shared" si="2"/>
        <v/>
      </c>
      <c r="I28" s="6" t="str">
        <f t="shared" si="3"/>
        <v/>
      </c>
      <c r="J28" s="8" t="str">
        <f t="shared" si="4"/>
        <v/>
      </c>
      <c r="L28" s="9" t="str">
        <f>IF(IF(19&lt;=$N$7,$N$3-$N$7+19,"")="","",INDEX($A$9:$A$60,MATCH(IF(19&lt;=$N$7,$N$3-$N$7+19,""),$S$9:$S$60,0)))</f>
        <v/>
      </c>
      <c r="M28" s="10" t="str">
        <f>IF(IF(19&lt;=$N$7,$N$3-$N$7+19,"")="","",INDEX($C$9:$C$60,MATCH(IF(19&lt;=$N$7,$N$3-$N$7+19,""),$S$9:$S$60,0)))</f>
        <v/>
      </c>
      <c r="N28" s="11" t="str">
        <f>IF(IF(19&lt;=$N$7,$N$3-$N$7+19,"")="","",INDEX($BI$3:$BI$22,IF(19&lt;=$N$7,$N$3-$N$7+19,"")))</f>
        <v/>
      </c>
      <c r="O28" s="12" t="str">
        <f>IF(IF(19&lt;=$N$7,$N$3-$N$7+19,"")="","",INDEX($BJ$3:$BJ$22,IF(19&lt;=$N$7,$N$3-$N$7+19,"")))</f>
        <v/>
      </c>
      <c r="P28" s="12" t="str">
        <f t="shared" si="46"/>
        <v/>
      </c>
      <c r="S28" t="str">
        <f t="shared" si="5"/>
        <v/>
      </c>
      <c r="T28" t="str">
        <f t="shared" si="6"/>
        <v/>
      </c>
      <c r="U28" t="str">
        <f t="shared" si="7"/>
        <v/>
      </c>
      <c r="V28" t="str">
        <f t="shared" si="8"/>
        <v/>
      </c>
      <c r="W28" t="str">
        <f t="shared" si="9"/>
        <v/>
      </c>
      <c r="X28" t="str">
        <f t="shared" si="10"/>
        <v/>
      </c>
      <c r="Y28" t="str">
        <f t="shared" si="11"/>
        <v/>
      </c>
      <c r="Z28" t="str">
        <f t="shared" si="12"/>
        <v/>
      </c>
      <c r="AA28" t="str">
        <f t="shared" si="13"/>
        <v/>
      </c>
      <c r="AB28" t="str">
        <f t="shared" si="14"/>
        <v/>
      </c>
      <c r="AC28" t="str">
        <f t="shared" si="15"/>
        <v/>
      </c>
      <c r="AD28" t="str">
        <f t="shared" si="16"/>
        <v/>
      </c>
      <c r="AE28" t="str">
        <f t="shared" si="17"/>
        <v/>
      </c>
      <c r="AF28" t="str">
        <f t="shared" si="18"/>
        <v/>
      </c>
      <c r="AG28" t="str">
        <f t="shared" si="19"/>
        <v/>
      </c>
      <c r="AH28" t="str">
        <f t="shared" si="20"/>
        <v/>
      </c>
      <c r="AI28" t="str">
        <f t="shared" si="21"/>
        <v/>
      </c>
      <c r="AJ28" t="str">
        <f t="shared" si="22"/>
        <v/>
      </c>
      <c r="AK28" t="str">
        <f t="shared" si="23"/>
        <v/>
      </c>
      <c r="AL28" t="str">
        <f t="shared" si="24"/>
        <v/>
      </c>
      <c r="AM28" t="str">
        <f t="shared" si="25"/>
        <v/>
      </c>
      <c r="AN28" t="str">
        <f t="shared" si="26"/>
        <v/>
      </c>
      <c r="AO28" t="str">
        <f t="shared" si="27"/>
        <v/>
      </c>
      <c r="AP28" t="str">
        <f t="shared" si="28"/>
        <v/>
      </c>
      <c r="AQ28" t="str">
        <f t="shared" si="29"/>
        <v/>
      </c>
      <c r="AR28" t="str">
        <f t="shared" si="30"/>
        <v/>
      </c>
      <c r="AS28" t="str">
        <f t="shared" si="31"/>
        <v/>
      </c>
      <c r="AT28" t="str">
        <f t="shared" si="32"/>
        <v/>
      </c>
      <c r="AU28" t="str">
        <f t="shared" si="33"/>
        <v/>
      </c>
      <c r="AV28" t="str">
        <f t="shared" si="34"/>
        <v/>
      </c>
      <c r="AW28" t="str">
        <f t="shared" si="35"/>
        <v/>
      </c>
      <c r="AX28" t="str">
        <f t="shared" si="36"/>
        <v/>
      </c>
      <c r="AY28" t="str">
        <f t="shared" si="37"/>
        <v/>
      </c>
      <c r="AZ28" t="str">
        <f t="shared" si="38"/>
        <v/>
      </c>
      <c r="BA28" t="str">
        <f t="shared" si="39"/>
        <v/>
      </c>
      <c r="BB28" t="str">
        <f t="shared" si="40"/>
        <v/>
      </c>
      <c r="BC28" t="str">
        <f t="shared" si="41"/>
        <v/>
      </c>
      <c r="BD28" t="str">
        <f t="shared" si="42"/>
        <v/>
      </c>
      <c r="BE28" t="str">
        <f t="shared" si="43"/>
        <v/>
      </c>
      <c r="BF28" t="str">
        <f t="shared" si="44"/>
        <v/>
      </c>
      <c r="BG28" t="str">
        <f t="shared" si="45"/>
        <v/>
      </c>
      <c r="BL28" t="str">
        <f>IF(19&lt;=$N$7,$N$3-$N$7+19,"")</f>
        <v/>
      </c>
    </row>
    <row r="29" spans="1:64" x14ac:dyDescent="0.25">
      <c r="A29" s="2"/>
      <c r="B29" s="3"/>
      <c r="C29" s="3"/>
      <c r="D29" s="4"/>
      <c r="E29" s="5"/>
      <c r="F29" s="6" t="str">
        <f t="shared" si="0"/>
        <v/>
      </c>
      <c r="G29" s="6" t="str">
        <f t="shared" si="1"/>
        <v/>
      </c>
      <c r="H29" s="7" t="str">
        <f t="shared" si="2"/>
        <v/>
      </c>
      <c r="I29" s="6" t="str">
        <f t="shared" si="3"/>
        <v/>
      </c>
      <c r="J29" s="8" t="str">
        <f t="shared" si="4"/>
        <v/>
      </c>
      <c r="L29" s="9" t="str">
        <f>IF(IF(20&lt;=$N$7,$N$3-$N$7+20,"")="","",INDEX($A$9:$A$60,MATCH(IF(20&lt;=$N$7,$N$3-$N$7+20,""),$S$9:$S$60,0)))</f>
        <v/>
      </c>
      <c r="M29" s="10" t="str">
        <f>IF(IF(20&lt;=$N$7,$N$3-$N$7+20,"")="","",INDEX($C$9:$C$60,MATCH(IF(20&lt;=$N$7,$N$3-$N$7+20,""),$S$9:$S$60,0)))</f>
        <v/>
      </c>
      <c r="N29" s="11" t="str">
        <f>IF(IF(20&lt;=$N$7,$N$3-$N$7+20,"")="","",INDEX($BI$3:$BI$22,IF(20&lt;=$N$7,$N$3-$N$7+20,"")))</f>
        <v/>
      </c>
      <c r="O29" s="12" t="str">
        <f>IF(IF(20&lt;=$N$7,$N$3-$N$7+20,"")="","",INDEX($BJ$3:$BJ$22,IF(20&lt;=$N$7,$N$3-$N$7+20,"")))</f>
        <v/>
      </c>
      <c r="P29" s="12" t="str">
        <f t="shared" si="46"/>
        <v/>
      </c>
      <c r="S29" t="str">
        <f t="shared" si="5"/>
        <v/>
      </c>
      <c r="T29" t="str">
        <f t="shared" si="6"/>
        <v/>
      </c>
      <c r="U29" t="str">
        <f t="shared" si="7"/>
        <v/>
      </c>
      <c r="V29" t="str">
        <f t="shared" si="8"/>
        <v/>
      </c>
      <c r="W29" t="str">
        <f t="shared" si="9"/>
        <v/>
      </c>
      <c r="X29" t="str">
        <f t="shared" si="10"/>
        <v/>
      </c>
      <c r="Y29" t="str">
        <f t="shared" si="11"/>
        <v/>
      </c>
      <c r="Z29" t="str">
        <f t="shared" si="12"/>
        <v/>
      </c>
      <c r="AA29" t="str">
        <f t="shared" si="13"/>
        <v/>
      </c>
      <c r="AB29" t="str">
        <f t="shared" si="14"/>
        <v/>
      </c>
      <c r="AC29" t="str">
        <f t="shared" si="15"/>
        <v/>
      </c>
      <c r="AD29" t="str">
        <f t="shared" si="16"/>
        <v/>
      </c>
      <c r="AE29" t="str">
        <f t="shared" si="17"/>
        <v/>
      </c>
      <c r="AF29" t="str">
        <f t="shared" si="18"/>
        <v/>
      </c>
      <c r="AG29" t="str">
        <f t="shared" si="19"/>
        <v/>
      </c>
      <c r="AH29" t="str">
        <f t="shared" si="20"/>
        <v/>
      </c>
      <c r="AI29" t="str">
        <f t="shared" si="21"/>
        <v/>
      </c>
      <c r="AJ29" t="str">
        <f t="shared" si="22"/>
        <v/>
      </c>
      <c r="AK29" t="str">
        <f t="shared" si="23"/>
        <v/>
      </c>
      <c r="AL29" t="str">
        <f t="shared" si="24"/>
        <v/>
      </c>
      <c r="AM29" t="str">
        <f t="shared" si="25"/>
        <v/>
      </c>
      <c r="AN29" t="str">
        <f t="shared" si="26"/>
        <v/>
      </c>
      <c r="AO29" t="str">
        <f t="shared" si="27"/>
        <v/>
      </c>
      <c r="AP29" t="str">
        <f t="shared" si="28"/>
        <v/>
      </c>
      <c r="AQ29" t="str">
        <f t="shared" si="29"/>
        <v/>
      </c>
      <c r="AR29" t="str">
        <f t="shared" si="30"/>
        <v/>
      </c>
      <c r="AS29" t="str">
        <f t="shared" si="31"/>
        <v/>
      </c>
      <c r="AT29" t="str">
        <f t="shared" si="32"/>
        <v/>
      </c>
      <c r="AU29" t="str">
        <f t="shared" si="33"/>
        <v/>
      </c>
      <c r="AV29" t="str">
        <f t="shared" si="34"/>
        <v/>
      </c>
      <c r="AW29" t="str">
        <f t="shared" si="35"/>
        <v/>
      </c>
      <c r="AX29" t="str">
        <f t="shared" si="36"/>
        <v/>
      </c>
      <c r="AY29" t="str">
        <f t="shared" si="37"/>
        <v/>
      </c>
      <c r="AZ29" t="str">
        <f t="shared" si="38"/>
        <v/>
      </c>
      <c r="BA29" t="str">
        <f t="shared" si="39"/>
        <v/>
      </c>
      <c r="BB29" t="str">
        <f t="shared" si="40"/>
        <v/>
      </c>
      <c r="BC29" t="str">
        <f t="shared" si="41"/>
        <v/>
      </c>
      <c r="BD29" t="str">
        <f t="shared" si="42"/>
        <v/>
      </c>
      <c r="BE29" t="str">
        <f t="shared" si="43"/>
        <v/>
      </c>
      <c r="BF29" t="str">
        <f t="shared" si="44"/>
        <v/>
      </c>
      <c r="BG29" t="str">
        <f t="shared" si="45"/>
        <v/>
      </c>
      <c r="BL29" t="str">
        <f>IF(20&lt;=$N$7,$N$3-$N$7+20,"")</f>
        <v/>
      </c>
    </row>
    <row r="30" spans="1:64" x14ac:dyDescent="0.25">
      <c r="A30" s="2"/>
      <c r="B30" s="3"/>
      <c r="C30" s="3"/>
      <c r="D30" s="4"/>
      <c r="E30" s="5"/>
      <c r="F30" s="6" t="str">
        <f t="shared" si="0"/>
        <v/>
      </c>
      <c r="G30" s="6" t="str">
        <f t="shared" si="1"/>
        <v/>
      </c>
      <c r="H30" s="7" t="str">
        <f t="shared" si="2"/>
        <v/>
      </c>
      <c r="I30" s="6" t="str">
        <f t="shared" si="3"/>
        <v/>
      </c>
      <c r="J30" s="8" t="str">
        <f t="shared" si="4"/>
        <v/>
      </c>
      <c r="S30" t="str">
        <f t="shared" si="5"/>
        <v/>
      </c>
      <c r="T30" t="str">
        <f t="shared" si="6"/>
        <v/>
      </c>
      <c r="U30" t="str">
        <f t="shared" si="7"/>
        <v/>
      </c>
      <c r="V30" t="str">
        <f t="shared" si="8"/>
        <v/>
      </c>
      <c r="W30" t="str">
        <f t="shared" si="9"/>
        <v/>
      </c>
      <c r="X30" t="str">
        <f t="shared" si="10"/>
        <v/>
      </c>
      <c r="Y30" t="str">
        <f t="shared" si="11"/>
        <v/>
      </c>
      <c r="Z30" t="str">
        <f t="shared" si="12"/>
        <v/>
      </c>
      <c r="AA30" t="str">
        <f t="shared" si="13"/>
        <v/>
      </c>
      <c r="AB30" t="str">
        <f t="shared" si="14"/>
        <v/>
      </c>
      <c r="AC30" t="str">
        <f t="shared" si="15"/>
        <v/>
      </c>
      <c r="AD30" t="str">
        <f t="shared" si="16"/>
        <v/>
      </c>
      <c r="AE30" t="str">
        <f t="shared" si="17"/>
        <v/>
      </c>
      <c r="AF30" t="str">
        <f t="shared" si="18"/>
        <v/>
      </c>
      <c r="AG30" t="str">
        <f t="shared" si="19"/>
        <v/>
      </c>
      <c r="AH30" t="str">
        <f t="shared" si="20"/>
        <v/>
      </c>
      <c r="AI30" t="str">
        <f t="shared" si="21"/>
        <v/>
      </c>
      <c r="AJ30" t="str">
        <f t="shared" si="22"/>
        <v/>
      </c>
      <c r="AK30" t="str">
        <f t="shared" si="23"/>
        <v/>
      </c>
      <c r="AL30" t="str">
        <f t="shared" si="24"/>
        <v/>
      </c>
      <c r="AM30" t="str">
        <f t="shared" si="25"/>
        <v/>
      </c>
      <c r="AN30" t="str">
        <f t="shared" si="26"/>
        <v/>
      </c>
      <c r="AO30" t="str">
        <f t="shared" si="27"/>
        <v/>
      </c>
      <c r="AP30" t="str">
        <f t="shared" si="28"/>
        <v/>
      </c>
      <c r="AQ30" t="str">
        <f t="shared" si="29"/>
        <v/>
      </c>
      <c r="AR30" t="str">
        <f t="shared" si="30"/>
        <v/>
      </c>
      <c r="AS30" t="str">
        <f t="shared" si="31"/>
        <v/>
      </c>
      <c r="AT30" t="str">
        <f t="shared" si="32"/>
        <v/>
      </c>
      <c r="AU30" t="str">
        <f t="shared" si="33"/>
        <v/>
      </c>
      <c r="AV30" t="str">
        <f t="shared" si="34"/>
        <v/>
      </c>
      <c r="AW30" t="str">
        <f t="shared" si="35"/>
        <v/>
      </c>
      <c r="AX30" t="str">
        <f t="shared" si="36"/>
        <v/>
      </c>
      <c r="AY30" t="str">
        <f t="shared" si="37"/>
        <v/>
      </c>
      <c r="AZ30" t="str">
        <f t="shared" si="38"/>
        <v/>
      </c>
      <c r="BA30" t="str">
        <f t="shared" si="39"/>
        <v/>
      </c>
      <c r="BB30" t="str">
        <f t="shared" si="40"/>
        <v/>
      </c>
      <c r="BC30" t="str">
        <f t="shared" si="41"/>
        <v/>
      </c>
      <c r="BD30" t="str">
        <f t="shared" si="42"/>
        <v/>
      </c>
      <c r="BE30" t="str">
        <f t="shared" si="43"/>
        <v/>
      </c>
      <c r="BF30" t="str">
        <f t="shared" si="44"/>
        <v/>
      </c>
      <c r="BG30" t="str">
        <f t="shared" si="45"/>
        <v/>
      </c>
    </row>
    <row r="31" spans="1:64" x14ac:dyDescent="0.25">
      <c r="A31" s="2"/>
      <c r="B31" s="3"/>
      <c r="C31" s="3"/>
      <c r="D31" s="4"/>
      <c r="E31" s="5"/>
      <c r="F31" s="6" t="str">
        <f t="shared" si="0"/>
        <v/>
      </c>
      <c r="G31" s="6" t="str">
        <f t="shared" si="1"/>
        <v/>
      </c>
      <c r="H31" s="7" t="str">
        <f t="shared" si="2"/>
        <v/>
      </c>
      <c r="I31" s="6" t="str">
        <f t="shared" si="3"/>
        <v/>
      </c>
      <c r="J31" s="8" t="str">
        <f t="shared" si="4"/>
        <v/>
      </c>
      <c r="S31" t="str">
        <f t="shared" si="5"/>
        <v/>
      </c>
      <c r="T31" t="str">
        <f t="shared" si="6"/>
        <v/>
      </c>
      <c r="U31" t="str">
        <f t="shared" si="7"/>
        <v/>
      </c>
      <c r="V31" t="str">
        <f t="shared" si="8"/>
        <v/>
      </c>
      <c r="W31" t="str">
        <f t="shared" si="9"/>
        <v/>
      </c>
      <c r="X31" t="str">
        <f t="shared" si="10"/>
        <v/>
      </c>
      <c r="Y31" t="str">
        <f t="shared" si="11"/>
        <v/>
      </c>
      <c r="Z31" t="str">
        <f t="shared" si="12"/>
        <v/>
      </c>
      <c r="AA31" t="str">
        <f t="shared" si="13"/>
        <v/>
      </c>
      <c r="AB31" t="str">
        <f t="shared" si="14"/>
        <v/>
      </c>
      <c r="AC31" t="str">
        <f t="shared" si="15"/>
        <v/>
      </c>
      <c r="AD31" t="str">
        <f t="shared" si="16"/>
        <v/>
      </c>
      <c r="AE31" t="str">
        <f t="shared" si="17"/>
        <v/>
      </c>
      <c r="AF31" t="str">
        <f t="shared" si="18"/>
        <v/>
      </c>
      <c r="AG31" t="str">
        <f t="shared" si="19"/>
        <v/>
      </c>
      <c r="AH31" t="str">
        <f t="shared" si="20"/>
        <v/>
      </c>
      <c r="AI31" t="str">
        <f t="shared" si="21"/>
        <v/>
      </c>
      <c r="AJ31" t="str">
        <f t="shared" si="22"/>
        <v/>
      </c>
      <c r="AK31" t="str">
        <f t="shared" si="23"/>
        <v/>
      </c>
      <c r="AL31" t="str">
        <f t="shared" si="24"/>
        <v/>
      </c>
      <c r="AM31" t="str">
        <f t="shared" si="25"/>
        <v/>
      </c>
      <c r="AN31" t="str">
        <f t="shared" si="26"/>
        <v/>
      </c>
      <c r="AO31" t="str">
        <f t="shared" si="27"/>
        <v/>
      </c>
      <c r="AP31" t="str">
        <f t="shared" si="28"/>
        <v/>
      </c>
      <c r="AQ31" t="str">
        <f t="shared" si="29"/>
        <v/>
      </c>
      <c r="AR31" t="str">
        <f t="shared" si="30"/>
        <v/>
      </c>
      <c r="AS31" t="str">
        <f t="shared" si="31"/>
        <v/>
      </c>
      <c r="AT31" t="str">
        <f t="shared" si="32"/>
        <v/>
      </c>
      <c r="AU31" t="str">
        <f t="shared" si="33"/>
        <v/>
      </c>
      <c r="AV31" t="str">
        <f t="shared" si="34"/>
        <v/>
      </c>
      <c r="AW31" t="str">
        <f t="shared" si="35"/>
        <v/>
      </c>
      <c r="AX31" t="str">
        <f t="shared" si="36"/>
        <v/>
      </c>
      <c r="AY31" t="str">
        <f t="shared" si="37"/>
        <v/>
      </c>
      <c r="AZ31" t="str">
        <f t="shared" si="38"/>
        <v/>
      </c>
      <c r="BA31" t="str">
        <f t="shared" si="39"/>
        <v/>
      </c>
      <c r="BB31" t="str">
        <f t="shared" si="40"/>
        <v/>
      </c>
      <c r="BC31" t="str">
        <f t="shared" si="41"/>
        <v/>
      </c>
      <c r="BD31" t="str">
        <f t="shared" si="42"/>
        <v/>
      </c>
      <c r="BE31" t="str">
        <f t="shared" si="43"/>
        <v/>
      </c>
      <c r="BF31" t="str">
        <f t="shared" si="44"/>
        <v/>
      </c>
      <c r="BG31" t="str">
        <f t="shared" si="45"/>
        <v/>
      </c>
    </row>
    <row r="32" spans="1:64" x14ac:dyDescent="0.25">
      <c r="A32" s="2"/>
      <c r="B32" s="3"/>
      <c r="C32" s="3"/>
      <c r="D32" s="4"/>
      <c r="E32" s="5"/>
      <c r="F32" s="6" t="str">
        <f t="shared" si="0"/>
        <v/>
      </c>
      <c r="G32" s="6" t="str">
        <f t="shared" si="1"/>
        <v/>
      </c>
      <c r="H32" s="7" t="str">
        <f t="shared" si="2"/>
        <v/>
      </c>
      <c r="I32" s="6" t="str">
        <f t="shared" si="3"/>
        <v/>
      </c>
      <c r="J32" s="8" t="str">
        <f t="shared" si="4"/>
        <v/>
      </c>
      <c r="S32" t="str">
        <f t="shared" si="5"/>
        <v/>
      </c>
      <c r="T32" t="str">
        <f t="shared" si="6"/>
        <v/>
      </c>
      <c r="U32" t="str">
        <f t="shared" si="7"/>
        <v/>
      </c>
      <c r="V32" t="str">
        <f t="shared" si="8"/>
        <v/>
      </c>
      <c r="W32" t="str">
        <f t="shared" si="9"/>
        <v/>
      </c>
      <c r="X32" t="str">
        <f t="shared" si="10"/>
        <v/>
      </c>
      <c r="Y32" t="str">
        <f t="shared" si="11"/>
        <v/>
      </c>
      <c r="Z32" t="str">
        <f t="shared" si="12"/>
        <v/>
      </c>
      <c r="AA32" t="str">
        <f t="shared" si="13"/>
        <v/>
      </c>
      <c r="AB32" t="str">
        <f t="shared" si="14"/>
        <v/>
      </c>
      <c r="AC32" t="str">
        <f t="shared" si="15"/>
        <v/>
      </c>
      <c r="AD32" t="str">
        <f t="shared" si="16"/>
        <v/>
      </c>
      <c r="AE32" t="str">
        <f t="shared" si="17"/>
        <v/>
      </c>
      <c r="AF32" t="str">
        <f t="shared" si="18"/>
        <v/>
      </c>
      <c r="AG32" t="str">
        <f t="shared" si="19"/>
        <v/>
      </c>
      <c r="AH32" t="str">
        <f t="shared" si="20"/>
        <v/>
      </c>
      <c r="AI32" t="str">
        <f t="shared" si="21"/>
        <v/>
      </c>
      <c r="AJ32" t="str">
        <f t="shared" si="22"/>
        <v/>
      </c>
      <c r="AK32" t="str">
        <f t="shared" si="23"/>
        <v/>
      </c>
      <c r="AL32" t="str">
        <f t="shared" si="24"/>
        <v/>
      </c>
      <c r="AM32" t="str">
        <f t="shared" si="25"/>
        <v/>
      </c>
      <c r="AN32" t="str">
        <f t="shared" si="26"/>
        <v/>
      </c>
      <c r="AO32" t="str">
        <f t="shared" si="27"/>
        <v/>
      </c>
      <c r="AP32" t="str">
        <f t="shared" si="28"/>
        <v/>
      </c>
      <c r="AQ32" t="str">
        <f t="shared" si="29"/>
        <v/>
      </c>
      <c r="AR32" t="str">
        <f t="shared" si="30"/>
        <v/>
      </c>
      <c r="AS32" t="str">
        <f t="shared" si="31"/>
        <v/>
      </c>
      <c r="AT32" t="str">
        <f t="shared" si="32"/>
        <v/>
      </c>
      <c r="AU32" t="str">
        <f t="shared" si="33"/>
        <v/>
      </c>
      <c r="AV32" t="str">
        <f t="shared" si="34"/>
        <v/>
      </c>
      <c r="AW32" t="str">
        <f t="shared" si="35"/>
        <v/>
      </c>
      <c r="AX32" t="str">
        <f t="shared" si="36"/>
        <v/>
      </c>
      <c r="AY32" t="str">
        <f t="shared" si="37"/>
        <v/>
      </c>
      <c r="AZ32" t="str">
        <f t="shared" si="38"/>
        <v/>
      </c>
      <c r="BA32" t="str">
        <f t="shared" si="39"/>
        <v/>
      </c>
      <c r="BB32" t="str">
        <f t="shared" si="40"/>
        <v/>
      </c>
      <c r="BC32" t="str">
        <f t="shared" si="41"/>
        <v/>
      </c>
      <c r="BD32" t="str">
        <f t="shared" si="42"/>
        <v/>
      </c>
      <c r="BE32" t="str">
        <f t="shared" si="43"/>
        <v/>
      </c>
      <c r="BF32" t="str">
        <f t="shared" si="44"/>
        <v/>
      </c>
      <c r="BG32" t="str">
        <f t="shared" si="45"/>
        <v/>
      </c>
    </row>
    <row r="33" spans="1:59" x14ac:dyDescent="0.25">
      <c r="A33" s="2"/>
      <c r="B33" s="3"/>
      <c r="C33" s="3"/>
      <c r="D33" s="4"/>
      <c r="E33" s="5"/>
      <c r="F33" s="6" t="str">
        <f t="shared" si="0"/>
        <v/>
      </c>
      <c r="G33" s="6" t="str">
        <f t="shared" si="1"/>
        <v/>
      </c>
      <c r="H33" s="7" t="str">
        <f t="shared" si="2"/>
        <v/>
      </c>
      <c r="I33" s="6" t="str">
        <f t="shared" si="3"/>
        <v/>
      </c>
      <c r="J33" s="8" t="str">
        <f t="shared" si="4"/>
        <v/>
      </c>
      <c r="S33" t="str">
        <f t="shared" si="5"/>
        <v/>
      </c>
      <c r="T33" t="str">
        <f t="shared" si="6"/>
        <v/>
      </c>
      <c r="U33" t="str">
        <f t="shared" si="7"/>
        <v/>
      </c>
      <c r="V33" t="str">
        <f t="shared" si="8"/>
        <v/>
      </c>
      <c r="W33" t="str">
        <f t="shared" si="9"/>
        <v/>
      </c>
      <c r="X33" t="str">
        <f t="shared" si="10"/>
        <v/>
      </c>
      <c r="Y33" t="str">
        <f t="shared" si="11"/>
        <v/>
      </c>
      <c r="Z33" t="str">
        <f t="shared" si="12"/>
        <v/>
      </c>
      <c r="AA33" t="str">
        <f t="shared" si="13"/>
        <v/>
      </c>
      <c r="AB33" t="str">
        <f t="shared" si="14"/>
        <v/>
      </c>
      <c r="AC33" t="str">
        <f t="shared" si="15"/>
        <v/>
      </c>
      <c r="AD33" t="str">
        <f t="shared" si="16"/>
        <v/>
      </c>
      <c r="AE33" t="str">
        <f t="shared" si="17"/>
        <v/>
      </c>
      <c r="AF33" t="str">
        <f t="shared" si="18"/>
        <v/>
      </c>
      <c r="AG33" t="str">
        <f t="shared" si="19"/>
        <v/>
      </c>
      <c r="AH33" t="str">
        <f t="shared" si="20"/>
        <v/>
      </c>
      <c r="AI33" t="str">
        <f t="shared" si="21"/>
        <v/>
      </c>
      <c r="AJ33" t="str">
        <f t="shared" si="22"/>
        <v/>
      </c>
      <c r="AK33" t="str">
        <f t="shared" si="23"/>
        <v/>
      </c>
      <c r="AL33" t="str">
        <f t="shared" si="24"/>
        <v/>
      </c>
      <c r="AM33" t="str">
        <f t="shared" si="25"/>
        <v/>
      </c>
      <c r="AN33" t="str">
        <f t="shared" si="26"/>
        <v/>
      </c>
      <c r="AO33" t="str">
        <f t="shared" si="27"/>
        <v/>
      </c>
      <c r="AP33" t="str">
        <f t="shared" si="28"/>
        <v/>
      </c>
      <c r="AQ33" t="str">
        <f t="shared" si="29"/>
        <v/>
      </c>
      <c r="AR33" t="str">
        <f t="shared" si="30"/>
        <v/>
      </c>
      <c r="AS33" t="str">
        <f t="shared" si="31"/>
        <v/>
      </c>
      <c r="AT33" t="str">
        <f t="shared" si="32"/>
        <v/>
      </c>
      <c r="AU33" t="str">
        <f t="shared" si="33"/>
        <v/>
      </c>
      <c r="AV33" t="str">
        <f t="shared" si="34"/>
        <v/>
      </c>
      <c r="AW33" t="str">
        <f t="shared" si="35"/>
        <v/>
      </c>
      <c r="AX33" t="str">
        <f t="shared" si="36"/>
        <v/>
      </c>
      <c r="AY33" t="str">
        <f t="shared" si="37"/>
        <v/>
      </c>
      <c r="AZ33" t="str">
        <f t="shared" si="38"/>
        <v/>
      </c>
      <c r="BA33" t="str">
        <f t="shared" si="39"/>
        <v/>
      </c>
      <c r="BB33" t="str">
        <f t="shared" si="40"/>
        <v/>
      </c>
      <c r="BC33" t="str">
        <f t="shared" si="41"/>
        <v/>
      </c>
      <c r="BD33" t="str">
        <f t="shared" si="42"/>
        <v/>
      </c>
      <c r="BE33" t="str">
        <f t="shared" si="43"/>
        <v/>
      </c>
      <c r="BF33" t="str">
        <f t="shared" si="44"/>
        <v/>
      </c>
      <c r="BG33" t="str">
        <f t="shared" si="45"/>
        <v/>
      </c>
    </row>
    <row r="34" spans="1:59" x14ac:dyDescent="0.25">
      <c r="A34" s="2"/>
      <c r="B34" s="3"/>
      <c r="C34" s="3"/>
      <c r="D34" s="4"/>
      <c r="E34" s="5"/>
      <c r="F34" s="6" t="str">
        <f t="shared" si="0"/>
        <v/>
      </c>
      <c r="G34" s="6" t="str">
        <f t="shared" si="1"/>
        <v/>
      </c>
      <c r="H34" s="7" t="str">
        <f t="shared" si="2"/>
        <v/>
      </c>
      <c r="I34" s="6" t="str">
        <f t="shared" si="3"/>
        <v/>
      </c>
      <c r="J34" s="8" t="str">
        <f t="shared" si="4"/>
        <v/>
      </c>
      <c r="S34" t="str">
        <f t="shared" si="5"/>
        <v/>
      </c>
      <c r="T34" t="str">
        <f t="shared" si="6"/>
        <v/>
      </c>
      <c r="U34" t="str">
        <f t="shared" si="7"/>
        <v/>
      </c>
      <c r="V34" t="str">
        <f t="shared" si="8"/>
        <v/>
      </c>
      <c r="W34" t="str">
        <f t="shared" si="9"/>
        <v/>
      </c>
      <c r="X34" t="str">
        <f t="shared" si="10"/>
        <v/>
      </c>
      <c r="Y34" t="str">
        <f t="shared" si="11"/>
        <v/>
      </c>
      <c r="Z34" t="str">
        <f t="shared" si="12"/>
        <v/>
      </c>
      <c r="AA34" t="str">
        <f t="shared" si="13"/>
        <v/>
      </c>
      <c r="AB34" t="str">
        <f t="shared" si="14"/>
        <v/>
      </c>
      <c r="AC34" t="str">
        <f t="shared" si="15"/>
        <v/>
      </c>
      <c r="AD34" t="str">
        <f t="shared" si="16"/>
        <v/>
      </c>
      <c r="AE34" t="str">
        <f t="shared" si="17"/>
        <v/>
      </c>
      <c r="AF34" t="str">
        <f t="shared" si="18"/>
        <v/>
      </c>
      <c r="AG34" t="str">
        <f t="shared" si="19"/>
        <v/>
      </c>
      <c r="AH34" t="str">
        <f t="shared" si="20"/>
        <v/>
      </c>
      <c r="AI34" t="str">
        <f t="shared" si="21"/>
        <v/>
      </c>
      <c r="AJ34" t="str">
        <f t="shared" si="22"/>
        <v/>
      </c>
      <c r="AK34" t="str">
        <f t="shared" si="23"/>
        <v/>
      </c>
      <c r="AL34" t="str">
        <f t="shared" si="24"/>
        <v/>
      </c>
      <c r="AM34" t="str">
        <f t="shared" si="25"/>
        <v/>
      </c>
      <c r="AN34" t="str">
        <f t="shared" si="26"/>
        <v/>
      </c>
      <c r="AO34" t="str">
        <f t="shared" si="27"/>
        <v/>
      </c>
      <c r="AP34" t="str">
        <f t="shared" si="28"/>
        <v/>
      </c>
      <c r="AQ34" t="str">
        <f t="shared" si="29"/>
        <v/>
      </c>
      <c r="AR34" t="str">
        <f t="shared" si="30"/>
        <v/>
      </c>
      <c r="AS34" t="str">
        <f t="shared" si="31"/>
        <v/>
      </c>
      <c r="AT34" t="str">
        <f t="shared" si="32"/>
        <v/>
      </c>
      <c r="AU34" t="str">
        <f t="shared" si="33"/>
        <v/>
      </c>
      <c r="AV34" t="str">
        <f t="shared" si="34"/>
        <v/>
      </c>
      <c r="AW34" t="str">
        <f t="shared" si="35"/>
        <v/>
      </c>
      <c r="AX34" t="str">
        <f t="shared" si="36"/>
        <v/>
      </c>
      <c r="AY34" t="str">
        <f t="shared" si="37"/>
        <v/>
      </c>
      <c r="AZ34" t="str">
        <f t="shared" si="38"/>
        <v/>
      </c>
      <c r="BA34" t="str">
        <f t="shared" si="39"/>
        <v/>
      </c>
      <c r="BB34" t="str">
        <f t="shared" si="40"/>
        <v/>
      </c>
      <c r="BC34" t="str">
        <f t="shared" si="41"/>
        <v/>
      </c>
      <c r="BD34" t="str">
        <f t="shared" si="42"/>
        <v/>
      </c>
      <c r="BE34" t="str">
        <f t="shared" si="43"/>
        <v/>
      </c>
      <c r="BF34" t="str">
        <f t="shared" si="44"/>
        <v/>
      </c>
      <c r="BG34" t="str">
        <f t="shared" si="45"/>
        <v/>
      </c>
    </row>
    <row r="35" spans="1:59" x14ac:dyDescent="0.25">
      <c r="A35" s="2"/>
      <c r="B35" s="3"/>
      <c r="C35" s="3"/>
      <c r="D35" s="4"/>
      <c r="E35" s="5"/>
      <c r="F35" s="6" t="str">
        <f t="shared" si="0"/>
        <v/>
      </c>
      <c r="G35" s="6" t="str">
        <f t="shared" si="1"/>
        <v/>
      </c>
      <c r="H35" s="7" t="str">
        <f t="shared" si="2"/>
        <v/>
      </c>
      <c r="I35" s="6" t="str">
        <f t="shared" si="3"/>
        <v/>
      </c>
      <c r="J35" s="8" t="str">
        <f t="shared" si="4"/>
        <v/>
      </c>
      <c r="S35" t="str">
        <f t="shared" si="5"/>
        <v/>
      </c>
      <c r="T35" t="str">
        <f t="shared" si="6"/>
        <v/>
      </c>
      <c r="U35" t="str">
        <f t="shared" si="7"/>
        <v/>
      </c>
      <c r="V35" t="str">
        <f t="shared" si="8"/>
        <v/>
      </c>
      <c r="W35" t="str">
        <f t="shared" si="9"/>
        <v/>
      </c>
      <c r="X35" t="str">
        <f t="shared" si="10"/>
        <v/>
      </c>
      <c r="Y35" t="str">
        <f t="shared" si="11"/>
        <v/>
      </c>
      <c r="Z35" t="str">
        <f t="shared" si="12"/>
        <v/>
      </c>
      <c r="AA35" t="str">
        <f t="shared" si="13"/>
        <v/>
      </c>
      <c r="AB35" t="str">
        <f t="shared" si="14"/>
        <v/>
      </c>
      <c r="AC35" t="str">
        <f t="shared" si="15"/>
        <v/>
      </c>
      <c r="AD35" t="str">
        <f t="shared" si="16"/>
        <v/>
      </c>
      <c r="AE35" t="str">
        <f t="shared" si="17"/>
        <v/>
      </c>
      <c r="AF35" t="str">
        <f t="shared" si="18"/>
        <v/>
      </c>
      <c r="AG35" t="str">
        <f t="shared" si="19"/>
        <v/>
      </c>
      <c r="AH35" t="str">
        <f t="shared" si="20"/>
        <v/>
      </c>
      <c r="AI35" t="str">
        <f t="shared" si="21"/>
        <v/>
      </c>
      <c r="AJ35" t="str">
        <f t="shared" si="22"/>
        <v/>
      </c>
      <c r="AK35" t="str">
        <f t="shared" si="23"/>
        <v/>
      </c>
      <c r="AL35" t="str">
        <f t="shared" si="24"/>
        <v/>
      </c>
      <c r="AM35" t="str">
        <f t="shared" si="25"/>
        <v/>
      </c>
      <c r="AN35" t="str">
        <f t="shared" si="26"/>
        <v/>
      </c>
      <c r="AO35" t="str">
        <f t="shared" si="27"/>
        <v/>
      </c>
      <c r="AP35" t="str">
        <f t="shared" si="28"/>
        <v/>
      </c>
      <c r="AQ35" t="str">
        <f t="shared" si="29"/>
        <v/>
      </c>
      <c r="AR35" t="str">
        <f t="shared" si="30"/>
        <v/>
      </c>
      <c r="AS35" t="str">
        <f t="shared" si="31"/>
        <v/>
      </c>
      <c r="AT35" t="str">
        <f t="shared" si="32"/>
        <v/>
      </c>
      <c r="AU35" t="str">
        <f t="shared" si="33"/>
        <v/>
      </c>
      <c r="AV35" t="str">
        <f t="shared" si="34"/>
        <v/>
      </c>
      <c r="AW35" t="str">
        <f t="shared" si="35"/>
        <v/>
      </c>
      <c r="AX35" t="str">
        <f t="shared" si="36"/>
        <v/>
      </c>
      <c r="AY35" t="str">
        <f t="shared" si="37"/>
        <v/>
      </c>
      <c r="AZ35" t="str">
        <f t="shared" si="38"/>
        <v/>
      </c>
      <c r="BA35" t="str">
        <f t="shared" si="39"/>
        <v/>
      </c>
      <c r="BB35" t="str">
        <f t="shared" si="40"/>
        <v/>
      </c>
      <c r="BC35" t="str">
        <f t="shared" si="41"/>
        <v/>
      </c>
      <c r="BD35" t="str">
        <f t="shared" si="42"/>
        <v/>
      </c>
      <c r="BE35" t="str">
        <f t="shared" si="43"/>
        <v/>
      </c>
      <c r="BF35" t="str">
        <f t="shared" si="44"/>
        <v/>
      </c>
      <c r="BG35" t="str">
        <f t="shared" si="45"/>
        <v/>
      </c>
    </row>
    <row r="36" spans="1:59" x14ac:dyDescent="0.25">
      <c r="A36" s="2"/>
      <c r="B36" s="3"/>
      <c r="C36" s="3"/>
      <c r="D36" s="4"/>
      <c r="E36" s="5"/>
      <c r="F36" s="6" t="str">
        <f t="shared" si="0"/>
        <v/>
      </c>
      <c r="G36" s="6" t="str">
        <f t="shared" si="1"/>
        <v/>
      </c>
      <c r="H36" s="7" t="str">
        <f t="shared" si="2"/>
        <v/>
      </c>
      <c r="I36" s="6" t="str">
        <f t="shared" si="3"/>
        <v/>
      </c>
      <c r="J36" s="8" t="str">
        <f t="shared" si="4"/>
        <v/>
      </c>
      <c r="S36" t="str">
        <f t="shared" si="5"/>
        <v/>
      </c>
      <c r="T36" t="str">
        <f t="shared" si="6"/>
        <v/>
      </c>
      <c r="U36" t="str">
        <f t="shared" si="7"/>
        <v/>
      </c>
      <c r="V36" t="str">
        <f t="shared" si="8"/>
        <v/>
      </c>
      <c r="W36" t="str">
        <f t="shared" si="9"/>
        <v/>
      </c>
      <c r="X36" t="str">
        <f t="shared" si="10"/>
        <v/>
      </c>
      <c r="Y36" t="str">
        <f t="shared" si="11"/>
        <v/>
      </c>
      <c r="Z36" t="str">
        <f t="shared" si="12"/>
        <v/>
      </c>
      <c r="AA36" t="str">
        <f t="shared" si="13"/>
        <v/>
      </c>
      <c r="AB36" t="str">
        <f t="shared" si="14"/>
        <v/>
      </c>
      <c r="AC36" t="str">
        <f t="shared" si="15"/>
        <v/>
      </c>
      <c r="AD36" t="str">
        <f t="shared" si="16"/>
        <v/>
      </c>
      <c r="AE36" t="str">
        <f t="shared" si="17"/>
        <v/>
      </c>
      <c r="AF36" t="str">
        <f t="shared" si="18"/>
        <v/>
      </c>
      <c r="AG36" t="str">
        <f t="shared" si="19"/>
        <v/>
      </c>
      <c r="AH36" t="str">
        <f t="shared" si="20"/>
        <v/>
      </c>
      <c r="AI36" t="str">
        <f t="shared" si="21"/>
        <v/>
      </c>
      <c r="AJ36" t="str">
        <f t="shared" si="22"/>
        <v/>
      </c>
      <c r="AK36" t="str">
        <f t="shared" si="23"/>
        <v/>
      </c>
      <c r="AL36" t="str">
        <f t="shared" si="24"/>
        <v/>
      </c>
      <c r="AM36" t="str">
        <f t="shared" si="25"/>
        <v/>
      </c>
      <c r="AN36" t="str">
        <f t="shared" si="26"/>
        <v/>
      </c>
      <c r="AO36" t="str">
        <f t="shared" si="27"/>
        <v/>
      </c>
      <c r="AP36" t="str">
        <f t="shared" si="28"/>
        <v/>
      </c>
      <c r="AQ36" t="str">
        <f t="shared" si="29"/>
        <v/>
      </c>
      <c r="AR36" t="str">
        <f t="shared" si="30"/>
        <v/>
      </c>
      <c r="AS36" t="str">
        <f t="shared" si="31"/>
        <v/>
      </c>
      <c r="AT36" t="str">
        <f t="shared" si="32"/>
        <v/>
      </c>
      <c r="AU36" t="str">
        <f t="shared" si="33"/>
        <v/>
      </c>
      <c r="AV36" t="str">
        <f t="shared" si="34"/>
        <v/>
      </c>
      <c r="AW36" t="str">
        <f t="shared" si="35"/>
        <v/>
      </c>
      <c r="AX36" t="str">
        <f t="shared" si="36"/>
        <v/>
      </c>
      <c r="AY36" t="str">
        <f t="shared" si="37"/>
        <v/>
      </c>
      <c r="AZ36" t="str">
        <f t="shared" si="38"/>
        <v/>
      </c>
      <c r="BA36" t="str">
        <f t="shared" si="39"/>
        <v/>
      </c>
      <c r="BB36" t="str">
        <f t="shared" si="40"/>
        <v/>
      </c>
      <c r="BC36" t="str">
        <f t="shared" si="41"/>
        <v/>
      </c>
      <c r="BD36" t="str">
        <f t="shared" si="42"/>
        <v/>
      </c>
      <c r="BE36" t="str">
        <f t="shared" si="43"/>
        <v/>
      </c>
      <c r="BF36" t="str">
        <f t="shared" si="44"/>
        <v/>
      </c>
      <c r="BG36" t="str">
        <f t="shared" si="45"/>
        <v/>
      </c>
    </row>
    <row r="37" spans="1:59" x14ac:dyDescent="0.25">
      <c r="A37" s="2"/>
      <c r="B37" s="3"/>
      <c r="C37" s="3"/>
      <c r="D37" s="4"/>
      <c r="E37" s="5"/>
      <c r="F37" s="6" t="str">
        <f t="shared" si="0"/>
        <v/>
      </c>
      <c r="G37" s="6" t="str">
        <f t="shared" si="1"/>
        <v/>
      </c>
      <c r="H37" s="7" t="str">
        <f t="shared" si="2"/>
        <v/>
      </c>
      <c r="I37" s="6" t="str">
        <f t="shared" si="3"/>
        <v/>
      </c>
      <c r="J37" s="8" t="str">
        <f t="shared" si="4"/>
        <v/>
      </c>
      <c r="S37" t="str">
        <f t="shared" si="5"/>
        <v/>
      </c>
      <c r="T37" t="str">
        <f t="shared" si="6"/>
        <v/>
      </c>
      <c r="U37" t="str">
        <f t="shared" si="7"/>
        <v/>
      </c>
      <c r="V37" t="str">
        <f t="shared" si="8"/>
        <v/>
      </c>
      <c r="W37" t="str">
        <f t="shared" si="9"/>
        <v/>
      </c>
      <c r="X37" t="str">
        <f t="shared" si="10"/>
        <v/>
      </c>
      <c r="Y37" t="str">
        <f t="shared" si="11"/>
        <v/>
      </c>
      <c r="Z37" t="str">
        <f t="shared" si="12"/>
        <v/>
      </c>
      <c r="AA37" t="str">
        <f t="shared" si="13"/>
        <v/>
      </c>
      <c r="AB37" t="str">
        <f t="shared" si="14"/>
        <v/>
      </c>
      <c r="AC37" t="str">
        <f t="shared" si="15"/>
        <v/>
      </c>
      <c r="AD37" t="str">
        <f t="shared" si="16"/>
        <v/>
      </c>
      <c r="AE37" t="str">
        <f t="shared" si="17"/>
        <v/>
      </c>
      <c r="AF37" t="str">
        <f t="shared" si="18"/>
        <v/>
      </c>
      <c r="AG37" t="str">
        <f t="shared" si="19"/>
        <v/>
      </c>
      <c r="AH37" t="str">
        <f t="shared" si="20"/>
        <v/>
      </c>
      <c r="AI37" t="str">
        <f t="shared" si="21"/>
        <v/>
      </c>
      <c r="AJ37" t="str">
        <f t="shared" si="22"/>
        <v/>
      </c>
      <c r="AK37" t="str">
        <f t="shared" si="23"/>
        <v/>
      </c>
      <c r="AL37" t="str">
        <f t="shared" si="24"/>
        <v/>
      </c>
      <c r="AM37" t="str">
        <f t="shared" si="25"/>
        <v/>
      </c>
      <c r="AN37" t="str">
        <f t="shared" si="26"/>
        <v/>
      </c>
      <c r="AO37" t="str">
        <f t="shared" si="27"/>
        <v/>
      </c>
      <c r="AP37" t="str">
        <f t="shared" si="28"/>
        <v/>
      </c>
      <c r="AQ37" t="str">
        <f t="shared" si="29"/>
        <v/>
      </c>
      <c r="AR37" t="str">
        <f t="shared" si="30"/>
        <v/>
      </c>
      <c r="AS37" t="str">
        <f t="shared" si="31"/>
        <v/>
      </c>
      <c r="AT37" t="str">
        <f t="shared" si="32"/>
        <v/>
      </c>
      <c r="AU37" t="str">
        <f t="shared" si="33"/>
        <v/>
      </c>
      <c r="AV37" t="str">
        <f t="shared" si="34"/>
        <v/>
      </c>
      <c r="AW37" t="str">
        <f t="shared" si="35"/>
        <v/>
      </c>
      <c r="AX37" t="str">
        <f t="shared" si="36"/>
        <v/>
      </c>
      <c r="AY37" t="str">
        <f t="shared" si="37"/>
        <v/>
      </c>
      <c r="AZ37" t="str">
        <f t="shared" si="38"/>
        <v/>
      </c>
      <c r="BA37" t="str">
        <f t="shared" si="39"/>
        <v/>
      </c>
      <c r="BB37" t="str">
        <f t="shared" si="40"/>
        <v/>
      </c>
      <c r="BC37" t="str">
        <f t="shared" si="41"/>
        <v/>
      </c>
      <c r="BD37" t="str">
        <f t="shared" si="42"/>
        <v/>
      </c>
      <c r="BE37" t="str">
        <f t="shared" si="43"/>
        <v/>
      </c>
      <c r="BF37" t="str">
        <f t="shared" si="44"/>
        <v/>
      </c>
      <c r="BG37" t="str">
        <f t="shared" si="45"/>
        <v/>
      </c>
    </row>
    <row r="38" spans="1:59" x14ac:dyDescent="0.25">
      <c r="A38" s="2"/>
      <c r="B38" s="3"/>
      <c r="C38" s="3"/>
      <c r="D38" s="4"/>
      <c r="E38" s="5"/>
      <c r="F38" s="6" t="str">
        <f t="shared" si="0"/>
        <v/>
      </c>
      <c r="G38" s="6" t="str">
        <f t="shared" si="1"/>
        <v/>
      </c>
      <c r="H38" s="7" t="str">
        <f t="shared" si="2"/>
        <v/>
      </c>
      <c r="I38" s="6" t="str">
        <f t="shared" si="3"/>
        <v/>
      </c>
      <c r="J38" s="8" t="str">
        <f t="shared" si="4"/>
        <v/>
      </c>
      <c r="S38" t="str">
        <f t="shared" si="5"/>
        <v/>
      </c>
      <c r="T38" t="str">
        <f t="shared" si="6"/>
        <v/>
      </c>
      <c r="U38" t="str">
        <f t="shared" si="7"/>
        <v/>
      </c>
      <c r="V38" t="str">
        <f t="shared" si="8"/>
        <v/>
      </c>
      <c r="W38" t="str">
        <f t="shared" si="9"/>
        <v/>
      </c>
      <c r="X38" t="str">
        <f t="shared" si="10"/>
        <v/>
      </c>
      <c r="Y38" t="str">
        <f t="shared" si="11"/>
        <v/>
      </c>
      <c r="Z38" t="str">
        <f t="shared" si="12"/>
        <v/>
      </c>
      <c r="AA38" t="str">
        <f t="shared" si="13"/>
        <v/>
      </c>
      <c r="AB38" t="str">
        <f t="shared" si="14"/>
        <v/>
      </c>
      <c r="AC38" t="str">
        <f t="shared" si="15"/>
        <v/>
      </c>
      <c r="AD38" t="str">
        <f t="shared" si="16"/>
        <v/>
      </c>
      <c r="AE38" t="str">
        <f t="shared" si="17"/>
        <v/>
      </c>
      <c r="AF38" t="str">
        <f t="shared" si="18"/>
        <v/>
      </c>
      <c r="AG38" t="str">
        <f t="shared" si="19"/>
        <v/>
      </c>
      <c r="AH38" t="str">
        <f t="shared" si="20"/>
        <v/>
      </c>
      <c r="AI38" t="str">
        <f t="shared" si="21"/>
        <v/>
      </c>
      <c r="AJ38" t="str">
        <f t="shared" si="22"/>
        <v/>
      </c>
      <c r="AK38" t="str">
        <f t="shared" si="23"/>
        <v/>
      </c>
      <c r="AL38" t="str">
        <f t="shared" si="24"/>
        <v/>
      </c>
      <c r="AM38" t="str">
        <f t="shared" si="25"/>
        <v/>
      </c>
      <c r="AN38" t="str">
        <f t="shared" si="26"/>
        <v/>
      </c>
      <c r="AO38" t="str">
        <f t="shared" si="27"/>
        <v/>
      </c>
      <c r="AP38" t="str">
        <f t="shared" si="28"/>
        <v/>
      </c>
      <c r="AQ38" t="str">
        <f t="shared" si="29"/>
        <v/>
      </c>
      <c r="AR38" t="str">
        <f t="shared" si="30"/>
        <v/>
      </c>
      <c r="AS38" t="str">
        <f t="shared" si="31"/>
        <v/>
      </c>
      <c r="AT38" t="str">
        <f t="shared" si="32"/>
        <v/>
      </c>
      <c r="AU38" t="str">
        <f t="shared" si="33"/>
        <v/>
      </c>
      <c r="AV38" t="str">
        <f t="shared" si="34"/>
        <v/>
      </c>
      <c r="AW38" t="str">
        <f t="shared" si="35"/>
        <v/>
      </c>
      <c r="AX38" t="str">
        <f t="shared" si="36"/>
        <v/>
      </c>
      <c r="AY38" t="str">
        <f t="shared" si="37"/>
        <v/>
      </c>
      <c r="AZ38" t="str">
        <f t="shared" si="38"/>
        <v/>
      </c>
      <c r="BA38" t="str">
        <f t="shared" si="39"/>
        <v/>
      </c>
      <c r="BB38" t="str">
        <f t="shared" si="40"/>
        <v/>
      </c>
      <c r="BC38" t="str">
        <f t="shared" si="41"/>
        <v/>
      </c>
      <c r="BD38" t="str">
        <f t="shared" si="42"/>
        <v/>
      </c>
      <c r="BE38" t="str">
        <f t="shared" si="43"/>
        <v/>
      </c>
      <c r="BF38" t="str">
        <f t="shared" si="44"/>
        <v/>
      </c>
      <c r="BG38" t="str">
        <f t="shared" si="45"/>
        <v/>
      </c>
    </row>
    <row r="39" spans="1:59" x14ac:dyDescent="0.25">
      <c r="A39" s="2"/>
      <c r="B39" s="3"/>
      <c r="C39" s="3"/>
      <c r="D39" s="4"/>
      <c r="E39" s="5"/>
      <c r="F39" s="6" t="str">
        <f t="shared" si="0"/>
        <v/>
      </c>
      <c r="G39" s="6" t="str">
        <f t="shared" si="1"/>
        <v/>
      </c>
      <c r="H39" s="7" t="str">
        <f t="shared" si="2"/>
        <v/>
      </c>
      <c r="I39" s="6" t="str">
        <f t="shared" si="3"/>
        <v/>
      </c>
      <c r="J39" s="8" t="str">
        <f t="shared" si="4"/>
        <v/>
      </c>
      <c r="S39" t="str">
        <f t="shared" si="5"/>
        <v/>
      </c>
      <c r="T39" t="str">
        <f t="shared" si="6"/>
        <v/>
      </c>
      <c r="U39" t="str">
        <f t="shared" si="7"/>
        <v/>
      </c>
      <c r="V39" t="str">
        <f t="shared" si="8"/>
        <v/>
      </c>
      <c r="W39" t="str">
        <f t="shared" si="9"/>
        <v/>
      </c>
      <c r="X39" t="str">
        <f t="shared" si="10"/>
        <v/>
      </c>
      <c r="Y39" t="str">
        <f t="shared" si="11"/>
        <v/>
      </c>
      <c r="Z39" t="str">
        <f t="shared" si="12"/>
        <v/>
      </c>
      <c r="AA39" t="str">
        <f t="shared" si="13"/>
        <v/>
      </c>
      <c r="AB39" t="str">
        <f t="shared" si="14"/>
        <v/>
      </c>
      <c r="AC39" t="str">
        <f t="shared" si="15"/>
        <v/>
      </c>
      <c r="AD39" t="str">
        <f t="shared" si="16"/>
        <v/>
      </c>
      <c r="AE39" t="str">
        <f t="shared" si="17"/>
        <v/>
      </c>
      <c r="AF39" t="str">
        <f t="shared" si="18"/>
        <v/>
      </c>
      <c r="AG39" t="str">
        <f t="shared" si="19"/>
        <v/>
      </c>
      <c r="AH39" t="str">
        <f t="shared" si="20"/>
        <v/>
      </c>
      <c r="AI39" t="str">
        <f t="shared" si="21"/>
        <v/>
      </c>
      <c r="AJ39" t="str">
        <f t="shared" si="22"/>
        <v/>
      </c>
      <c r="AK39" t="str">
        <f t="shared" si="23"/>
        <v/>
      </c>
      <c r="AL39" t="str">
        <f t="shared" si="24"/>
        <v/>
      </c>
      <c r="AM39" t="str">
        <f t="shared" si="25"/>
        <v/>
      </c>
      <c r="AN39" t="str">
        <f t="shared" si="26"/>
        <v/>
      </c>
      <c r="AO39" t="str">
        <f t="shared" si="27"/>
        <v/>
      </c>
      <c r="AP39" t="str">
        <f t="shared" si="28"/>
        <v/>
      </c>
      <c r="AQ39" t="str">
        <f t="shared" si="29"/>
        <v/>
      </c>
      <c r="AR39" t="str">
        <f t="shared" si="30"/>
        <v/>
      </c>
      <c r="AS39" t="str">
        <f t="shared" si="31"/>
        <v/>
      </c>
      <c r="AT39" t="str">
        <f t="shared" si="32"/>
        <v/>
      </c>
      <c r="AU39" t="str">
        <f t="shared" si="33"/>
        <v/>
      </c>
      <c r="AV39" t="str">
        <f t="shared" si="34"/>
        <v/>
      </c>
      <c r="AW39" t="str">
        <f t="shared" si="35"/>
        <v/>
      </c>
      <c r="AX39" t="str">
        <f t="shared" si="36"/>
        <v/>
      </c>
      <c r="AY39" t="str">
        <f t="shared" si="37"/>
        <v/>
      </c>
      <c r="AZ39" t="str">
        <f t="shared" si="38"/>
        <v/>
      </c>
      <c r="BA39" t="str">
        <f t="shared" si="39"/>
        <v/>
      </c>
      <c r="BB39" t="str">
        <f t="shared" si="40"/>
        <v/>
      </c>
      <c r="BC39" t="str">
        <f t="shared" si="41"/>
        <v/>
      </c>
      <c r="BD39" t="str">
        <f t="shared" si="42"/>
        <v/>
      </c>
      <c r="BE39" t="str">
        <f t="shared" si="43"/>
        <v/>
      </c>
      <c r="BF39" t="str">
        <f t="shared" si="44"/>
        <v/>
      </c>
      <c r="BG39" t="str">
        <f t="shared" si="45"/>
        <v/>
      </c>
    </row>
    <row r="40" spans="1:59" x14ac:dyDescent="0.25">
      <c r="A40" s="2"/>
      <c r="B40" s="3"/>
      <c r="C40" s="3"/>
      <c r="D40" s="4"/>
      <c r="E40" s="5"/>
      <c r="F40" s="6" t="str">
        <f t="shared" si="0"/>
        <v/>
      </c>
      <c r="G40" s="6" t="str">
        <f t="shared" si="1"/>
        <v/>
      </c>
      <c r="H40" s="7" t="str">
        <f t="shared" si="2"/>
        <v/>
      </c>
      <c r="I40" s="6" t="str">
        <f t="shared" si="3"/>
        <v/>
      </c>
      <c r="J40" s="8" t="str">
        <f t="shared" si="4"/>
        <v/>
      </c>
      <c r="S40" t="str">
        <f t="shared" si="5"/>
        <v/>
      </c>
      <c r="T40" t="str">
        <f t="shared" si="6"/>
        <v/>
      </c>
      <c r="U40" t="str">
        <f t="shared" si="7"/>
        <v/>
      </c>
      <c r="V40" t="str">
        <f t="shared" si="8"/>
        <v/>
      </c>
      <c r="W40" t="str">
        <f t="shared" si="9"/>
        <v/>
      </c>
      <c r="X40" t="str">
        <f t="shared" si="10"/>
        <v/>
      </c>
      <c r="Y40" t="str">
        <f t="shared" si="11"/>
        <v/>
      </c>
      <c r="Z40" t="str">
        <f t="shared" si="12"/>
        <v/>
      </c>
      <c r="AA40" t="str">
        <f t="shared" si="13"/>
        <v/>
      </c>
      <c r="AB40" t="str">
        <f t="shared" si="14"/>
        <v/>
      </c>
      <c r="AC40" t="str">
        <f t="shared" si="15"/>
        <v/>
      </c>
      <c r="AD40" t="str">
        <f t="shared" si="16"/>
        <v/>
      </c>
      <c r="AE40" t="str">
        <f t="shared" si="17"/>
        <v/>
      </c>
      <c r="AF40" t="str">
        <f t="shared" si="18"/>
        <v/>
      </c>
      <c r="AG40" t="str">
        <f t="shared" si="19"/>
        <v/>
      </c>
      <c r="AH40" t="str">
        <f t="shared" si="20"/>
        <v/>
      </c>
      <c r="AI40" t="str">
        <f t="shared" si="21"/>
        <v/>
      </c>
      <c r="AJ40" t="str">
        <f t="shared" si="22"/>
        <v/>
      </c>
      <c r="AK40" t="str">
        <f t="shared" si="23"/>
        <v/>
      </c>
      <c r="AL40" t="str">
        <f t="shared" si="24"/>
        <v/>
      </c>
      <c r="AM40" t="str">
        <f t="shared" si="25"/>
        <v/>
      </c>
      <c r="AN40" t="str">
        <f t="shared" si="26"/>
        <v/>
      </c>
      <c r="AO40" t="str">
        <f t="shared" si="27"/>
        <v/>
      </c>
      <c r="AP40" t="str">
        <f t="shared" si="28"/>
        <v/>
      </c>
      <c r="AQ40" t="str">
        <f t="shared" si="29"/>
        <v/>
      </c>
      <c r="AR40" t="str">
        <f t="shared" si="30"/>
        <v/>
      </c>
      <c r="AS40" t="str">
        <f t="shared" si="31"/>
        <v/>
      </c>
      <c r="AT40" t="str">
        <f t="shared" si="32"/>
        <v/>
      </c>
      <c r="AU40" t="str">
        <f t="shared" si="33"/>
        <v/>
      </c>
      <c r="AV40" t="str">
        <f t="shared" si="34"/>
        <v/>
      </c>
      <c r="AW40" t="str">
        <f t="shared" si="35"/>
        <v/>
      </c>
      <c r="AX40" t="str">
        <f t="shared" si="36"/>
        <v/>
      </c>
      <c r="AY40" t="str">
        <f t="shared" si="37"/>
        <v/>
      </c>
      <c r="AZ40" t="str">
        <f t="shared" si="38"/>
        <v/>
      </c>
      <c r="BA40" t="str">
        <f t="shared" si="39"/>
        <v/>
      </c>
      <c r="BB40" t="str">
        <f t="shared" si="40"/>
        <v/>
      </c>
      <c r="BC40" t="str">
        <f t="shared" si="41"/>
        <v/>
      </c>
      <c r="BD40" t="str">
        <f t="shared" si="42"/>
        <v/>
      </c>
      <c r="BE40" t="str">
        <f t="shared" si="43"/>
        <v/>
      </c>
      <c r="BF40" t="str">
        <f t="shared" si="44"/>
        <v/>
      </c>
      <c r="BG40" t="str">
        <f t="shared" si="45"/>
        <v/>
      </c>
    </row>
    <row r="41" spans="1:59" x14ac:dyDescent="0.25">
      <c r="A41" s="2"/>
      <c r="B41" s="3"/>
      <c r="C41" s="3"/>
      <c r="D41" s="4"/>
      <c r="E41" s="5"/>
      <c r="F41" s="6" t="str">
        <f t="shared" ref="F41:F72" si="47">IF(B41="Entrada",D41*E41,"")</f>
        <v/>
      </c>
      <c r="G41" s="6" t="str">
        <f t="shared" ref="G41:G60" si="48">IF(A41="","",IF(B41="Salida",IF(D41&gt;T40+V40+X40+Z40+AB40+AD40+AF40+AH40+AJ40+AL40+AN40+AP40+AR40+AT40+AV40+AX40+AZ40+BB40+BD40+BF40,"",(T40-T41)*U40+(V40-V41)*W40+(X40-X41)*Y40+(Z40-Z41)*AA40+(AB40-AB41)*AC40+(AD40-AD41)*AE40+(AF40-AF41)*AG40+(AH40-AH41)*AI40+(AJ40-AJ41)*AK40+(AL40-AL41)*AM40+(AN40-AN41)*AO40+(AP40-AP41)*AQ40+(AR40-AR41)*AS40+(AT40-AT41)*AU40+(AV40-AV41)*AW40+(AX40-AX41)*AY40+(AZ40-AZ41)*BA40+(BB40-BB41)*BC40+(BD40-BD41)*BE40+(BF40-BF41)*BG40),""))</f>
        <v/>
      </c>
      <c r="H41" s="7" t="str">
        <f t="shared" ref="H41:H60" si="49">IF(A41="","",T41+V41+X41+Z41+AB41+AD41+AF41+AH41+AJ41+AL41+AN41+AP41+AR41+AT41+AV41+AX41+AZ41+BB41+BD41+BF41)</f>
        <v/>
      </c>
      <c r="I41" s="6" t="str">
        <f t="shared" ref="I41:I60" si="50">IF(A41="","",T41*U41+V41*W41+X41*Y41+Z41*AA41+AB41*AC41+AD41*AE41+AF41*AG41+AH41*AI41+AJ41*AK41+AL41*AM41+AN41*AO41+AP41*AQ41+AR41*AS41+AT41*AU41+AV41*AW41+AX41*AY41+AZ41*BA41+BB41*BC41+BD41*BE41+BF41*BG41)</f>
        <v/>
      </c>
      <c r="J41" s="8" t="str">
        <f t="shared" ref="J41:J60" si="51">IF(A41="","",IF(B41="Salida",IF(D41&gt;T40+V40+X40+Z40+AB40+AD40+AF40+AH40+AJ40+AL40+AN40+AP40+AR40+AT40+AV40+AX40+AZ40+BB40+BD40+BF40,"Salida superior al stock","OK"),IF(B41="Entrada",IF($S41&gt;20,"Ampliar motor FIFO","OK"),"")))</f>
        <v/>
      </c>
      <c r="S41" t="str">
        <f t="shared" ref="S41:S60" si="52">IF(A41="","",S40+IF(B41="Entrada",1,0))</f>
        <v/>
      </c>
      <c r="T41" t="str">
        <f t="shared" ref="T41:T60" si="53">IF($A41="","",IF($B41="Entrada",IF($S41=1,$D41,T40),MAX(0,T40-MIN(T40,MAX(0,$D41-(0))))))</f>
        <v/>
      </c>
      <c r="U41" t="str">
        <f t="shared" ref="U41:U60" si="54">IF($A41="","",IF($B41="Entrada",IF($S41=1,$E41,U40),U40))</f>
        <v/>
      </c>
      <c r="V41" t="str">
        <f t="shared" ref="V41:V60" si="55">IF($A41="","",IF($B41="Entrada",IF($S41=2,$D41,V40),MAX(0,V40-MIN(V40,MAX(0,$D41-((T40-T41)))))))</f>
        <v/>
      </c>
      <c r="W41" t="str">
        <f t="shared" ref="W41:W60" si="56">IF($A41="","",IF($B41="Entrada",IF($S41=2,$E41,W40),W40))</f>
        <v/>
      </c>
      <c r="X41" t="str">
        <f t="shared" ref="X41:X60" si="57">IF($A41="","",IF($B41="Entrada",IF($S41=3,$D41,X40),MAX(0,X40-MIN(X40,MAX(0,$D41-((T40-T41)+(V40-V41)))))))</f>
        <v/>
      </c>
      <c r="Y41" t="str">
        <f t="shared" ref="Y41:Y60" si="58">IF($A41="","",IF($B41="Entrada",IF($S41=3,$E41,Y40),Y40))</f>
        <v/>
      </c>
      <c r="Z41" t="str">
        <f t="shared" ref="Z41:Z60" si="59">IF($A41="","",IF($B41="Entrada",IF($S41=4,$D41,Z40),MAX(0,Z40-MIN(Z40,MAX(0,$D41-((T40-T41)+(V40-V41)+(X40-X41)))))))</f>
        <v/>
      </c>
      <c r="AA41" t="str">
        <f t="shared" ref="AA41:AA60" si="60">IF($A41="","",IF($B41="Entrada",IF($S41=4,$E41,AA40),AA40))</f>
        <v/>
      </c>
      <c r="AB41" t="str">
        <f t="shared" ref="AB41:AB60" si="61">IF($A41="","",IF($B41="Entrada",IF($S41=5,$D41,AB40),MAX(0,AB40-MIN(AB40,MAX(0,$D41-((T40-T41)+(V40-V41)+(X40-X41)+(Z40-Z41)))))))</f>
        <v/>
      </c>
      <c r="AC41" t="str">
        <f t="shared" ref="AC41:AC60" si="62">IF($A41="","",IF($B41="Entrada",IF($S41=5,$E41,AC40),AC40))</f>
        <v/>
      </c>
      <c r="AD41" t="str">
        <f t="shared" ref="AD41:AD60" si="63">IF($A41="","",IF($B41="Entrada",IF($S41=6,$D41,AD40),MAX(0,AD40-MIN(AD40,MAX(0,$D41-((T40-T41)+(V40-V41)+(X40-X41)+(Z40-Z41)+(AB40-AB41)))))))</f>
        <v/>
      </c>
      <c r="AE41" t="str">
        <f t="shared" ref="AE41:AE60" si="64">IF($A41="","",IF($B41="Entrada",IF($S41=6,$E41,AE40),AE40))</f>
        <v/>
      </c>
      <c r="AF41" t="str">
        <f t="shared" ref="AF41:AF60" si="65">IF($A41="","",IF($B41="Entrada",IF($S41=7,$D41,AF40),MAX(0,AF40-MIN(AF40,MAX(0,$D41-((T40-T41)+(V40-V41)+(X40-X41)+(Z40-Z41)+(AB40-AB41)+(AD40-AD41)))))))</f>
        <v/>
      </c>
      <c r="AG41" t="str">
        <f t="shared" ref="AG41:AG60" si="66">IF($A41="","",IF($B41="Entrada",IF($S41=7,$E41,AG40),AG40))</f>
        <v/>
      </c>
      <c r="AH41" t="str">
        <f t="shared" ref="AH41:AH60" si="67">IF($A41="","",IF($B41="Entrada",IF($S41=8,$D41,AH40),MAX(0,AH40-MIN(AH40,MAX(0,$D41-((T40-T41)+(V40-V41)+(X40-X41)+(Z40-Z41)+(AB40-AB41)+(AD40-AD41)+(AF40-AF41)))))))</f>
        <v/>
      </c>
      <c r="AI41" t="str">
        <f t="shared" ref="AI41:AI60" si="68">IF($A41="","",IF($B41="Entrada",IF($S41=8,$E41,AI40),AI40))</f>
        <v/>
      </c>
      <c r="AJ41" t="str">
        <f t="shared" ref="AJ41:AJ60" si="69">IF($A41="","",IF($B41="Entrada",IF($S41=9,$D41,AJ40),MAX(0,AJ40-MIN(AJ40,MAX(0,$D41-((T40-T41)+(V40-V41)+(X40-X41)+(Z40-Z41)+(AB40-AB41)+(AD40-AD41)+(AF40-AF41)+(AH40-AH41)))))))</f>
        <v/>
      </c>
      <c r="AK41" t="str">
        <f t="shared" ref="AK41:AK60" si="70">IF($A41="","",IF($B41="Entrada",IF($S41=9,$E41,AK40),AK40))</f>
        <v/>
      </c>
      <c r="AL41" t="str">
        <f t="shared" ref="AL41:AL60" si="71">IF($A41="","",IF($B41="Entrada",IF($S41=10,$D41,AL40),MAX(0,AL40-MIN(AL40,MAX(0,$D41-((T40-T41)+(V40-V41)+(X40-X41)+(Z40-Z41)+(AB40-AB41)+(AD40-AD41)+(AF40-AF41)+(AH40-AH41)+(AJ40-AJ41)))))))</f>
        <v/>
      </c>
      <c r="AM41" t="str">
        <f t="shared" ref="AM41:AM60" si="72">IF($A41="","",IF($B41="Entrada",IF($S41=10,$E41,AM40),AM40))</f>
        <v/>
      </c>
      <c r="AN41" t="str">
        <f t="shared" ref="AN41:AN60" si="73">IF($A41="","",IF($B41="Entrada",IF($S41=11,$D41,AN40),MAX(0,AN40-MIN(AN40,MAX(0,$D41-((T40-T41)+(V40-V41)+(X40-X41)+(Z40-Z41)+(AB40-AB41)+(AD40-AD41)+(AF40-AF41)+(AH40-AH41)+(AJ40-AJ41)+(AL40-AL41)))))))</f>
        <v/>
      </c>
      <c r="AO41" t="str">
        <f t="shared" ref="AO41:AO60" si="74">IF($A41="","",IF($B41="Entrada",IF($S41=11,$E41,AO40),AO40))</f>
        <v/>
      </c>
      <c r="AP41" t="str">
        <f t="shared" ref="AP41:AP60" si="75">IF($A41="","",IF($B41="Entrada",IF($S41=12,$D41,AP40),MAX(0,AP40-MIN(AP40,MAX(0,$D41-((T40-T41)+(V40-V41)+(X40-X41)+(Z40-Z41)+(AB40-AB41)+(AD40-AD41)+(AF40-AF41)+(AH40-AH41)+(AJ40-AJ41)+(AL40-AL41)+(AN40-AN41)))))))</f>
        <v/>
      </c>
      <c r="AQ41" t="str">
        <f t="shared" ref="AQ41:AQ60" si="76">IF($A41="","",IF($B41="Entrada",IF($S41=12,$E41,AQ40),AQ40))</f>
        <v/>
      </c>
      <c r="AR41" t="str">
        <f t="shared" ref="AR41:AR60" si="77">IF($A41="","",IF($B41="Entrada",IF($S41=13,$D41,AR40),MAX(0,AR40-MIN(AR40,MAX(0,$D41-((T40-T41)+(V40-V41)+(X40-X41)+(Z40-Z41)+(AB40-AB41)+(AD40-AD41)+(AF40-AF41)+(AH40-AH41)+(AJ40-AJ41)+(AL40-AL41)+(AN40-AN41)+(AP40-AP41)))))))</f>
        <v/>
      </c>
      <c r="AS41" t="str">
        <f t="shared" ref="AS41:AS60" si="78">IF($A41="","",IF($B41="Entrada",IF($S41=13,$E41,AS40),AS40))</f>
        <v/>
      </c>
      <c r="AT41" t="str">
        <f t="shared" ref="AT41:AT60" si="79">IF($A41="","",IF($B41="Entrada",IF($S41=14,$D41,AT40),MAX(0,AT40-MIN(AT40,MAX(0,$D41-((T40-T41)+(V40-V41)+(X40-X41)+(Z40-Z41)+(AB40-AB41)+(AD40-AD41)+(AF40-AF41)+(AH40-AH41)+(AJ40-AJ41)+(AL40-AL41)+(AN40-AN41)+(AP40-AP41)+(AR40-AR41)))))))</f>
        <v/>
      </c>
      <c r="AU41" t="str">
        <f t="shared" ref="AU41:AU60" si="80">IF($A41="","",IF($B41="Entrada",IF($S41=14,$E41,AU40),AU40))</f>
        <v/>
      </c>
      <c r="AV41" t="str">
        <f t="shared" ref="AV41:AV60" si="81">IF($A41="","",IF($B41="Entrada",IF($S41=15,$D41,AV40),MAX(0,AV40-MIN(AV40,MAX(0,$D41-((T40-T41)+(V40-V41)+(X40-X41)+(Z40-Z41)+(AB40-AB41)+(AD40-AD41)+(AF40-AF41)+(AH40-AH41)+(AJ40-AJ41)+(AL40-AL41)+(AN40-AN41)+(AP40-AP41)+(AR40-AR41)+(AT40-AT41)))))))</f>
        <v/>
      </c>
      <c r="AW41" t="str">
        <f t="shared" ref="AW41:AW60" si="82">IF($A41="","",IF($B41="Entrada",IF($S41=15,$E41,AW40),AW40))</f>
        <v/>
      </c>
      <c r="AX41" t="str">
        <f t="shared" ref="AX41:AX60" si="83">IF($A41="","",IF($B41="Entrada",IF($S41=16,$D41,AX40),MAX(0,AX40-MIN(AX40,MAX(0,$D41-((T40-T41)+(V40-V41)+(X40-X41)+(Z40-Z41)+(AB40-AB41)+(AD40-AD41)+(AF40-AF41)+(AH40-AH41)+(AJ40-AJ41)+(AL40-AL41)+(AN40-AN41)+(AP40-AP41)+(AR40-AR41)+(AT40-AT41)+(AV40-AV41)))))))</f>
        <v/>
      </c>
      <c r="AY41" t="str">
        <f t="shared" ref="AY41:AY60" si="84">IF($A41="","",IF($B41="Entrada",IF($S41=16,$E41,AY40),AY40))</f>
        <v/>
      </c>
      <c r="AZ41" t="str">
        <f t="shared" ref="AZ41:AZ60" si="85">IF($A41="","",IF($B41="Entrada",IF($S41=17,$D41,AZ40),MAX(0,AZ40-MIN(AZ40,MAX(0,$D41-((T40-T41)+(V40-V41)+(X40-X41)+(Z40-Z41)+(AB40-AB41)+(AD40-AD41)+(AF40-AF41)+(AH40-AH41)+(AJ40-AJ41)+(AL40-AL41)+(AN40-AN41)+(AP40-AP41)+(AR40-AR41)+(AT40-AT41)+(AV40-AV41)+(AX40-AX41)))))))</f>
        <v/>
      </c>
      <c r="BA41" t="str">
        <f t="shared" ref="BA41:BA60" si="86">IF($A41="","",IF($B41="Entrada",IF($S41=17,$E41,BA40),BA40))</f>
        <v/>
      </c>
      <c r="BB41" t="str">
        <f t="shared" ref="BB41:BB60" si="87">IF($A41="","",IF($B41="Entrada",IF($S41=18,$D41,BB40),MAX(0,BB40-MIN(BB40,MAX(0,$D41-((T40-T41)+(V40-V41)+(X40-X41)+(Z40-Z41)+(AB40-AB41)+(AD40-AD41)+(AF40-AF41)+(AH40-AH41)+(AJ40-AJ41)+(AL40-AL41)+(AN40-AN41)+(AP40-AP41)+(AR40-AR41)+(AT40-AT41)+(AV40-AV41)+(AX40-AX41)+(AZ40-AZ41)))))))</f>
        <v/>
      </c>
      <c r="BC41" t="str">
        <f t="shared" ref="BC41:BC60" si="88">IF($A41="","",IF($B41="Entrada",IF($S41=18,$E41,BC40),BC40))</f>
        <v/>
      </c>
      <c r="BD41" t="str">
        <f t="shared" ref="BD41:BD60" si="89">IF($A41="","",IF($B41="Entrada",IF($S41=19,$D41,BD40),MAX(0,BD40-MIN(BD40,MAX(0,$D41-((T40-T41)+(V40-V41)+(X40-X41)+(Z40-Z41)+(AB40-AB41)+(AD40-AD41)+(AF40-AF41)+(AH40-AH41)+(AJ40-AJ41)+(AL40-AL41)+(AN40-AN41)+(AP40-AP41)+(AR40-AR41)+(AT40-AT41)+(AV40-AV41)+(AX40-AX41)+(AZ40-AZ41)+(BB40-BB41)))))))</f>
        <v/>
      </c>
      <c r="BE41" t="str">
        <f t="shared" ref="BE41:BE60" si="90">IF($A41="","",IF($B41="Entrada",IF($S41=19,$E41,BE40),BE40))</f>
        <v/>
      </c>
      <c r="BF41" t="str">
        <f t="shared" ref="BF41:BF60" si="91">IF($A41="","",IF($B41="Entrada",IF($S41=20,$D41,BF40),MAX(0,BF40-MIN(BF40,MAX(0,$D41-((T40-T41)+(V40-V41)+(X40-X41)+(Z40-Z41)+(AB40-AB41)+(AD40-AD41)+(AF40-AF41)+(AH40-AH41)+(AJ40-AJ41)+(AL40-AL41)+(AN40-AN41)+(AP40-AP41)+(AR40-AR41)+(AT40-AT41)+(AV40-AV41)+(AX40-AX41)+(AZ40-AZ41)+(BB40-BB41)+(BD40-BD41)))))))</f>
        <v/>
      </c>
      <c r="BG41" t="str">
        <f t="shared" ref="BG41:BG60" si="92">IF($A41="","",IF($B41="Entrada",IF($S41=20,$E41,BG40),BG40))</f>
        <v/>
      </c>
    </row>
    <row r="42" spans="1:59" x14ac:dyDescent="0.25">
      <c r="A42" s="2"/>
      <c r="B42" s="3"/>
      <c r="C42" s="3"/>
      <c r="D42" s="4"/>
      <c r="E42" s="5"/>
      <c r="F42" s="6" t="str">
        <f t="shared" si="47"/>
        <v/>
      </c>
      <c r="G42" s="6" t="str">
        <f t="shared" si="48"/>
        <v/>
      </c>
      <c r="H42" s="7" t="str">
        <f t="shared" si="49"/>
        <v/>
      </c>
      <c r="I42" s="6" t="str">
        <f t="shared" si="50"/>
        <v/>
      </c>
      <c r="J42" s="8" t="str">
        <f t="shared" si="51"/>
        <v/>
      </c>
      <c r="S42" t="str">
        <f t="shared" si="52"/>
        <v/>
      </c>
      <c r="T42" t="str">
        <f t="shared" si="53"/>
        <v/>
      </c>
      <c r="U42" t="str">
        <f t="shared" si="54"/>
        <v/>
      </c>
      <c r="V42" t="str">
        <f t="shared" si="55"/>
        <v/>
      </c>
      <c r="W42" t="str">
        <f t="shared" si="56"/>
        <v/>
      </c>
      <c r="X42" t="str">
        <f t="shared" si="57"/>
        <v/>
      </c>
      <c r="Y42" t="str">
        <f t="shared" si="58"/>
        <v/>
      </c>
      <c r="Z42" t="str">
        <f t="shared" si="59"/>
        <v/>
      </c>
      <c r="AA42" t="str">
        <f t="shared" si="60"/>
        <v/>
      </c>
      <c r="AB42" t="str">
        <f t="shared" si="61"/>
        <v/>
      </c>
      <c r="AC42" t="str">
        <f t="shared" si="62"/>
        <v/>
      </c>
      <c r="AD42" t="str">
        <f t="shared" si="63"/>
        <v/>
      </c>
      <c r="AE42" t="str">
        <f t="shared" si="64"/>
        <v/>
      </c>
      <c r="AF42" t="str">
        <f t="shared" si="65"/>
        <v/>
      </c>
      <c r="AG42" t="str">
        <f t="shared" si="66"/>
        <v/>
      </c>
      <c r="AH42" t="str">
        <f t="shared" si="67"/>
        <v/>
      </c>
      <c r="AI42" t="str">
        <f t="shared" si="68"/>
        <v/>
      </c>
      <c r="AJ42" t="str">
        <f t="shared" si="69"/>
        <v/>
      </c>
      <c r="AK42" t="str">
        <f t="shared" si="70"/>
        <v/>
      </c>
      <c r="AL42" t="str">
        <f t="shared" si="71"/>
        <v/>
      </c>
      <c r="AM42" t="str">
        <f t="shared" si="72"/>
        <v/>
      </c>
      <c r="AN42" t="str">
        <f t="shared" si="73"/>
        <v/>
      </c>
      <c r="AO42" t="str">
        <f t="shared" si="74"/>
        <v/>
      </c>
      <c r="AP42" t="str">
        <f t="shared" si="75"/>
        <v/>
      </c>
      <c r="AQ42" t="str">
        <f t="shared" si="76"/>
        <v/>
      </c>
      <c r="AR42" t="str">
        <f t="shared" si="77"/>
        <v/>
      </c>
      <c r="AS42" t="str">
        <f t="shared" si="78"/>
        <v/>
      </c>
      <c r="AT42" t="str">
        <f t="shared" si="79"/>
        <v/>
      </c>
      <c r="AU42" t="str">
        <f t="shared" si="80"/>
        <v/>
      </c>
      <c r="AV42" t="str">
        <f t="shared" si="81"/>
        <v/>
      </c>
      <c r="AW42" t="str">
        <f t="shared" si="82"/>
        <v/>
      </c>
      <c r="AX42" t="str">
        <f t="shared" si="83"/>
        <v/>
      </c>
      <c r="AY42" t="str">
        <f t="shared" si="84"/>
        <v/>
      </c>
      <c r="AZ42" t="str">
        <f t="shared" si="85"/>
        <v/>
      </c>
      <c r="BA42" t="str">
        <f t="shared" si="86"/>
        <v/>
      </c>
      <c r="BB42" t="str">
        <f t="shared" si="87"/>
        <v/>
      </c>
      <c r="BC42" t="str">
        <f t="shared" si="88"/>
        <v/>
      </c>
      <c r="BD42" t="str">
        <f t="shared" si="89"/>
        <v/>
      </c>
      <c r="BE42" t="str">
        <f t="shared" si="90"/>
        <v/>
      </c>
      <c r="BF42" t="str">
        <f t="shared" si="91"/>
        <v/>
      </c>
      <c r="BG42" t="str">
        <f t="shared" si="92"/>
        <v/>
      </c>
    </row>
    <row r="43" spans="1:59" x14ac:dyDescent="0.25">
      <c r="A43" s="2"/>
      <c r="B43" s="3"/>
      <c r="C43" s="3"/>
      <c r="D43" s="4"/>
      <c r="E43" s="5"/>
      <c r="F43" s="6" t="str">
        <f t="shared" si="47"/>
        <v/>
      </c>
      <c r="G43" s="6" t="str">
        <f t="shared" si="48"/>
        <v/>
      </c>
      <c r="H43" s="7" t="str">
        <f t="shared" si="49"/>
        <v/>
      </c>
      <c r="I43" s="6" t="str">
        <f t="shared" si="50"/>
        <v/>
      </c>
      <c r="J43" s="8" t="str">
        <f t="shared" si="51"/>
        <v/>
      </c>
      <c r="S43" t="str">
        <f t="shared" si="52"/>
        <v/>
      </c>
      <c r="T43" t="str">
        <f t="shared" si="53"/>
        <v/>
      </c>
      <c r="U43" t="str">
        <f t="shared" si="54"/>
        <v/>
      </c>
      <c r="V43" t="str">
        <f t="shared" si="55"/>
        <v/>
      </c>
      <c r="W43" t="str">
        <f t="shared" si="56"/>
        <v/>
      </c>
      <c r="X43" t="str">
        <f t="shared" si="57"/>
        <v/>
      </c>
      <c r="Y43" t="str">
        <f t="shared" si="58"/>
        <v/>
      </c>
      <c r="Z43" t="str">
        <f t="shared" si="59"/>
        <v/>
      </c>
      <c r="AA43" t="str">
        <f t="shared" si="60"/>
        <v/>
      </c>
      <c r="AB43" t="str">
        <f t="shared" si="61"/>
        <v/>
      </c>
      <c r="AC43" t="str">
        <f t="shared" si="62"/>
        <v/>
      </c>
      <c r="AD43" t="str">
        <f t="shared" si="63"/>
        <v/>
      </c>
      <c r="AE43" t="str">
        <f t="shared" si="64"/>
        <v/>
      </c>
      <c r="AF43" t="str">
        <f t="shared" si="65"/>
        <v/>
      </c>
      <c r="AG43" t="str">
        <f t="shared" si="66"/>
        <v/>
      </c>
      <c r="AH43" t="str">
        <f t="shared" si="67"/>
        <v/>
      </c>
      <c r="AI43" t="str">
        <f t="shared" si="68"/>
        <v/>
      </c>
      <c r="AJ43" t="str">
        <f t="shared" si="69"/>
        <v/>
      </c>
      <c r="AK43" t="str">
        <f t="shared" si="70"/>
        <v/>
      </c>
      <c r="AL43" t="str">
        <f t="shared" si="71"/>
        <v/>
      </c>
      <c r="AM43" t="str">
        <f t="shared" si="72"/>
        <v/>
      </c>
      <c r="AN43" t="str">
        <f t="shared" si="73"/>
        <v/>
      </c>
      <c r="AO43" t="str">
        <f t="shared" si="74"/>
        <v/>
      </c>
      <c r="AP43" t="str">
        <f t="shared" si="75"/>
        <v/>
      </c>
      <c r="AQ43" t="str">
        <f t="shared" si="76"/>
        <v/>
      </c>
      <c r="AR43" t="str">
        <f t="shared" si="77"/>
        <v/>
      </c>
      <c r="AS43" t="str">
        <f t="shared" si="78"/>
        <v/>
      </c>
      <c r="AT43" t="str">
        <f t="shared" si="79"/>
        <v/>
      </c>
      <c r="AU43" t="str">
        <f t="shared" si="80"/>
        <v/>
      </c>
      <c r="AV43" t="str">
        <f t="shared" si="81"/>
        <v/>
      </c>
      <c r="AW43" t="str">
        <f t="shared" si="82"/>
        <v/>
      </c>
      <c r="AX43" t="str">
        <f t="shared" si="83"/>
        <v/>
      </c>
      <c r="AY43" t="str">
        <f t="shared" si="84"/>
        <v/>
      </c>
      <c r="AZ43" t="str">
        <f t="shared" si="85"/>
        <v/>
      </c>
      <c r="BA43" t="str">
        <f t="shared" si="86"/>
        <v/>
      </c>
      <c r="BB43" t="str">
        <f t="shared" si="87"/>
        <v/>
      </c>
      <c r="BC43" t="str">
        <f t="shared" si="88"/>
        <v/>
      </c>
      <c r="BD43" t="str">
        <f t="shared" si="89"/>
        <v/>
      </c>
      <c r="BE43" t="str">
        <f t="shared" si="90"/>
        <v/>
      </c>
      <c r="BF43" t="str">
        <f t="shared" si="91"/>
        <v/>
      </c>
      <c r="BG43" t="str">
        <f t="shared" si="92"/>
        <v/>
      </c>
    </row>
    <row r="44" spans="1:59" x14ac:dyDescent="0.25">
      <c r="A44" s="2"/>
      <c r="B44" s="3"/>
      <c r="C44" s="3"/>
      <c r="D44" s="4"/>
      <c r="E44" s="5"/>
      <c r="F44" s="6" t="str">
        <f t="shared" si="47"/>
        <v/>
      </c>
      <c r="G44" s="6" t="str">
        <f t="shared" si="48"/>
        <v/>
      </c>
      <c r="H44" s="7" t="str">
        <f t="shared" si="49"/>
        <v/>
      </c>
      <c r="I44" s="6" t="str">
        <f t="shared" si="50"/>
        <v/>
      </c>
      <c r="J44" s="8" t="str">
        <f t="shared" si="51"/>
        <v/>
      </c>
      <c r="S44" t="str">
        <f t="shared" si="52"/>
        <v/>
      </c>
      <c r="T44" t="str">
        <f t="shared" si="53"/>
        <v/>
      </c>
      <c r="U44" t="str">
        <f t="shared" si="54"/>
        <v/>
      </c>
      <c r="V44" t="str">
        <f t="shared" si="55"/>
        <v/>
      </c>
      <c r="W44" t="str">
        <f t="shared" si="56"/>
        <v/>
      </c>
      <c r="X44" t="str">
        <f t="shared" si="57"/>
        <v/>
      </c>
      <c r="Y44" t="str">
        <f t="shared" si="58"/>
        <v/>
      </c>
      <c r="Z44" t="str">
        <f t="shared" si="59"/>
        <v/>
      </c>
      <c r="AA44" t="str">
        <f t="shared" si="60"/>
        <v/>
      </c>
      <c r="AB44" t="str">
        <f t="shared" si="61"/>
        <v/>
      </c>
      <c r="AC44" t="str">
        <f t="shared" si="62"/>
        <v/>
      </c>
      <c r="AD44" t="str">
        <f t="shared" si="63"/>
        <v/>
      </c>
      <c r="AE44" t="str">
        <f t="shared" si="64"/>
        <v/>
      </c>
      <c r="AF44" t="str">
        <f t="shared" si="65"/>
        <v/>
      </c>
      <c r="AG44" t="str">
        <f t="shared" si="66"/>
        <v/>
      </c>
      <c r="AH44" t="str">
        <f t="shared" si="67"/>
        <v/>
      </c>
      <c r="AI44" t="str">
        <f t="shared" si="68"/>
        <v/>
      </c>
      <c r="AJ44" t="str">
        <f t="shared" si="69"/>
        <v/>
      </c>
      <c r="AK44" t="str">
        <f t="shared" si="70"/>
        <v/>
      </c>
      <c r="AL44" t="str">
        <f t="shared" si="71"/>
        <v/>
      </c>
      <c r="AM44" t="str">
        <f t="shared" si="72"/>
        <v/>
      </c>
      <c r="AN44" t="str">
        <f t="shared" si="73"/>
        <v/>
      </c>
      <c r="AO44" t="str">
        <f t="shared" si="74"/>
        <v/>
      </c>
      <c r="AP44" t="str">
        <f t="shared" si="75"/>
        <v/>
      </c>
      <c r="AQ44" t="str">
        <f t="shared" si="76"/>
        <v/>
      </c>
      <c r="AR44" t="str">
        <f t="shared" si="77"/>
        <v/>
      </c>
      <c r="AS44" t="str">
        <f t="shared" si="78"/>
        <v/>
      </c>
      <c r="AT44" t="str">
        <f t="shared" si="79"/>
        <v/>
      </c>
      <c r="AU44" t="str">
        <f t="shared" si="80"/>
        <v/>
      </c>
      <c r="AV44" t="str">
        <f t="shared" si="81"/>
        <v/>
      </c>
      <c r="AW44" t="str">
        <f t="shared" si="82"/>
        <v/>
      </c>
      <c r="AX44" t="str">
        <f t="shared" si="83"/>
        <v/>
      </c>
      <c r="AY44" t="str">
        <f t="shared" si="84"/>
        <v/>
      </c>
      <c r="AZ44" t="str">
        <f t="shared" si="85"/>
        <v/>
      </c>
      <c r="BA44" t="str">
        <f t="shared" si="86"/>
        <v/>
      </c>
      <c r="BB44" t="str">
        <f t="shared" si="87"/>
        <v/>
      </c>
      <c r="BC44" t="str">
        <f t="shared" si="88"/>
        <v/>
      </c>
      <c r="BD44" t="str">
        <f t="shared" si="89"/>
        <v/>
      </c>
      <c r="BE44" t="str">
        <f t="shared" si="90"/>
        <v/>
      </c>
      <c r="BF44" t="str">
        <f t="shared" si="91"/>
        <v/>
      </c>
      <c r="BG44" t="str">
        <f t="shared" si="92"/>
        <v/>
      </c>
    </row>
    <row r="45" spans="1:59" x14ac:dyDescent="0.25">
      <c r="A45" s="2"/>
      <c r="B45" s="3"/>
      <c r="C45" s="3"/>
      <c r="D45" s="4"/>
      <c r="E45" s="5"/>
      <c r="F45" s="6" t="str">
        <f t="shared" si="47"/>
        <v/>
      </c>
      <c r="G45" s="6" t="str">
        <f t="shared" si="48"/>
        <v/>
      </c>
      <c r="H45" s="7" t="str">
        <f t="shared" si="49"/>
        <v/>
      </c>
      <c r="I45" s="6" t="str">
        <f t="shared" si="50"/>
        <v/>
      </c>
      <c r="J45" s="8" t="str">
        <f t="shared" si="51"/>
        <v/>
      </c>
      <c r="S45" t="str">
        <f t="shared" si="52"/>
        <v/>
      </c>
      <c r="T45" t="str">
        <f t="shared" si="53"/>
        <v/>
      </c>
      <c r="U45" t="str">
        <f t="shared" si="54"/>
        <v/>
      </c>
      <c r="V45" t="str">
        <f t="shared" si="55"/>
        <v/>
      </c>
      <c r="W45" t="str">
        <f t="shared" si="56"/>
        <v/>
      </c>
      <c r="X45" t="str">
        <f t="shared" si="57"/>
        <v/>
      </c>
      <c r="Y45" t="str">
        <f t="shared" si="58"/>
        <v/>
      </c>
      <c r="Z45" t="str">
        <f t="shared" si="59"/>
        <v/>
      </c>
      <c r="AA45" t="str">
        <f t="shared" si="60"/>
        <v/>
      </c>
      <c r="AB45" t="str">
        <f t="shared" si="61"/>
        <v/>
      </c>
      <c r="AC45" t="str">
        <f t="shared" si="62"/>
        <v/>
      </c>
      <c r="AD45" t="str">
        <f t="shared" si="63"/>
        <v/>
      </c>
      <c r="AE45" t="str">
        <f t="shared" si="64"/>
        <v/>
      </c>
      <c r="AF45" t="str">
        <f t="shared" si="65"/>
        <v/>
      </c>
      <c r="AG45" t="str">
        <f t="shared" si="66"/>
        <v/>
      </c>
      <c r="AH45" t="str">
        <f t="shared" si="67"/>
        <v/>
      </c>
      <c r="AI45" t="str">
        <f t="shared" si="68"/>
        <v/>
      </c>
      <c r="AJ45" t="str">
        <f t="shared" si="69"/>
        <v/>
      </c>
      <c r="AK45" t="str">
        <f t="shared" si="70"/>
        <v/>
      </c>
      <c r="AL45" t="str">
        <f t="shared" si="71"/>
        <v/>
      </c>
      <c r="AM45" t="str">
        <f t="shared" si="72"/>
        <v/>
      </c>
      <c r="AN45" t="str">
        <f t="shared" si="73"/>
        <v/>
      </c>
      <c r="AO45" t="str">
        <f t="shared" si="74"/>
        <v/>
      </c>
      <c r="AP45" t="str">
        <f t="shared" si="75"/>
        <v/>
      </c>
      <c r="AQ45" t="str">
        <f t="shared" si="76"/>
        <v/>
      </c>
      <c r="AR45" t="str">
        <f t="shared" si="77"/>
        <v/>
      </c>
      <c r="AS45" t="str">
        <f t="shared" si="78"/>
        <v/>
      </c>
      <c r="AT45" t="str">
        <f t="shared" si="79"/>
        <v/>
      </c>
      <c r="AU45" t="str">
        <f t="shared" si="80"/>
        <v/>
      </c>
      <c r="AV45" t="str">
        <f t="shared" si="81"/>
        <v/>
      </c>
      <c r="AW45" t="str">
        <f t="shared" si="82"/>
        <v/>
      </c>
      <c r="AX45" t="str">
        <f t="shared" si="83"/>
        <v/>
      </c>
      <c r="AY45" t="str">
        <f t="shared" si="84"/>
        <v/>
      </c>
      <c r="AZ45" t="str">
        <f t="shared" si="85"/>
        <v/>
      </c>
      <c r="BA45" t="str">
        <f t="shared" si="86"/>
        <v/>
      </c>
      <c r="BB45" t="str">
        <f t="shared" si="87"/>
        <v/>
      </c>
      <c r="BC45" t="str">
        <f t="shared" si="88"/>
        <v/>
      </c>
      <c r="BD45" t="str">
        <f t="shared" si="89"/>
        <v/>
      </c>
      <c r="BE45" t="str">
        <f t="shared" si="90"/>
        <v/>
      </c>
      <c r="BF45" t="str">
        <f t="shared" si="91"/>
        <v/>
      </c>
      <c r="BG45" t="str">
        <f t="shared" si="92"/>
        <v/>
      </c>
    </row>
    <row r="46" spans="1:59" x14ac:dyDescent="0.25">
      <c r="A46" s="2"/>
      <c r="B46" s="3"/>
      <c r="C46" s="3"/>
      <c r="D46" s="4"/>
      <c r="E46" s="5"/>
      <c r="F46" s="6" t="str">
        <f t="shared" si="47"/>
        <v/>
      </c>
      <c r="G46" s="6" t="str">
        <f t="shared" si="48"/>
        <v/>
      </c>
      <c r="H46" s="7" t="str">
        <f t="shared" si="49"/>
        <v/>
      </c>
      <c r="I46" s="6" t="str">
        <f t="shared" si="50"/>
        <v/>
      </c>
      <c r="J46" s="8" t="str">
        <f t="shared" si="51"/>
        <v/>
      </c>
      <c r="S46" t="str">
        <f t="shared" si="52"/>
        <v/>
      </c>
      <c r="T46" t="str">
        <f t="shared" si="53"/>
        <v/>
      </c>
      <c r="U46" t="str">
        <f t="shared" si="54"/>
        <v/>
      </c>
      <c r="V46" t="str">
        <f t="shared" si="55"/>
        <v/>
      </c>
      <c r="W46" t="str">
        <f t="shared" si="56"/>
        <v/>
      </c>
      <c r="X46" t="str">
        <f t="shared" si="57"/>
        <v/>
      </c>
      <c r="Y46" t="str">
        <f t="shared" si="58"/>
        <v/>
      </c>
      <c r="Z46" t="str">
        <f t="shared" si="59"/>
        <v/>
      </c>
      <c r="AA46" t="str">
        <f t="shared" si="60"/>
        <v/>
      </c>
      <c r="AB46" t="str">
        <f t="shared" si="61"/>
        <v/>
      </c>
      <c r="AC46" t="str">
        <f t="shared" si="62"/>
        <v/>
      </c>
      <c r="AD46" t="str">
        <f t="shared" si="63"/>
        <v/>
      </c>
      <c r="AE46" t="str">
        <f t="shared" si="64"/>
        <v/>
      </c>
      <c r="AF46" t="str">
        <f t="shared" si="65"/>
        <v/>
      </c>
      <c r="AG46" t="str">
        <f t="shared" si="66"/>
        <v/>
      </c>
      <c r="AH46" t="str">
        <f t="shared" si="67"/>
        <v/>
      </c>
      <c r="AI46" t="str">
        <f t="shared" si="68"/>
        <v/>
      </c>
      <c r="AJ46" t="str">
        <f t="shared" si="69"/>
        <v/>
      </c>
      <c r="AK46" t="str">
        <f t="shared" si="70"/>
        <v/>
      </c>
      <c r="AL46" t="str">
        <f t="shared" si="71"/>
        <v/>
      </c>
      <c r="AM46" t="str">
        <f t="shared" si="72"/>
        <v/>
      </c>
      <c r="AN46" t="str">
        <f t="shared" si="73"/>
        <v/>
      </c>
      <c r="AO46" t="str">
        <f t="shared" si="74"/>
        <v/>
      </c>
      <c r="AP46" t="str">
        <f t="shared" si="75"/>
        <v/>
      </c>
      <c r="AQ46" t="str">
        <f t="shared" si="76"/>
        <v/>
      </c>
      <c r="AR46" t="str">
        <f t="shared" si="77"/>
        <v/>
      </c>
      <c r="AS46" t="str">
        <f t="shared" si="78"/>
        <v/>
      </c>
      <c r="AT46" t="str">
        <f t="shared" si="79"/>
        <v/>
      </c>
      <c r="AU46" t="str">
        <f t="shared" si="80"/>
        <v/>
      </c>
      <c r="AV46" t="str">
        <f t="shared" si="81"/>
        <v/>
      </c>
      <c r="AW46" t="str">
        <f t="shared" si="82"/>
        <v/>
      </c>
      <c r="AX46" t="str">
        <f t="shared" si="83"/>
        <v/>
      </c>
      <c r="AY46" t="str">
        <f t="shared" si="84"/>
        <v/>
      </c>
      <c r="AZ46" t="str">
        <f t="shared" si="85"/>
        <v/>
      </c>
      <c r="BA46" t="str">
        <f t="shared" si="86"/>
        <v/>
      </c>
      <c r="BB46" t="str">
        <f t="shared" si="87"/>
        <v/>
      </c>
      <c r="BC46" t="str">
        <f t="shared" si="88"/>
        <v/>
      </c>
      <c r="BD46" t="str">
        <f t="shared" si="89"/>
        <v/>
      </c>
      <c r="BE46" t="str">
        <f t="shared" si="90"/>
        <v/>
      </c>
      <c r="BF46" t="str">
        <f t="shared" si="91"/>
        <v/>
      </c>
      <c r="BG46" t="str">
        <f t="shared" si="92"/>
        <v/>
      </c>
    </row>
    <row r="47" spans="1:59" x14ac:dyDescent="0.25">
      <c r="A47" s="2"/>
      <c r="B47" s="3"/>
      <c r="C47" s="3"/>
      <c r="D47" s="4"/>
      <c r="E47" s="5"/>
      <c r="F47" s="6" t="str">
        <f t="shared" si="47"/>
        <v/>
      </c>
      <c r="G47" s="6" t="str">
        <f t="shared" si="48"/>
        <v/>
      </c>
      <c r="H47" s="7" t="str">
        <f t="shared" si="49"/>
        <v/>
      </c>
      <c r="I47" s="6" t="str">
        <f t="shared" si="50"/>
        <v/>
      </c>
      <c r="J47" s="8" t="str">
        <f t="shared" si="51"/>
        <v/>
      </c>
      <c r="S47" t="str">
        <f t="shared" si="52"/>
        <v/>
      </c>
      <c r="T47" t="str">
        <f t="shared" si="53"/>
        <v/>
      </c>
      <c r="U47" t="str">
        <f t="shared" si="54"/>
        <v/>
      </c>
      <c r="V47" t="str">
        <f t="shared" si="55"/>
        <v/>
      </c>
      <c r="W47" t="str">
        <f t="shared" si="56"/>
        <v/>
      </c>
      <c r="X47" t="str">
        <f t="shared" si="57"/>
        <v/>
      </c>
      <c r="Y47" t="str">
        <f t="shared" si="58"/>
        <v/>
      </c>
      <c r="Z47" t="str">
        <f t="shared" si="59"/>
        <v/>
      </c>
      <c r="AA47" t="str">
        <f t="shared" si="60"/>
        <v/>
      </c>
      <c r="AB47" t="str">
        <f t="shared" si="61"/>
        <v/>
      </c>
      <c r="AC47" t="str">
        <f t="shared" si="62"/>
        <v/>
      </c>
      <c r="AD47" t="str">
        <f t="shared" si="63"/>
        <v/>
      </c>
      <c r="AE47" t="str">
        <f t="shared" si="64"/>
        <v/>
      </c>
      <c r="AF47" t="str">
        <f t="shared" si="65"/>
        <v/>
      </c>
      <c r="AG47" t="str">
        <f t="shared" si="66"/>
        <v/>
      </c>
      <c r="AH47" t="str">
        <f t="shared" si="67"/>
        <v/>
      </c>
      <c r="AI47" t="str">
        <f t="shared" si="68"/>
        <v/>
      </c>
      <c r="AJ47" t="str">
        <f t="shared" si="69"/>
        <v/>
      </c>
      <c r="AK47" t="str">
        <f t="shared" si="70"/>
        <v/>
      </c>
      <c r="AL47" t="str">
        <f t="shared" si="71"/>
        <v/>
      </c>
      <c r="AM47" t="str">
        <f t="shared" si="72"/>
        <v/>
      </c>
      <c r="AN47" t="str">
        <f t="shared" si="73"/>
        <v/>
      </c>
      <c r="AO47" t="str">
        <f t="shared" si="74"/>
        <v/>
      </c>
      <c r="AP47" t="str">
        <f t="shared" si="75"/>
        <v/>
      </c>
      <c r="AQ47" t="str">
        <f t="shared" si="76"/>
        <v/>
      </c>
      <c r="AR47" t="str">
        <f t="shared" si="77"/>
        <v/>
      </c>
      <c r="AS47" t="str">
        <f t="shared" si="78"/>
        <v/>
      </c>
      <c r="AT47" t="str">
        <f t="shared" si="79"/>
        <v/>
      </c>
      <c r="AU47" t="str">
        <f t="shared" si="80"/>
        <v/>
      </c>
      <c r="AV47" t="str">
        <f t="shared" si="81"/>
        <v/>
      </c>
      <c r="AW47" t="str">
        <f t="shared" si="82"/>
        <v/>
      </c>
      <c r="AX47" t="str">
        <f t="shared" si="83"/>
        <v/>
      </c>
      <c r="AY47" t="str">
        <f t="shared" si="84"/>
        <v/>
      </c>
      <c r="AZ47" t="str">
        <f t="shared" si="85"/>
        <v/>
      </c>
      <c r="BA47" t="str">
        <f t="shared" si="86"/>
        <v/>
      </c>
      <c r="BB47" t="str">
        <f t="shared" si="87"/>
        <v/>
      </c>
      <c r="BC47" t="str">
        <f t="shared" si="88"/>
        <v/>
      </c>
      <c r="BD47" t="str">
        <f t="shared" si="89"/>
        <v/>
      </c>
      <c r="BE47" t="str">
        <f t="shared" si="90"/>
        <v/>
      </c>
      <c r="BF47" t="str">
        <f t="shared" si="91"/>
        <v/>
      </c>
      <c r="BG47" t="str">
        <f t="shared" si="92"/>
        <v/>
      </c>
    </row>
    <row r="48" spans="1:59" x14ac:dyDescent="0.25">
      <c r="A48" s="2"/>
      <c r="B48" s="3"/>
      <c r="C48" s="3"/>
      <c r="D48" s="4"/>
      <c r="E48" s="5"/>
      <c r="F48" s="6" t="str">
        <f t="shared" si="47"/>
        <v/>
      </c>
      <c r="G48" s="6" t="str">
        <f t="shared" si="48"/>
        <v/>
      </c>
      <c r="H48" s="7" t="str">
        <f t="shared" si="49"/>
        <v/>
      </c>
      <c r="I48" s="6" t="str">
        <f t="shared" si="50"/>
        <v/>
      </c>
      <c r="J48" s="8" t="str">
        <f t="shared" si="51"/>
        <v/>
      </c>
      <c r="S48" t="str">
        <f t="shared" si="52"/>
        <v/>
      </c>
      <c r="T48" t="str">
        <f t="shared" si="53"/>
        <v/>
      </c>
      <c r="U48" t="str">
        <f t="shared" si="54"/>
        <v/>
      </c>
      <c r="V48" t="str">
        <f t="shared" si="55"/>
        <v/>
      </c>
      <c r="W48" t="str">
        <f t="shared" si="56"/>
        <v/>
      </c>
      <c r="X48" t="str">
        <f t="shared" si="57"/>
        <v/>
      </c>
      <c r="Y48" t="str">
        <f t="shared" si="58"/>
        <v/>
      </c>
      <c r="Z48" t="str">
        <f t="shared" si="59"/>
        <v/>
      </c>
      <c r="AA48" t="str">
        <f t="shared" si="60"/>
        <v/>
      </c>
      <c r="AB48" t="str">
        <f t="shared" si="61"/>
        <v/>
      </c>
      <c r="AC48" t="str">
        <f t="shared" si="62"/>
        <v/>
      </c>
      <c r="AD48" t="str">
        <f t="shared" si="63"/>
        <v/>
      </c>
      <c r="AE48" t="str">
        <f t="shared" si="64"/>
        <v/>
      </c>
      <c r="AF48" t="str">
        <f t="shared" si="65"/>
        <v/>
      </c>
      <c r="AG48" t="str">
        <f t="shared" si="66"/>
        <v/>
      </c>
      <c r="AH48" t="str">
        <f t="shared" si="67"/>
        <v/>
      </c>
      <c r="AI48" t="str">
        <f t="shared" si="68"/>
        <v/>
      </c>
      <c r="AJ48" t="str">
        <f t="shared" si="69"/>
        <v/>
      </c>
      <c r="AK48" t="str">
        <f t="shared" si="70"/>
        <v/>
      </c>
      <c r="AL48" t="str">
        <f t="shared" si="71"/>
        <v/>
      </c>
      <c r="AM48" t="str">
        <f t="shared" si="72"/>
        <v/>
      </c>
      <c r="AN48" t="str">
        <f t="shared" si="73"/>
        <v/>
      </c>
      <c r="AO48" t="str">
        <f t="shared" si="74"/>
        <v/>
      </c>
      <c r="AP48" t="str">
        <f t="shared" si="75"/>
        <v/>
      </c>
      <c r="AQ48" t="str">
        <f t="shared" si="76"/>
        <v/>
      </c>
      <c r="AR48" t="str">
        <f t="shared" si="77"/>
        <v/>
      </c>
      <c r="AS48" t="str">
        <f t="shared" si="78"/>
        <v/>
      </c>
      <c r="AT48" t="str">
        <f t="shared" si="79"/>
        <v/>
      </c>
      <c r="AU48" t="str">
        <f t="shared" si="80"/>
        <v/>
      </c>
      <c r="AV48" t="str">
        <f t="shared" si="81"/>
        <v/>
      </c>
      <c r="AW48" t="str">
        <f t="shared" si="82"/>
        <v/>
      </c>
      <c r="AX48" t="str">
        <f t="shared" si="83"/>
        <v/>
      </c>
      <c r="AY48" t="str">
        <f t="shared" si="84"/>
        <v/>
      </c>
      <c r="AZ48" t="str">
        <f t="shared" si="85"/>
        <v/>
      </c>
      <c r="BA48" t="str">
        <f t="shared" si="86"/>
        <v/>
      </c>
      <c r="BB48" t="str">
        <f t="shared" si="87"/>
        <v/>
      </c>
      <c r="BC48" t="str">
        <f t="shared" si="88"/>
        <v/>
      </c>
      <c r="BD48" t="str">
        <f t="shared" si="89"/>
        <v/>
      </c>
      <c r="BE48" t="str">
        <f t="shared" si="90"/>
        <v/>
      </c>
      <c r="BF48" t="str">
        <f t="shared" si="91"/>
        <v/>
      </c>
      <c r="BG48" t="str">
        <f t="shared" si="92"/>
        <v/>
      </c>
    </row>
    <row r="49" spans="1:59" x14ac:dyDescent="0.25">
      <c r="A49" s="2"/>
      <c r="B49" s="3"/>
      <c r="C49" s="3"/>
      <c r="D49" s="4"/>
      <c r="E49" s="5"/>
      <c r="F49" s="6" t="str">
        <f t="shared" si="47"/>
        <v/>
      </c>
      <c r="G49" s="6" t="str">
        <f t="shared" si="48"/>
        <v/>
      </c>
      <c r="H49" s="7" t="str">
        <f t="shared" si="49"/>
        <v/>
      </c>
      <c r="I49" s="6" t="str">
        <f t="shared" si="50"/>
        <v/>
      </c>
      <c r="J49" s="8" t="str">
        <f t="shared" si="51"/>
        <v/>
      </c>
      <c r="S49" t="str">
        <f t="shared" si="52"/>
        <v/>
      </c>
      <c r="T49" t="str">
        <f t="shared" si="53"/>
        <v/>
      </c>
      <c r="U49" t="str">
        <f t="shared" si="54"/>
        <v/>
      </c>
      <c r="V49" t="str">
        <f t="shared" si="55"/>
        <v/>
      </c>
      <c r="W49" t="str">
        <f t="shared" si="56"/>
        <v/>
      </c>
      <c r="X49" t="str">
        <f t="shared" si="57"/>
        <v/>
      </c>
      <c r="Y49" t="str">
        <f t="shared" si="58"/>
        <v/>
      </c>
      <c r="Z49" t="str">
        <f t="shared" si="59"/>
        <v/>
      </c>
      <c r="AA49" t="str">
        <f t="shared" si="60"/>
        <v/>
      </c>
      <c r="AB49" t="str">
        <f t="shared" si="61"/>
        <v/>
      </c>
      <c r="AC49" t="str">
        <f t="shared" si="62"/>
        <v/>
      </c>
      <c r="AD49" t="str">
        <f t="shared" si="63"/>
        <v/>
      </c>
      <c r="AE49" t="str">
        <f t="shared" si="64"/>
        <v/>
      </c>
      <c r="AF49" t="str">
        <f t="shared" si="65"/>
        <v/>
      </c>
      <c r="AG49" t="str">
        <f t="shared" si="66"/>
        <v/>
      </c>
      <c r="AH49" t="str">
        <f t="shared" si="67"/>
        <v/>
      </c>
      <c r="AI49" t="str">
        <f t="shared" si="68"/>
        <v/>
      </c>
      <c r="AJ49" t="str">
        <f t="shared" si="69"/>
        <v/>
      </c>
      <c r="AK49" t="str">
        <f t="shared" si="70"/>
        <v/>
      </c>
      <c r="AL49" t="str">
        <f t="shared" si="71"/>
        <v/>
      </c>
      <c r="AM49" t="str">
        <f t="shared" si="72"/>
        <v/>
      </c>
      <c r="AN49" t="str">
        <f t="shared" si="73"/>
        <v/>
      </c>
      <c r="AO49" t="str">
        <f t="shared" si="74"/>
        <v/>
      </c>
      <c r="AP49" t="str">
        <f t="shared" si="75"/>
        <v/>
      </c>
      <c r="AQ49" t="str">
        <f t="shared" si="76"/>
        <v/>
      </c>
      <c r="AR49" t="str">
        <f t="shared" si="77"/>
        <v/>
      </c>
      <c r="AS49" t="str">
        <f t="shared" si="78"/>
        <v/>
      </c>
      <c r="AT49" t="str">
        <f t="shared" si="79"/>
        <v/>
      </c>
      <c r="AU49" t="str">
        <f t="shared" si="80"/>
        <v/>
      </c>
      <c r="AV49" t="str">
        <f t="shared" si="81"/>
        <v/>
      </c>
      <c r="AW49" t="str">
        <f t="shared" si="82"/>
        <v/>
      </c>
      <c r="AX49" t="str">
        <f t="shared" si="83"/>
        <v/>
      </c>
      <c r="AY49" t="str">
        <f t="shared" si="84"/>
        <v/>
      </c>
      <c r="AZ49" t="str">
        <f t="shared" si="85"/>
        <v/>
      </c>
      <c r="BA49" t="str">
        <f t="shared" si="86"/>
        <v/>
      </c>
      <c r="BB49" t="str">
        <f t="shared" si="87"/>
        <v/>
      </c>
      <c r="BC49" t="str">
        <f t="shared" si="88"/>
        <v/>
      </c>
      <c r="BD49" t="str">
        <f t="shared" si="89"/>
        <v/>
      </c>
      <c r="BE49" t="str">
        <f t="shared" si="90"/>
        <v/>
      </c>
      <c r="BF49" t="str">
        <f t="shared" si="91"/>
        <v/>
      </c>
      <c r="BG49" t="str">
        <f t="shared" si="92"/>
        <v/>
      </c>
    </row>
    <row r="50" spans="1:59" x14ac:dyDescent="0.25">
      <c r="A50" s="2"/>
      <c r="B50" s="3"/>
      <c r="C50" s="3"/>
      <c r="D50" s="4"/>
      <c r="E50" s="5"/>
      <c r="F50" s="6" t="str">
        <f t="shared" si="47"/>
        <v/>
      </c>
      <c r="G50" s="6" t="str">
        <f t="shared" si="48"/>
        <v/>
      </c>
      <c r="H50" s="7" t="str">
        <f t="shared" si="49"/>
        <v/>
      </c>
      <c r="I50" s="6" t="str">
        <f t="shared" si="50"/>
        <v/>
      </c>
      <c r="J50" s="8" t="str">
        <f t="shared" si="51"/>
        <v/>
      </c>
      <c r="S50" t="str">
        <f t="shared" si="52"/>
        <v/>
      </c>
      <c r="T50" t="str">
        <f t="shared" si="53"/>
        <v/>
      </c>
      <c r="U50" t="str">
        <f t="shared" si="54"/>
        <v/>
      </c>
      <c r="V50" t="str">
        <f t="shared" si="55"/>
        <v/>
      </c>
      <c r="W50" t="str">
        <f t="shared" si="56"/>
        <v/>
      </c>
      <c r="X50" t="str">
        <f t="shared" si="57"/>
        <v/>
      </c>
      <c r="Y50" t="str">
        <f t="shared" si="58"/>
        <v/>
      </c>
      <c r="Z50" t="str">
        <f t="shared" si="59"/>
        <v/>
      </c>
      <c r="AA50" t="str">
        <f t="shared" si="60"/>
        <v/>
      </c>
      <c r="AB50" t="str">
        <f t="shared" si="61"/>
        <v/>
      </c>
      <c r="AC50" t="str">
        <f t="shared" si="62"/>
        <v/>
      </c>
      <c r="AD50" t="str">
        <f t="shared" si="63"/>
        <v/>
      </c>
      <c r="AE50" t="str">
        <f t="shared" si="64"/>
        <v/>
      </c>
      <c r="AF50" t="str">
        <f t="shared" si="65"/>
        <v/>
      </c>
      <c r="AG50" t="str">
        <f t="shared" si="66"/>
        <v/>
      </c>
      <c r="AH50" t="str">
        <f t="shared" si="67"/>
        <v/>
      </c>
      <c r="AI50" t="str">
        <f t="shared" si="68"/>
        <v/>
      </c>
      <c r="AJ50" t="str">
        <f t="shared" si="69"/>
        <v/>
      </c>
      <c r="AK50" t="str">
        <f t="shared" si="70"/>
        <v/>
      </c>
      <c r="AL50" t="str">
        <f t="shared" si="71"/>
        <v/>
      </c>
      <c r="AM50" t="str">
        <f t="shared" si="72"/>
        <v/>
      </c>
      <c r="AN50" t="str">
        <f t="shared" si="73"/>
        <v/>
      </c>
      <c r="AO50" t="str">
        <f t="shared" si="74"/>
        <v/>
      </c>
      <c r="AP50" t="str">
        <f t="shared" si="75"/>
        <v/>
      </c>
      <c r="AQ50" t="str">
        <f t="shared" si="76"/>
        <v/>
      </c>
      <c r="AR50" t="str">
        <f t="shared" si="77"/>
        <v/>
      </c>
      <c r="AS50" t="str">
        <f t="shared" si="78"/>
        <v/>
      </c>
      <c r="AT50" t="str">
        <f t="shared" si="79"/>
        <v/>
      </c>
      <c r="AU50" t="str">
        <f t="shared" si="80"/>
        <v/>
      </c>
      <c r="AV50" t="str">
        <f t="shared" si="81"/>
        <v/>
      </c>
      <c r="AW50" t="str">
        <f t="shared" si="82"/>
        <v/>
      </c>
      <c r="AX50" t="str">
        <f t="shared" si="83"/>
        <v/>
      </c>
      <c r="AY50" t="str">
        <f t="shared" si="84"/>
        <v/>
      </c>
      <c r="AZ50" t="str">
        <f t="shared" si="85"/>
        <v/>
      </c>
      <c r="BA50" t="str">
        <f t="shared" si="86"/>
        <v/>
      </c>
      <c r="BB50" t="str">
        <f t="shared" si="87"/>
        <v/>
      </c>
      <c r="BC50" t="str">
        <f t="shared" si="88"/>
        <v/>
      </c>
      <c r="BD50" t="str">
        <f t="shared" si="89"/>
        <v/>
      </c>
      <c r="BE50" t="str">
        <f t="shared" si="90"/>
        <v/>
      </c>
      <c r="BF50" t="str">
        <f t="shared" si="91"/>
        <v/>
      </c>
      <c r="BG50" t="str">
        <f t="shared" si="92"/>
        <v/>
      </c>
    </row>
    <row r="51" spans="1:59" x14ac:dyDescent="0.25">
      <c r="A51" s="2"/>
      <c r="B51" s="3"/>
      <c r="C51" s="3"/>
      <c r="D51" s="4"/>
      <c r="E51" s="5"/>
      <c r="F51" s="6" t="str">
        <f t="shared" si="47"/>
        <v/>
      </c>
      <c r="G51" s="6" t="str">
        <f t="shared" si="48"/>
        <v/>
      </c>
      <c r="H51" s="7" t="str">
        <f t="shared" si="49"/>
        <v/>
      </c>
      <c r="I51" s="6" t="str">
        <f t="shared" si="50"/>
        <v/>
      </c>
      <c r="J51" s="8" t="str">
        <f t="shared" si="51"/>
        <v/>
      </c>
      <c r="S51" t="str">
        <f t="shared" si="52"/>
        <v/>
      </c>
      <c r="T51" t="str">
        <f t="shared" si="53"/>
        <v/>
      </c>
      <c r="U51" t="str">
        <f t="shared" si="54"/>
        <v/>
      </c>
      <c r="V51" t="str">
        <f t="shared" si="55"/>
        <v/>
      </c>
      <c r="W51" t="str">
        <f t="shared" si="56"/>
        <v/>
      </c>
      <c r="X51" t="str">
        <f t="shared" si="57"/>
        <v/>
      </c>
      <c r="Y51" t="str">
        <f t="shared" si="58"/>
        <v/>
      </c>
      <c r="Z51" t="str">
        <f t="shared" si="59"/>
        <v/>
      </c>
      <c r="AA51" t="str">
        <f t="shared" si="60"/>
        <v/>
      </c>
      <c r="AB51" t="str">
        <f t="shared" si="61"/>
        <v/>
      </c>
      <c r="AC51" t="str">
        <f t="shared" si="62"/>
        <v/>
      </c>
      <c r="AD51" t="str">
        <f t="shared" si="63"/>
        <v/>
      </c>
      <c r="AE51" t="str">
        <f t="shared" si="64"/>
        <v/>
      </c>
      <c r="AF51" t="str">
        <f t="shared" si="65"/>
        <v/>
      </c>
      <c r="AG51" t="str">
        <f t="shared" si="66"/>
        <v/>
      </c>
      <c r="AH51" t="str">
        <f t="shared" si="67"/>
        <v/>
      </c>
      <c r="AI51" t="str">
        <f t="shared" si="68"/>
        <v/>
      </c>
      <c r="AJ51" t="str">
        <f t="shared" si="69"/>
        <v/>
      </c>
      <c r="AK51" t="str">
        <f t="shared" si="70"/>
        <v/>
      </c>
      <c r="AL51" t="str">
        <f t="shared" si="71"/>
        <v/>
      </c>
      <c r="AM51" t="str">
        <f t="shared" si="72"/>
        <v/>
      </c>
      <c r="AN51" t="str">
        <f t="shared" si="73"/>
        <v/>
      </c>
      <c r="AO51" t="str">
        <f t="shared" si="74"/>
        <v/>
      </c>
      <c r="AP51" t="str">
        <f t="shared" si="75"/>
        <v/>
      </c>
      <c r="AQ51" t="str">
        <f t="shared" si="76"/>
        <v/>
      </c>
      <c r="AR51" t="str">
        <f t="shared" si="77"/>
        <v/>
      </c>
      <c r="AS51" t="str">
        <f t="shared" si="78"/>
        <v/>
      </c>
      <c r="AT51" t="str">
        <f t="shared" si="79"/>
        <v/>
      </c>
      <c r="AU51" t="str">
        <f t="shared" si="80"/>
        <v/>
      </c>
      <c r="AV51" t="str">
        <f t="shared" si="81"/>
        <v/>
      </c>
      <c r="AW51" t="str">
        <f t="shared" si="82"/>
        <v/>
      </c>
      <c r="AX51" t="str">
        <f t="shared" si="83"/>
        <v/>
      </c>
      <c r="AY51" t="str">
        <f t="shared" si="84"/>
        <v/>
      </c>
      <c r="AZ51" t="str">
        <f t="shared" si="85"/>
        <v/>
      </c>
      <c r="BA51" t="str">
        <f t="shared" si="86"/>
        <v/>
      </c>
      <c r="BB51" t="str">
        <f t="shared" si="87"/>
        <v/>
      </c>
      <c r="BC51" t="str">
        <f t="shared" si="88"/>
        <v/>
      </c>
      <c r="BD51" t="str">
        <f t="shared" si="89"/>
        <v/>
      </c>
      <c r="BE51" t="str">
        <f t="shared" si="90"/>
        <v/>
      </c>
      <c r="BF51" t="str">
        <f t="shared" si="91"/>
        <v/>
      </c>
      <c r="BG51" t="str">
        <f t="shared" si="92"/>
        <v/>
      </c>
    </row>
    <row r="52" spans="1:59" x14ac:dyDescent="0.25">
      <c r="A52" s="2"/>
      <c r="B52" s="3"/>
      <c r="C52" s="3"/>
      <c r="D52" s="4"/>
      <c r="E52" s="5"/>
      <c r="F52" s="6" t="str">
        <f t="shared" si="47"/>
        <v/>
      </c>
      <c r="G52" s="6" t="str">
        <f t="shared" si="48"/>
        <v/>
      </c>
      <c r="H52" s="7" t="str">
        <f t="shared" si="49"/>
        <v/>
      </c>
      <c r="I52" s="6" t="str">
        <f t="shared" si="50"/>
        <v/>
      </c>
      <c r="J52" s="8" t="str">
        <f t="shared" si="51"/>
        <v/>
      </c>
      <c r="S52" t="str">
        <f t="shared" si="52"/>
        <v/>
      </c>
      <c r="T52" t="str">
        <f t="shared" si="53"/>
        <v/>
      </c>
      <c r="U52" t="str">
        <f t="shared" si="54"/>
        <v/>
      </c>
      <c r="V52" t="str">
        <f t="shared" si="55"/>
        <v/>
      </c>
      <c r="W52" t="str">
        <f t="shared" si="56"/>
        <v/>
      </c>
      <c r="X52" t="str">
        <f t="shared" si="57"/>
        <v/>
      </c>
      <c r="Y52" t="str">
        <f t="shared" si="58"/>
        <v/>
      </c>
      <c r="Z52" t="str">
        <f t="shared" si="59"/>
        <v/>
      </c>
      <c r="AA52" t="str">
        <f t="shared" si="60"/>
        <v/>
      </c>
      <c r="AB52" t="str">
        <f t="shared" si="61"/>
        <v/>
      </c>
      <c r="AC52" t="str">
        <f t="shared" si="62"/>
        <v/>
      </c>
      <c r="AD52" t="str">
        <f t="shared" si="63"/>
        <v/>
      </c>
      <c r="AE52" t="str">
        <f t="shared" si="64"/>
        <v/>
      </c>
      <c r="AF52" t="str">
        <f t="shared" si="65"/>
        <v/>
      </c>
      <c r="AG52" t="str">
        <f t="shared" si="66"/>
        <v/>
      </c>
      <c r="AH52" t="str">
        <f t="shared" si="67"/>
        <v/>
      </c>
      <c r="AI52" t="str">
        <f t="shared" si="68"/>
        <v/>
      </c>
      <c r="AJ52" t="str">
        <f t="shared" si="69"/>
        <v/>
      </c>
      <c r="AK52" t="str">
        <f t="shared" si="70"/>
        <v/>
      </c>
      <c r="AL52" t="str">
        <f t="shared" si="71"/>
        <v/>
      </c>
      <c r="AM52" t="str">
        <f t="shared" si="72"/>
        <v/>
      </c>
      <c r="AN52" t="str">
        <f t="shared" si="73"/>
        <v/>
      </c>
      <c r="AO52" t="str">
        <f t="shared" si="74"/>
        <v/>
      </c>
      <c r="AP52" t="str">
        <f t="shared" si="75"/>
        <v/>
      </c>
      <c r="AQ52" t="str">
        <f t="shared" si="76"/>
        <v/>
      </c>
      <c r="AR52" t="str">
        <f t="shared" si="77"/>
        <v/>
      </c>
      <c r="AS52" t="str">
        <f t="shared" si="78"/>
        <v/>
      </c>
      <c r="AT52" t="str">
        <f t="shared" si="79"/>
        <v/>
      </c>
      <c r="AU52" t="str">
        <f t="shared" si="80"/>
        <v/>
      </c>
      <c r="AV52" t="str">
        <f t="shared" si="81"/>
        <v/>
      </c>
      <c r="AW52" t="str">
        <f t="shared" si="82"/>
        <v/>
      </c>
      <c r="AX52" t="str">
        <f t="shared" si="83"/>
        <v/>
      </c>
      <c r="AY52" t="str">
        <f t="shared" si="84"/>
        <v/>
      </c>
      <c r="AZ52" t="str">
        <f t="shared" si="85"/>
        <v/>
      </c>
      <c r="BA52" t="str">
        <f t="shared" si="86"/>
        <v/>
      </c>
      <c r="BB52" t="str">
        <f t="shared" si="87"/>
        <v/>
      </c>
      <c r="BC52" t="str">
        <f t="shared" si="88"/>
        <v/>
      </c>
      <c r="BD52" t="str">
        <f t="shared" si="89"/>
        <v/>
      </c>
      <c r="BE52" t="str">
        <f t="shared" si="90"/>
        <v/>
      </c>
      <c r="BF52" t="str">
        <f t="shared" si="91"/>
        <v/>
      </c>
      <c r="BG52" t="str">
        <f t="shared" si="92"/>
        <v/>
      </c>
    </row>
    <row r="53" spans="1:59" x14ac:dyDescent="0.25">
      <c r="A53" s="2"/>
      <c r="B53" s="3"/>
      <c r="C53" s="3"/>
      <c r="D53" s="4"/>
      <c r="E53" s="5"/>
      <c r="F53" s="6" t="str">
        <f t="shared" si="47"/>
        <v/>
      </c>
      <c r="G53" s="6" t="str">
        <f t="shared" si="48"/>
        <v/>
      </c>
      <c r="H53" s="7" t="str">
        <f t="shared" si="49"/>
        <v/>
      </c>
      <c r="I53" s="6" t="str">
        <f t="shared" si="50"/>
        <v/>
      </c>
      <c r="J53" s="8" t="str">
        <f t="shared" si="51"/>
        <v/>
      </c>
      <c r="S53" t="str">
        <f t="shared" si="52"/>
        <v/>
      </c>
      <c r="T53" t="str">
        <f t="shared" si="53"/>
        <v/>
      </c>
      <c r="U53" t="str">
        <f t="shared" si="54"/>
        <v/>
      </c>
      <c r="V53" t="str">
        <f t="shared" si="55"/>
        <v/>
      </c>
      <c r="W53" t="str">
        <f t="shared" si="56"/>
        <v/>
      </c>
      <c r="X53" t="str">
        <f t="shared" si="57"/>
        <v/>
      </c>
      <c r="Y53" t="str">
        <f t="shared" si="58"/>
        <v/>
      </c>
      <c r="Z53" t="str">
        <f t="shared" si="59"/>
        <v/>
      </c>
      <c r="AA53" t="str">
        <f t="shared" si="60"/>
        <v/>
      </c>
      <c r="AB53" t="str">
        <f t="shared" si="61"/>
        <v/>
      </c>
      <c r="AC53" t="str">
        <f t="shared" si="62"/>
        <v/>
      </c>
      <c r="AD53" t="str">
        <f t="shared" si="63"/>
        <v/>
      </c>
      <c r="AE53" t="str">
        <f t="shared" si="64"/>
        <v/>
      </c>
      <c r="AF53" t="str">
        <f t="shared" si="65"/>
        <v/>
      </c>
      <c r="AG53" t="str">
        <f t="shared" si="66"/>
        <v/>
      </c>
      <c r="AH53" t="str">
        <f t="shared" si="67"/>
        <v/>
      </c>
      <c r="AI53" t="str">
        <f t="shared" si="68"/>
        <v/>
      </c>
      <c r="AJ53" t="str">
        <f t="shared" si="69"/>
        <v/>
      </c>
      <c r="AK53" t="str">
        <f t="shared" si="70"/>
        <v/>
      </c>
      <c r="AL53" t="str">
        <f t="shared" si="71"/>
        <v/>
      </c>
      <c r="AM53" t="str">
        <f t="shared" si="72"/>
        <v/>
      </c>
      <c r="AN53" t="str">
        <f t="shared" si="73"/>
        <v/>
      </c>
      <c r="AO53" t="str">
        <f t="shared" si="74"/>
        <v/>
      </c>
      <c r="AP53" t="str">
        <f t="shared" si="75"/>
        <v/>
      </c>
      <c r="AQ53" t="str">
        <f t="shared" si="76"/>
        <v/>
      </c>
      <c r="AR53" t="str">
        <f t="shared" si="77"/>
        <v/>
      </c>
      <c r="AS53" t="str">
        <f t="shared" si="78"/>
        <v/>
      </c>
      <c r="AT53" t="str">
        <f t="shared" si="79"/>
        <v/>
      </c>
      <c r="AU53" t="str">
        <f t="shared" si="80"/>
        <v/>
      </c>
      <c r="AV53" t="str">
        <f t="shared" si="81"/>
        <v/>
      </c>
      <c r="AW53" t="str">
        <f t="shared" si="82"/>
        <v/>
      </c>
      <c r="AX53" t="str">
        <f t="shared" si="83"/>
        <v/>
      </c>
      <c r="AY53" t="str">
        <f t="shared" si="84"/>
        <v/>
      </c>
      <c r="AZ53" t="str">
        <f t="shared" si="85"/>
        <v/>
      </c>
      <c r="BA53" t="str">
        <f t="shared" si="86"/>
        <v/>
      </c>
      <c r="BB53" t="str">
        <f t="shared" si="87"/>
        <v/>
      </c>
      <c r="BC53" t="str">
        <f t="shared" si="88"/>
        <v/>
      </c>
      <c r="BD53" t="str">
        <f t="shared" si="89"/>
        <v/>
      </c>
      <c r="BE53" t="str">
        <f t="shared" si="90"/>
        <v/>
      </c>
      <c r="BF53" t="str">
        <f t="shared" si="91"/>
        <v/>
      </c>
      <c r="BG53" t="str">
        <f t="shared" si="92"/>
        <v/>
      </c>
    </row>
    <row r="54" spans="1:59" x14ac:dyDescent="0.25">
      <c r="A54" s="2"/>
      <c r="B54" s="3"/>
      <c r="C54" s="3"/>
      <c r="D54" s="4"/>
      <c r="E54" s="5"/>
      <c r="F54" s="6" t="str">
        <f t="shared" si="47"/>
        <v/>
      </c>
      <c r="G54" s="6" t="str">
        <f t="shared" si="48"/>
        <v/>
      </c>
      <c r="H54" s="7" t="str">
        <f t="shared" si="49"/>
        <v/>
      </c>
      <c r="I54" s="6" t="str">
        <f t="shared" si="50"/>
        <v/>
      </c>
      <c r="J54" s="8" t="str">
        <f t="shared" si="51"/>
        <v/>
      </c>
      <c r="S54" t="str">
        <f t="shared" si="52"/>
        <v/>
      </c>
      <c r="T54" t="str">
        <f t="shared" si="53"/>
        <v/>
      </c>
      <c r="U54" t="str">
        <f t="shared" si="54"/>
        <v/>
      </c>
      <c r="V54" t="str">
        <f t="shared" si="55"/>
        <v/>
      </c>
      <c r="W54" t="str">
        <f t="shared" si="56"/>
        <v/>
      </c>
      <c r="X54" t="str">
        <f t="shared" si="57"/>
        <v/>
      </c>
      <c r="Y54" t="str">
        <f t="shared" si="58"/>
        <v/>
      </c>
      <c r="Z54" t="str">
        <f t="shared" si="59"/>
        <v/>
      </c>
      <c r="AA54" t="str">
        <f t="shared" si="60"/>
        <v/>
      </c>
      <c r="AB54" t="str">
        <f t="shared" si="61"/>
        <v/>
      </c>
      <c r="AC54" t="str">
        <f t="shared" si="62"/>
        <v/>
      </c>
      <c r="AD54" t="str">
        <f t="shared" si="63"/>
        <v/>
      </c>
      <c r="AE54" t="str">
        <f t="shared" si="64"/>
        <v/>
      </c>
      <c r="AF54" t="str">
        <f t="shared" si="65"/>
        <v/>
      </c>
      <c r="AG54" t="str">
        <f t="shared" si="66"/>
        <v/>
      </c>
      <c r="AH54" t="str">
        <f t="shared" si="67"/>
        <v/>
      </c>
      <c r="AI54" t="str">
        <f t="shared" si="68"/>
        <v/>
      </c>
      <c r="AJ54" t="str">
        <f t="shared" si="69"/>
        <v/>
      </c>
      <c r="AK54" t="str">
        <f t="shared" si="70"/>
        <v/>
      </c>
      <c r="AL54" t="str">
        <f t="shared" si="71"/>
        <v/>
      </c>
      <c r="AM54" t="str">
        <f t="shared" si="72"/>
        <v/>
      </c>
      <c r="AN54" t="str">
        <f t="shared" si="73"/>
        <v/>
      </c>
      <c r="AO54" t="str">
        <f t="shared" si="74"/>
        <v/>
      </c>
      <c r="AP54" t="str">
        <f t="shared" si="75"/>
        <v/>
      </c>
      <c r="AQ54" t="str">
        <f t="shared" si="76"/>
        <v/>
      </c>
      <c r="AR54" t="str">
        <f t="shared" si="77"/>
        <v/>
      </c>
      <c r="AS54" t="str">
        <f t="shared" si="78"/>
        <v/>
      </c>
      <c r="AT54" t="str">
        <f t="shared" si="79"/>
        <v/>
      </c>
      <c r="AU54" t="str">
        <f t="shared" si="80"/>
        <v/>
      </c>
      <c r="AV54" t="str">
        <f t="shared" si="81"/>
        <v/>
      </c>
      <c r="AW54" t="str">
        <f t="shared" si="82"/>
        <v/>
      </c>
      <c r="AX54" t="str">
        <f t="shared" si="83"/>
        <v/>
      </c>
      <c r="AY54" t="str">
        <f t="shared" si="84"/>
        <v/>
      </c>
      <c r="AZ54" t="str">
        <f t="shared" si="85"/>
        <v/>
      </c>
      <c r="BA54" t="str">
        <f t="shared" si="86"/>
        <v/>
      </c>
      <c r="BB54" t="str">
        <f t="shared" si="87"/>
        <v/>
      </c>
      <c r="BC54" t="str">
        <f t="shared" si="88"/>
        <v/>
      </c>
      <c r="BD54" t="str">
        <f t="shared" si="89"/>
        <v/>
      </c>
      <c r="BE54" t="str">
        <f t="shared" si="90"/>
        <v/>
      </c>
      <c r="BF54" t="str">
        <f t="shared" si="91"/>
        <v/>
      </c>
      <c r="BG54" t="str">
        <f t="shared" si="92"/>
        <v/>
      </c>
    </row>
    <row r="55" spans="1:59" x14ac:dyDescent="0.25">
      <c r="A55" s="2"/>
      <c r="B55" s="3"/>
      <c r="C55" s="3"/>
      <c r="D55" s="4"/>
      <c r="E55" s="5"/>
      <c r="F55" s="6" t="str">
        <f t="shared" si="47"/>
        <v/>
      </c>
      <c r="G55" s="6" t="str">
        <f t="shared" si="48"/>
        <v/>
      </c>
      <c r="H55" s="7" t="str">
        <f t="shared" si="49"/>
        <v/>
      </c>
      <c r="I55" s="6" t="str">
        <f t="shared" si="50"/>
        <v/>
      </c>
      <c r="J55" s="8" t="str">
        <f t="shared" si="51"/>
        <v/>
      </c>
      <c r="S55" t="str">
        <f t="shared" si="52"/>
        <v/>
      </c>
      <c r="T55" t="str">
        <f t="shared" si="53"/>
        <v/>
      </c>
      <c r="U55" t="str">
        <f t="shared" si="54"/>
        <v/>
      </c>
      <c r="V55" t="str">
        <f t="shared" si="55"/>
        <v/>
      </c>
      <c r="W55" t="str">
        <f t="shared" si="56"/>
        <v/>
      </c>
      <c r="X55" t="str">
        <f t="shared" si="57"/>
        <v/>
      </c>
      <c r="Y55" t="str">
        <f t="shared" si="58"/>
        <v/>
      </c>
      <c r="Z55" t="str">
        <f t="shared" si="59"/>
        <v/>
      </c>
      <c r="AA55" t="str">
        <f t="shared" si="60"/>
        <v/>
      </c>
      <c r="AB55" t="str">
        <f t="shared" si="61"/>
        <v/>
      </c>
      <c r="AC55" t="str">
        <f t="shared" si="62"/>
        <v/>
      </c>
      <c r="AD55" t="str">
        <f t="shared" si="63"/>
        <v/>
      </c>
      <c r="AE55" t="str">
        <f t="shared" si="64"/>
        <v/>
      </c>
      <c r="AF55" t="str">
        <f t="shared" si="65"/>
        <v/>
      </c>
      <c r="AG55" t="str">
        <f t="shared" si="66"/>
        <v/>
      </c>
      <c r="AH55" t="str">
        <f t="shared" si="67"/>
        <v/>
      </c>
      <c r="AI55" t="str">
        <f t="shared" si="68"/>
        <v/>
      </c>
      <c r="AJ55" t="str">
        <f t="shared" si="69"/>
        <v/>
      </c>
      <c r="AK55" t="str">
        <f t="shared" si="70"/>
        <v/>
      </c>
      <c r="AL55" t="str">
        <f t="shared" si="71"/>
        <v/>
      </c>
      <c r="AM55" t="str">
        <f t="shared" si="72"/>
        <v/>
      </c>
      <c r="AN55" t="str">
        <f t="shared" si="73"/>
        <v/>
      </c>
      <c r="AO55" t="str">
        <f t="shared" si="74"/>
        <v/>
      </c>
      <c r="AP55" t="str">
        <f t="shared" si="75"/>
        <v/>
      </c>
      <c r="AQ55" t="str">
        <f t="shared" si="76"/>
        <v/>
      </c>
      <c r="AR55" t="str">
        <f t="shared" si="77"/>
        <v/>
      </c>
      <c r="AS55" t="str">
        <f t="shared" si="78"/>
        <v/>
      </c>
      <c r="AT55" t="str">
        <f t="shared" si="79"/>
        <v/>
      </c>
      <c r="AU55" t="str">
        <f t="shared" si="80"/>
        <v/>
      </c>
      <c r="AV55" t="str">
        <f t="shared" si="81"/>
        <v/>
      </c>
      <c r="AW55" t="str">
        <f t="shared" si="82"/>
        <v/>
      </c>
      <c r="AX55" t="str">
        <f t="shared" si="83"/>
        <v/>
      </c>
      <c r="AY55" t="str">
        <f t="shared" si="84"/>
        <v/>
      </c>
      <c r="AZ55" t="str">
        <f t="shared" si="85"/>
        <v/>
      </c>
      <c r="BA55" t="str">
        <f t="shared" si="86"/>
        <v/>
      </c>
      <c r="BB55" t="str">
        <f t="shared" si="87"/>
        <v/>
      </c>
      <c r="BC55" t="str">
        <f t="shared" si="88"/>
        <v/>
      </c>
      <c r="BD55" t="str">
        <f t="shared" si="89"/>
        <v/>
      </c>
      <c r="BE55" t="str">
        <f t="shared" si="90"/>
        <v/>
      </c>
      <c r="BF55" t="str">
        <f t="shared" si="91"/>
        <v/>
      </c>
      <c r="BG55" t="str">
        <f t="shared" si="92"/>
        <v/>
      </c>
    </row>
    <row r="56" spans="1:59" x14ac:dyDescent="0.25">
      <c r="A56" s="2"/>
      <c r="B56" s="3"/>
      <c r="C56" s="3"/>
      <c r="D56" s="4"/>
      <c r="E56" s="5"/>
      <c r="F56" s="6" t="str">
        <f t="shared" si="47"/>
        <v/>
      </c>
      <c r="G56" s="6" t="str">
        <f t="shared" si="48"/>
        <v/>
      </c>
      <c r="H56" s="7" t="str">
        <f t="shared" si="49"/>
        <v/>
      </c>
      <c r="I56" s="6" t="str">
        <f t="shared" si="50"/>
        <v/>
      </c>
      <c r="J56" s="8" t="str">
        <f t="shared" si="51"/>
        <v/>
      </c>
      <c r="S56" t="str">
        <f t="shared" si="52"/>
        <v/>
      </c>
      <c r="T56" t="str">
        <f t="shared" si="53"/>
        <v/>
      </c>
      <c r="U56" t="str">
        <f t="shared" si="54"/>
        <v/>
      </c>
      <c r="V56" t="str">
        <f t="shared" si="55"/>
        <v/>
      </c>
      <c r="W56" t="str">
        <f t="shared" si="56"/>
        <v/>
      </c>
      <c r="X56" t="str">
        <f t="shared" si="57"/>
        <v/>
      </c>
      <c r="Y56" t="str">
        <f t="shared" si="58"/>
        <v/>
      </c>
      <c r="Z56" t="str">
        <f t="shared" si="59"/>
        <v/>
      </c>
      <c r="AA56" t="str">
        <f t="shared" si="60"/>
        <v/>
      </c>
      <c r="AB56" t="str">
        <f t="shared" si="61"/>
        <v/>
      </c>
      <c r="AC56" t="str">
        <f t="shared" si="62"/>
        <v/>
      </c>
      <c r="AD56" t="str">
        <f t="shared" si="63"/>
        <v/>
      </c>
      <c r="AE56" t="str">
        <f t="shared" si="64"/>
        <v/>
      </c>
      <c r="AF56" t="str">
        <f t="shared" si="65"/>
        <v/>
      </c>
      <c r="AG56" t="str">
        <f t="shared" si="66"/>
        <v/>
      </c>
      <c r="AH56" t="str">
        <f t="shared" si="67"/>
        <v/>
      </c>
      <c r="AI56" t="str">
        <f t="shared" si="68"/>
        <v/>
      </c>
      <c r="AJ56" t="str">
        <f t="shared" si="69"/>
        <v/>
      </c>
      <c r="AK56" t="str">
        <f t="shared" si="70"/>
        <v/>
      </c>
      <c r="AL56" t="str">
        <f t="shared" si="71"/>
        <v/>
      </c>
      <c r="AM56" t="str">
        <f t="shared" si="72"/>
        <v/>
      </c>
      <c r="AN56" t="str">
        <f t="shared" si="73"/>
        <v/>
      </c>
      <c r="AO56" t="str">
        <f t="shared" si="74"/>
        <v/>
      </c>
      <c r="AP56" t="str">
        <f t="shared" si="75"/>
        <v/>
      </c>
      <c r="AQ56" t="str">
        <f t="shared" si="76"/>
        <v/>
      </c>
      <c r="AR56" t="str">
        <f t="shared" si="77"/>
        <v/>
      </c>
      <c r="AS56" t="str">
        <f t="shared" si="78"/>
        <v/>
      </c>
      <c r="AT56" t="str">
        <f t="shared" si="79"/>
        <v/>
      </c>
      <c r="AU56" t="str">
        <f t="shared" si="80"/>
        <v/>
      </c>
      <c r="AV56" t="str">
        <f t="shared" si="81"/>
        <v/>
      </c>
      <c r="AW56" t="str">
        <f t="shared" si="82"/>
        <v/>
      </c>
      <c r="AX56" t="str">
        <f t="shared" si="83"/>
        <v/>
      </c>
      <c r="AY56" t="str">
        <f t="shared" si="84"/>
        <v/>
      </c>
      <c r="AZ56" t="str">
        <f t="shared" si="85"/>
        <v/>
      </c>
      <c r="BA56" t="str">
        <f t="shared" si="86"/>
        <v/>
      </c>
      <c r="BB56" t="str">
        <f t="shared" si="87"/>
        <v/>
      </c>
      <c r="BC56" t="str">
        <f t="shared" si="88"/>
        <v/>
      </c>
      <c r="BD56" t="str">
        <f t="shared" si="89"/>
        <v/>
      </c>
      <c r="BE56" t="str">
        <f t="shared" si="90"/>
        <v/>
      </c>
      <c r="BF56" t="str">
        <f t="shared" si="91"/>
        <v/>
      </c>
      <c r="BG56" t="str">
        <f t="shared" si="92"/>
        <v/>
      </c>
    </row>
    <row r="57" spans="1:59" x14ac:dyDescent="0.25">
      <c r="A57" s="2"/>
      <c r="B57" s="3"/>
      <c r="C57" s="3"/>
      <c r="D57" s="4"/>
      <c r="E57" s="5"/>
      <c r="F57" s="6" t="str">
        <f t="shared" si="47"/>
        <v/>
      </c>
      <c r="G57" s="6" t="str">
        <f t="shared" si="48"/>
        <v/>
      </c>
      <c r="H57" s="7" t="str">
        <f t="shared" si="49"/>
        <v/>
      </c>
      <c r="I57" s="6" t="str">
        <f t="shared" si="50"/>
        <v/>
      </c>
      <c r="J57" s="8" t="str">
        <f t="shared" si="51"/>
        <v/>
      </c>
      <c r="S57" t="str">
        <f t="shared" si="52"/>
        <v/>
      </c>
      <c r="T57" t="str">
        <f t="shared" si="53"/>
        <v/>
      </c>
      <c r="U57" t="str">
        <f t="shared" si="54"/>
        <v/>
      </c>
      <c r="V57" t="str">
        <f t="shared" si="55"/>
        <v/>
      </c>
      <c r="W57" t="str">
        <f t="shared" si="56"/>
        <v/>
      </c>
      <c r="X57" t="str">
        <f t="shared" si="57"/>
        <v/>
      </c>
      <c r="Y57" t="str">
        <f t="shared" si="58"/>
        <v/>
      </c>
      <c r="Z57" t="str">
        <f t="shared" si="59"/>
        <v/>
      </c>
      <c r="AA57" t="str">
        <f t="shared" si="60"/>
        <v/>
      </c>
      <c r="AB57" t="str">
        <f t="shared" si="61"/>
        <v/>
      </c>
      <c r="AC57" t="str">
        <f t="shared" si="62"/>
        <v/>
      </c>
      <c r="AD57" t="str">
        <f t="shared" si="63"/>
        <v/>
      </c>
      <c r="AE57" t="str">
        <f t="shared" si="64"/>
        <v/>
      </c>
      <c r="AF57" t="str">
        <f t="shared" si="65"/>
        <v/>
      </c>
      <c r="AG57" t="str">
        <f t="shared" si="66"/>
        <v/>
      </c>
      <c r="AH57" t="str">
        <f t="shared" si="67"/>
        <v/>
      </c>
      <c r="AI57" t="str">
        <f t="shared" si="68"/>
        <v/>
      </c>
      <c r="AJ57" t="str">
        <f t="shared" si="69"/>
        <v/>
      </c>
      <c r="AK57" t="str">
        <f t="shared" si="70"/>
        <v/>
      </c>
      <c r="AL57" t="str">
        <f t="shared" si="71"/>
        <v/>
      </c>
      <c r="AM57" t="str">
        <f t="shared" si="72"/>
        <v/>
      </c>
      <c r="AN57" t="str">
        <f t="shared" si="73"/>
        <v/>
      </c>
      <c r="AO57" t="str">
        <f t="shared" si="74"/>
        <v/>
      </c>
      <c r="AP57" t="str">
        <f t="shared" si="75"/>
        <v/>
      </c>
      <c r="AQ57" t="str">
        <f t="shared" si="76"/>
        <v/>
      </c>
      <c r="AR57" t="str">
        <f t="shared" si="77"/>
        <v/>
      </c>
      <c r="AS57" t="str">
        <f t="shared" si="78"/>
        <v/>
      </c>
      <c r="AT57" t="str">
        <f t="shared" si="79"/>
        <v/>
      </c>
      <c r="AU57" t="str">
        <f t="shared" si="80"/>
        <v/>
      </c>
      <c r="AV57" t="str">
        <f t="shared" si="81"/>
        <v/>
      </c>
      <c r="AW57" t="str">
        <f t="shared" si="82"/>
        <v/>
      </c>
      <c r="AX57" t="str">
        <f t="shared" si="83"/>
        <v/>
      </c>
      <c r="AY57" t="str">
        <f t="shared" si="84"/>
        <v/>
      </c>
      <c r="AZ57" t="str">
        <f t="shared" si="85"/>
        <v/>
      </c>
      <c r="BA57" t="str">
        <f t="shared" si="86"/>
        <v/>
      </c>
      <c r="BB57" t="str">
        <f t="shared" si="87"/>
        <v/>
      </c>
      <c r="BC57" t="str">
        <f t="shared" si="88"/>
        <v/>
      </c>
      <c r="BD57" t="str">
        <f t="shared" si="89"/>
        <v/>
      </c>
      <c r="BE57" t="str">
        <f t="shared" si="90"/>
        <v/>
      </c>
      <c r="BF57" t="str">
        <f t="shared" si="91"/>
        <v/>
      </c>
      <c r="BG57" t="str">
        <f t="shared" si="92"/>
        <v/>
      </c>
    </row>
    <row r="58" spans="1:59" x14ac:dyDescent="0.25">
      <c r="A58" s="2"/>
      <c r="B58" s="3"/>
      <c r="C58" s="3"/>
      <c r="D58" s="4"/>
      <c r="E58" s="5"/>
      <c r="F58" s="6" t="str">
        <f t="shared" si="47"/>
        <v/>
      </c>
      <c r="G58" s="6" t="str">
        <f t="shared" si="48"/>
        <v/>
      </c>
      <c r="H58" s="7" t="str">
        <f t="shared" si="49"/>
        <v/>
      </c>
      <c r="I58" s="6" t="str">
        <f t="shared" si="50"/>
        <v/>
      </c>
      <c r="J58" s="8" t="str">
        <f t="shared" si="51"/>
        <v/>
      </c>
      <c r="S58" t="str">
        <f t="shared" si="52"/>
        <v/>
      </c>
      <c r="T58" t="str">
        <f t="shared" si="53"/>
        <v/>
      </c>
      <c r="U58" t="str">
        <f t="shared" si="54"/>
        <v/>
      </c>
      <c r="V58" t="str">
        <f t="shared" si="55"/>
        <v/>
      </c>
      <c r="W58" t="str">
        <f t="shared" si="56"/>
        <v/>
      </c>
      <c r="X58" t="str">
        <f t="shared" si="57"/>
        <v/>
      </c>
      <c r="Y58" t="str">
        <f t="shared" si="58"/>
        <v/>
      </c>
      <c r="Z58" t="str">
        <f t="shared" si="59"/>
        <v/>
      </c>
      <c r="AA58" t="str">
        <f t="shared" si="60"/>
        <v/>
      </c>
      <c r="AB58" t="str">
        <f t="shared" si="61"/>
        <v/>
      </c>
      <c r="AC58" t="str">
        <f t="shared" si="62"/>
        <v/>
      </c>
      <c r="AD58" t="str">
        <f t="shared" si="63"/>
        <v/>
      </c>
      <c r="AE58" t="str">
        <f t="shared" si="64"/>
        <v/>
      </c>
      <c r="AF58" t="str">
        <f t="shared" si="65"/>
        <v/>
      </c>
      <c r="AG58" t="str">
        <f t="shared" si="66"/>
        <v/>
      </c>
      <c r="AH58" t="str">
        <f t="shared" si="67"/>
        <v/>
      </c>
      <c r="AI58" t="str">
        <f t="shared" si="68"/>
        <v/>
      </c>
      <c r="AJ58" t="str">
        <f t="shared" si="69"/>
        <v/>
      </c>
      <c r="AK58" t="str">
        <f t="shared" si="70"/>
        <v/>
      </c>
      <c r="AL58" t="str">
        <f t="shared" si="71"/>
        <v/>
      </c>
      <c r="AM58" t="str">
        <f t="shared" si="72"/>
        <v/>
      </c>
      <c r="AN58" t="str">
        <f t="shared" si="73"/>
        <v/>
      </c>
      <c r="AO58" t="str">
        <f t="shared" si="74"/>
        <v/>
      </c>
      <c r="AP58" t="str">
        <f t="shared" si="75"/>
        <v/>
      </c>
      <c r="AQ58" t="str">
        <f t="shared" si="76"/>
        <v/>
      </c>
      <c r="AR58" t="str">
        <f t="shared" si="77"/>
        <v/>
      </c>
      <c r="AS58" t="str">
        <f t="shared" si="78"/>
        <v/>
      </c>
      <c r="AT58" t="str">
        <f t="shared" si="79"/>
        <v/>
      </c>
      <c r="AU58" t="str">
        <f t="shared" si="80"/>
        <v/>
      </c>
      <c r="AV58" t="str">
        <f t="shared" si="81"/>
        <v/>
      </c>
      <c r="AW58" t="str">
        <f t="shared" si="82"/>
        <v/>
      </c>
      <c r="AX58" t="str">
        <f t="shared" si="83"/>
        <v/>
      </c>
      <c r="AY58" t="str">
        <f t="shared" si="84"/>
        <v/>
      </c>
      <c r="AZ58" t="str">
        <f t="shared" si="85"/>
        <v/>
      </c>
      <c r="BA58" t="str">
        <f t="shared" si="86"/>
        <v/>
      </c>
      <c r="BB58" t="str">
        <f t="shared" si="87"/>
        <v/>
      </c>
      <c r="BC58" t="str">
        <f t="shared" si="88"/>
        <v/>
      </c>
      <c r="BD58" t="str">
        <f t="shared" si="89"/>
        <v/>
      </c>
      <c r="BE58" t="str">
        <f t="shared" si="90"/>
        <v/>
      </c>
      <c r="BF58" t="str">
        <f t="shared" si="91"/>
        <v/>
      </c>
      <c r="BG58" t="str">
        <f t="shared" si="92"/>
        <v/>
      </c>
    </row>
    <row r="59" spans="1:59" x14ac:dyDescent="0.25">
      <c r="A59" s="2"/>
      <c r="B59" s="3"/>
      <c r="C59" s="3"/>
      <c r="D59" s="4"/>
      <c r="E59" s="5"/>
      <c r="F59" s="6" t="str">
        <f t="shared" si="47"/>
        <v/>
      </c>
      <c r="G59" s="6" t="str">
        <f t="shared" si="48"/>
        <v/>
      </c>
      <c r="H59" s="7" t="str">
        <f t="shared" si="49"/>
        <v/>
      </c>
      <c r="I59" s="6" t="str">
        <f t="shared" si="50"/>
        <v/>
      </c>
      <c r="J59" s="8" t="str">
        <f t="shared" si="51"/>
        <v/>
      </c>
      <c r="S59" t="str">
        <f t="shared" si="52"/>
        <v/>
      </c>
      <c r="T59" t="str">
        <f t="shared" si="53"/>
        <v/>
      </c>
      <c r="U59" t="str">
        <f t="shared" si="54"/>
        <v/>
      </c>
      <c r="V59" t="str">
        <f t="shared" si="55"/>
        <v/>
      </c>
      <c r="W59" t="str">
        <f t="shared" si="56"/>
        <v/>
      </c>
      <c r="X59" t="str">
        <f t="shared" si="57"/>
        <v/>
      </c>
      <c r="Y59" t="str">
        <f t="shared" si="58"/>
        <v/>
      </c>
      <c r="Z59" t="str">
        <f t="shared" si="59"/>
        <v/>
      </c>
      <c r="AA59" t="str">
        <f t="shared" si="60"/>
        <v/>
      </c>
      <c r="AB59" t="str">
        <f t="shared" si="61"/>
        <v/>
      </c>
      <c r="AC59" t="str">
        <f t="shared" si="62"/>
        <v/>
      </c>
      <c r="AD59" t="str">
        <f t="shared" si="63"/>
        <v/>
      </c>
      <c r="AE59" t="str">
        <f t="shared" si="64"/>
        <v/>
      </c>
      <c r="AF59" t="str">
        <f t="shared" si="65"/>
        <v/>
      </c>
      <c r="AG59" t="str">
        <f t="shared" si="66"/>
        <v/>
      </c>
      <c r="AH59" t="str">
        <f t="shared" si="67"/>
        <v/>
      </c>
      <c r="AI59" t="str">
        <f t="shared" si="68"/>
        <v/>
      </c>
      <c r="AJ59" t="str">
        <f t="shared" si="69"/>
        <v/>
      </c>
      <c r="AK59" t="str">
        <f t="shared" si="70"/>
        <v/>
      </c>
      <c r="AL59" t="str">
        <f t="shared" si="71"/>
        <v/>
      </c>
      <c r="AM59" t="str">
        <f t="shared" si="72"/>
        <v/>
      </c>
      <c r="AN59" t="str">
        <f t="shared" si="73"/>
        <v/>
      </c>
      <c r="AO59" t="str">
        <f t="shared" si="74"/>
        <v/>
      </c>
      <c r="AP59" t="str">
        <f t="shared" si="75"/>
        <v/>
      </c>
      <c r="AQ59" t="str">
        <f t="shared" si="76"/>
        <v/>
      </c>
      <c r="AR59" t="str">
        <f t="shared" si="77"/>
        <v/>
      </c>
      <c r="AS59" t="str">
        <f t="shared" si="78"/>
        <v/>
      </c>
      <c r="AT59" t="str">
        <f t="shared" si="79"/>
        <v/>
      </c>
      <c r="AU59" t="str">
        <f t="shared" si="80"/>
        <v/>
      </c>
      <c r="AV59" t="str">
        <f t="shared" si="81"/>
        <v/>
      </c>
      <c r="AW59" t="str">
        <f t="shared" si="82"/>
        <v/>
      </c>
      <c r="AX59" t="str">
        <f t="shared" si="83"/>
        <v/>
      </c>
      <c r="AY59" t="str">
        <f t="shared" si="84"/>
        <v/>
      </c>
      <c r="AZ59" t="str">
        <f t="shared" si="85"/>
        <v/>
      </c>
      <c r="BA59" t="str">
        <f t="shared" si="86"/>
        <v/>
      </c>
      <c r="BB59" t="str">
        <f t="shared" si="87"/>
        <v/>
      </c>
      <c r="BC59" t="str">
        <f t="shared" si="88"/>
        <v/>
      </c>
      <c r="BD59" t="str">
        <f t="shared" si="89"/>
        <v/>
      </c>
      <c r="BE59" t="str">
        <f t="shared" si="90"/>
        <v/>
      </c>
      <c r="BF59" t="str">
        <f t="shared" si="91"/>
        <v/>
      </c>
      <c r="BG59" t="str">
        <f t="shared" si="92"/>
        <v/>
      </c>
    </row>
    <row r="60" spans="1:59" x14ac:dyDescent="0.25">
      <c r="A60" s="2"/>
      <c r="B60" s="3"/>
      <c r="C60" s="3"/>
      <c r="D60" s="4"/>
      <c r="E60" s="5"/>
      <c r="F60" s="6" t="str">
        <f t="shared" si="47"/>
        <v/>
      </c>
      <c r="G60" s="6" t="str">
        <f t="shared" si="48"/>
        <v/>
      </c>
      <c r="H60" s="7" t="str">
        <f t="shared" si="49"/>
        <v/>
      </c>
      <c r="I60" s="6" t="str">
        <f t="shared" si="50"/>
        <v/>
      </c>
      <c r="J60" s="8" t="str">
        <f t="shared" si="51"/>
        <v/>
      </c>
      <c r="S60" t="str">
        <f t="shared" si="52"/>
        <v/>
      </c>
      <c r="T60" t="str">
        <f t="shared" si="53"/>
        <v/>
      </c>
      <c r="U60" t="str">
        <f t="shared" si="54"/>
        <v/>
      </c>
      <c r="V60" t="str">
        <f t="shared" si="55"/>
        <v/>
      </c>
      <c r="W60" t="str">
        <f t="shared" si="56"/>
        <v/>
      </c>
      <c r="X60" t="str">
        <f t="shared" si="57"/>
        <v/>
      </c>
      <c r="Y60" t="str">
        <f t="shared" si="58"/>
        <v/>
      </c>
      <c r="Z60" t="str">
        <f t="shared" si="59"/>
        <v/>
      </c>
      <c r="AA60" t="str">
        <f t="shared" si="60"/>
        <v/>
      </c>
      <c r="AB60" t="str">
        <f t="shared" si="61"/>
        <v/>
      </c>
      <c r="AC60" t="str">
        <f t="shared" si="62"/>
        <v/>
      </c>
      <c r="AD60" t="str">
        <f t="shared" si="63"/>
        <v/>
      </c>
      <c r="AE60" t="str">
        <f t="shared" si="64"/>
        <v/>
      </c>
      <c r="AF60" t="str">
        <f t="shared" si="65"/>
        <v/>
      </c>
      <c r="AG60" t="str">
        <f t="shared" si="66"/>
        <v/>
      </c>
      <c r="AH60" t="str">
        <f t="shared" si="67"/>
        <v/>
      </c>
      <c r="AI60" t="str">
        <f t="shared" si="68"/>
        <v/>
      </c>
      <c r="AJ60" t="str">
        <f t="shared" si="69"/>
        <v/>
      </c>
      <c r="AK60" t="str">
        <f t="shared" si="70"/>
        <v/>
      </c>
      <c r="AL60" t="str">
        <f t="shared" si="71"/>
        <v/>
      </c>
      <c r="AM60" t="str">
        <f t="shared" si="72"/>
        <v/>
      </c>
      <c r="AN60" t="str">
        <f t="shared" si="73"/>
        <v/>
      </c>
      <c r="AO60" t="str">
        <f t="shared" si="74"/>
        <v/>
      </c>
      <c r="AP60" t="str">
        <f t="shared" si="75"/>
        <v/>
      </c>
      <c r="AQ60" t="str">
        <f t="shared" si="76"/>
        <v/>
      </c>
      <c r="AR60" t="str">
        <f t="shared" si="77"/>
        <v/>
      </c>
      <c r="AS60" t="str">
        <f t="shared" si="78"/>
        <v/>
      </c>
      <c r="AT60" t="str">
        <f t="shared" si="79"/>
        <v/>
      </c>
      <c r="AU60" t="str">
        <f t="shared" si="80"/>
        <v/>
      </c>
      <c r="AV60" t="str">
        <f t="shared" si="81"/>
        <v/>
      </c>
      <c r="AW60" t="str">
        <f t="shared" si="82"/>
        <v/>
      </c>
      <c r="AX60" t="str">
        <f t="shared" si="83"/>
        <v/>
      </c>
      <c r="AY60" t="str">
        <f t="shared" si="84"/>
        <v/>
      </c>
      <c r="AZ60" t="str">
        <f t="shared" si="85"/>
        <v/>
      </c>
      <c r="BA60" t="str">
        <f t="shared" si="86"/>
        <v/>
      </c>
      <c r="BB60" t="str">
        <f t="shared" si="87"/>
        <v/>
      </c>
      <c r="BC60" t="str">
        <f t="shared" si="88"/>
        <v/>
      </c>
      <c r="BD60" t="str">
        <f t="shared" si="89"/>
        <v/>
      </c>
      <c r="BE60" t="str">
        <f t="shared" si="90"/>
        <v/>
      </c>
      <c r="BF60" t="str">
        <f t="shared" si="91"/>
        <v/>
      </c>
      <c r="BG60" t="str">
        <f t="shared" si="92"/>
        <v/>
      </c>
    </row>
  </sheetData>
  <mergeCells count="17">
    <mergeCell ref="L6:M6"/>
    <mergeCell ref="L7:M7"/>
    <mergeCell ref="N3:P3"/>
    <mergeCell ref="N4:P4"/>
    <mergeCell ref="N5:P5"/>
    <mergeCell ref="N6:P6"/>
    <mergeCell ref="N7:P7"/>
    <mergeCell ref="A1:J1"/>
    <mergeCell ref="L2:P2"/>
    <mergeCell ref="B5:C5"/>
    <mergeCell ref="A2:J2"/>
    <mergeCell ref="B4:C4"/>
    <mergeCell ref="D4:E4"/>
    <mergeCell ref="D5:E5"/>
    <mergeCell ref="L3:M3"/>
    <mergeCell ref="L4:M4"/>
    <mergeCell ref="L5:M5"/>
  </mergeCells>
  <conditionalFormatting sqref="J9:J60">
    <cfRule type="expression" dxfId="1" priority="1">
      <formula>J9="OK"</formula>
    </cfRule>
    <cfRule type="expression" dxfId="0" priority="2">
      <formula>AND(J9&lt;&gt;"",J9&lt;&gt;"OK")</formula>
    </cfRule>
  </conditionalFormatting>
  <dataValidations disablePrompts="1" count="3">
    <dataValidation type="list" allowBlank="1" sqref="B9:B60" xr:uid="{00000000-0002-0000-0000-000000000000}">
      <formula1>"Entrada,Salida"</formula1>
    </dataValidation>
    <dataValidation type="whole" operator="greaterThan" allowBlank="1" sqref="D9:D60" xr:uid="{00000000-0002-0000-0000-000001000000}">
      <formula1>0</formula1>
    </dataValidation>
    <dataValidation type="decimal" operator="greaterThanOrEqual" allowBlank="1" sqref="E9:E60" xr:uid="{00000000-0002-0000-0000-000002000000}">
      <formula1>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FIFO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2026-03-25T08:36:25Z</dcterms:modified>
</cp:coreProperties>
</file>