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me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Tabla fifo\"/>
    </mc:Choice>
  </mc:AlternateContent>
  <xr:revisionPtr revIDLastSave="0" documentId="13_ncr:1_{4D6125B3-A587-4072-9432-82AAB6EF558D}" xr6:coauthVersionLast="47" xr6:coauthVersionMax="47" xr10:uidLastSave="{00000000-0000-0000-0000-000000000000}"/>
  <bookViews>
    <workbookView xWindow="2535" yWindow="930" windowWidth="23790" windowHeight="14430" xr2:uid="{00000000-000D-0000-FFFF-FFFF00000000}"/>
  </bookViews>
  <sheets>
    <sheet name="Tabla FIFO" sheetId="1" r:id="rId1"/>
  </sheets>
  <definedNames>
    <definedName name="_xlnm._FilterDatabase" localSheetId="0" hidden="1">'Tabla FIFO'!$A$6:$K$26</definedName>
  </definedName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1" i="1" l="1"/>
  <c r="G21" i="1"/>
  <c r="H21" i="1"/>
  <c r="I21" i="1" s="1"/>
  <c r="J21" i="1"/>
  <c r="K21" i="1"/>
  <c r="F22" i="1"/>
  <c r="G22" i="1"/>
  <c r="H22" i="1"/>
  <c r="I22" i="1"/>
  <c r="J22" i="1"/>
  <c r="K22" i="1"/>
  <c r="F23" i="1"/>
  <c r="G23" i="1"/>
  <c r="H23" i="1"/>
  <c r="I23" i="1" s="1"/>
  <c r="J23" i="1"/>
  <c r="K23" i="1"/>
  <c r="F24" i="1"/>
  <c r="G24" i="1"/>
  <c r="H24" i="1"/>
  <c r="I24" i="1"/>
  <c r="J24" i="1"/>
  <c r="K24" i="1"/>
  <c r="F25" i="1"/>
  <c r="G25" i="1"/>
  <c r="H25" i="1"/>
  <c r="I25" i="1"/>
  <c r="J25" i="1"/>
  <c r="K25" i="1"/>
  <c r="F26" i="1"/>
  <c r="G26" i="1"/>
  <c r="H26" i="1"/>
  <c r="I26" i="1"/>
  <c r="J26" i="1"/>
  <c r="K26" i="1"/>
  <c r="K20" i="1"/>
  <c r="J20" i="1"/>
  <c r="H20" i="1"/>
  <c r="I20" i="1" s="1"/>
  <c r="G20" i="1"/>
  <c r="F20" i="1"/>
  <c r="K19" i="1"/>
  <c r="J19" i="1"/>
  <c r="H19" i="1"/>
  <c r="I19" i="1" s="1"/>
  <c r="G19" i="1"/>
  <c r="F19" i="1"/>
  <c r="K18" i="1"/>
  <c r="J18" i="1"/>
  <c r="H18" i="1"/>
  <c r="I18" i="1" s="1"/>
  <c r="G18" i="1"/>
  <c r="F18" i="1"/>
  <c r="J17" i="1"/>
  <c r="K17" i="1" s="1"/>
  <c r="H17" i="1"/>
  <c r="G17" i="1"/>
  <c r="F17" i="1"/>
  <c r="J16" i="1"/>
  <c r="K16" i="1" s="1"/>
  <c r="H16" i="1"/>
  <c r="I16" i="1" s="1"/>
  <c r="G16" i="1"/>
  <c r="F16" i="1"/>
  <c r="J15" i="1"/>
  <c r="K15" i="1" s="1"/>
  <c r="H15" i="1"/>
  <c r="G15" i="1"/>
  <c r="F15" i="1"/>
  <c r="J14" i="1"/>
  <c r="K14" i="1" s="1"/>
  <c r="H14" i="1"/>
  <c r="I14" i="1" s="1"/>
  <c r="G14" i="1"/>
  <c r="F14" i="1"/>
  <c r="J13" i="1"/>
  <c r="K13" i="1" s="1"/>
  <c r="H13" i="1"/>
  <c r="G13" i="1"/>
  <c r="F13" i="1"/>
  <c r="J12" i="1"/>
  <c r="K12" i="1" s="1"/>
  <c r="H12" i="1"/>
  <c r="I12" i="1" s="1"/>
  <c r="G12" i="1"/>
  <c r="F12" i="1"/>
  <c r="J11" i="1"/>
  <c r="K11" i="1" s="1"/>
  <c r="H11" i="1"/>
  <c r="G11" i="1"/>
  <c r="F11" i="1"/>
  <c r="J10" i="1"/>
  <c r="K10" i="1" s="1"/>
  <c r="H10" i="1"/>
  <c r="I10" i="1" s="1"/>
  <c r="G10" i="1"/>
  <c r="F10" i="1"/>
  <c r="J9" i="1"/>
  <c r="K9" i="1" s="1"/>
  <c r="H9" i="1"/>
  <c r="G9" i="1"/>
  <c r="F9" i="1"/>
  <c r="J8" i="1"/>
  <c r="K8" i="1" s="1"/>
  <c r="H8" i="1"/>
  <c r="I8" i="1" s="1"/>
  <c r="G8" i="1"/>
  <c r="F8" i="1"/>
  <c r="J7" i="1"/>
  <c r="K7" i="1" s="1"/>
  <c r="H7" i="1"/>
  <c r="G7" i="1"/>
  <c r="F7" i="1"/>
  <c r="N10" i="1" l="1"/>
  <c r="N14" i="1"/>
  <c r="N9" i="1"/>
  <c r="N13" i="1"/>
  <c r="N8" i="1"/>
  <c r="N12" i="1"/>
  <c r="N16" i="1"/>
  <c r="N7" i="1"/>
  <c r="N11" i="1"/>
  <c r="W8" i="1"/>
  <c r="W12" i="1"/>
  <c r="W16" i="1"/>
  <c r="W7" i="1"/>
  <c r="W11" i="1"/>
  <c r="W15" i="1"/>
  <c r="W10" i="1"/>
  <c r="W14" i="1"/>
  <c r="W9" i="1"/>
  <c r="W13" i="1"/>
  <c r="N15" i="1"/>
  <c r="I7" i="1"/>
  <c r="X13" i="1" l="1"/>
  <c r="Z13" i="1"/>
  <c r="AB13" i="1" s="1"/>
  <c r="AA13" i="1"/>
  <c r="Y13" i="1"/>
  <c r="X15" i="1"/>
  <c r="Y15" i="1"/>
  <c r="Z15" i="1"/>
  <c r="AA15" i="1"/>
  <c r="AB15" i="1"/>
  <c r="X12" i="1"/>
  <c r="Y12" i="1"/>
  <c r="Z12" i="1"/>
  <c r="AA12" i="1"/>
  <c r="AB12" i="1"/>
  <c r="V13" i="1"/>
  <c r="O13" i="1"/>
  <c r="P13" i="1"/>
  <c r="Q13" i="1"/>
  <c r="R13" i="1"/>
  <c r="S13" i="1"/>
  <c r="T13" i="1"/>
  <c r="U13" i="1"/>
  <c r="X9" i="1"/>
  <c r="Z9" i="1"/>
  <c r="Y9" i="1"/>
  <c r="X11" i="1"/>
  <c r="Y11" i="1"/>
  <c r="Z11" i="1"/>
  <c r="X8" i="1"/>
  <c r="Y8" i="1"/>
  <c r="Z8" i="1"/>
  <c r="P16" i="1"/>
  <c r="Q16" i="1"/>
  <c r="O16" i="1"/>
  <c r="R16" i="1"/>
  <c r="S16" i="1"/>
  <c r="T16" i="1"/>
  <c r="U16" i="1"/>
  <c r="V16" i="1"/>
  <c r="O9" i="1"/>
  <c r="P9" i="1"/>
  <c r="Q9" i="1"/>
  <c r="R9" i="1"/>
  <c r="Y14" i="1"/>
  <c r="Z14" i="1"/>
  <c r="AA14" i="1"/>
  <c r="AB14" i="1"/>
  <c r="X14" i="1"/>
  <c r="X16" i="1"/>
  <c r="Y16" i="1"/>
  <c r="Z16" i="1"/>
  <c r="AA16" i="1"/>
  <c r="AB16" i="1"/>
  <c r="O14" i="1"/>
  <c r="P14" i="1"/>
  <c r="Q14" i="1"/>
  <c r="R14" i="1"/>
  <c r="S14" i="1"/>
  <c r="T14" i="1"/>
  <c r="U14" i="1"/>
  <c r="V14" i="1"/>
  <c r="R15" i="1"/>
  <c r="S15" i="1"/>
  <c r="T15" i="1"/>
  <c r="U15" i="1"/>
  <c r="V15" i="1"/>
  <c r="O15" i="1"/>
  <c r="P15" i="1"/>
  <c r="Q15" i="1"/>
  <c r="Z10" i="1"/>
  <c r="X10" i="1"/>
  <c r="Y10" i="1"/>
  <c r="X7" i="1"/>
  <c r="Y7" i="1"/>
  <c r="Z7" i="1"/>
  <c r="R11" i="1"/>
  <c r="O11" i="1"/>
  <c r="Q11" i="1"/>
  <c r="P11" i="1"/>
  <c r="R7" i="1"/>
  <c r="O7" i="1"/>
  <c r="P7" i="1"/>
  <c r="Q7" i="1"/>
  <c r="P12" i="1"/>
  <c r="Q12" i="1"/>
  <c r="O12" i="1"/>
  <c r="R12" i="1"/>
  <c r="P8" i="1"/>
  <c r="Q8" i="1"/>
  <c r="V10" i="1" s="1"/>
  <c r="O8" i="1"/>
  <c r="R8" i="1"/>
  <c r="V8" i="1"/>
  <c r="AC14" i="1"/>
  <c r="O10" i="1"/>
  <c r="P10" i="1"/>
  <c r="Q10" i="1"/>
  <c r="R10" i="1"/>
  <c r="AC16" i="1"/>
  <c r="AM6" i="1"/>
  <c r="AM15" i="1" s="1"/>
  <c r="AL6" i="1"/>
  <c r="AL10" i="1" s="1"/>
  <c r="AK6" i="1"/>
  <c r="AK16" i="1" s="1"/>
  <c r="AJ6" i="1"/>
  <c r="AJ16" i="1" s="1"/>
  <c r="AI6" i="1"/>
  <c r="AI10" i="1" s="1"/>
  <c r="AH6" i="1"/>
  <c r="AH16" i="1" s="1"/>
  <c r="AG6" i="1"/>
  <c r="AF6" i="1"/>
  <c r="AD6" i="1"/>
  <c r="AE6" i="1"/>
  <c r="AC13" i="1"/>
  <c r="AC15" i="1"/>
  <c r="AC12" i="1"/>
  <c r="V12" i="1" l="1"/>
  <c r="V11" i="1"/>
  <c r="V7" i="1"/>
  <c r="V9" i="1"/>
  <c r="AG15" i="1"/>
  <c r="AJ15" i="1"/>
  <c r="AJ9" i="1"/>
  <c r="AJ10" i="1"/>
  <c r="AL15" i="1"/>
  <c r="AC9" i="1"/>
  <c r="AF15" i="1" s="1"/>
  <c r="AL16" i="1"/>
  <c r="AK9" i="1"/>
  <c r="AL9" i="1"/>
  <c r="AL8" i="1"/>
  <c r="AK10" i="1"/>
  <c r="AK12" i="1"/>
  <c r="AJ11" i="1"/>
  <c r="AM16" i="1"/>
  <c r="AM14" i="1"/>
  <c r="AG16" i="1"/>
  <c r="AI16" i="1"/>
  <c r="AM12" i="1"/>
  <c r="AI7" i="1"/>
  <c r="AI18" i="1" s="1"/>
  <c r="AM7" i="1"/>
  <c r="AJ8" i="1"/>
  <c r="AC10" i="1"/>
  <c r="AG8" i="1" s="1"/>
  <c r="AF14" i="1"/>
  <c r="AJ12" i="1"/>
  <c r="AK13" i="1"/>
  <c r="AI15" i="1"/>
  <c r="AG14" i="1"/>
  <c r="AM9" i="1"/>
  <c r="AM8" i="1"/>
  <c r="AJ14" i="1"/>
  <c r="AF12" i="1"/>
  <c r="AJ7" i="1"/>
  <c r="AJ18" i="1" s="1"/>
  <c r="AK14" i="1"/>
  <c r="AD16" i="1"/>
  <c r="AD15" i="1"/>
  <c r="AM17" i="1"/>
  <c r="AM18" i="1"/>
  <c r="AM13" i="1"/>
  <c r="AE16" i="1"/>
  <c r="AD13" i="1"/>
  <c r="AG13" i="1"/>
  <c r="AI13" i="1"/>
  <c r="AK8" i="1"/>
  <c r="AL17" i="1"/>
  <c r="AL18" i="1"/>
  <c r="AL13" i="1"/>
  <c r="AL7" i="1"/>
  <c r="AM11" i="1"/>
  <c r="AI12" i="1"/>
  <c r="AJ13" i="1"/>
  <c r="AI11" i="1"/>
  <c r="AI14" i="1"/>
  <c r="AK15" i="1"/>
  <c r="AK11" i="1"/>
  <c r="AL11" i="1"/>
  <c r="AC11" i="1"/>
  <c r="AH8" i="1" s="1"/>
  <c r="AD14" i="1"/>
  <c r="AK7" i="1"/>
  <c r="AK17" i="1" s="1"/>
  <c r="AC8" i="1"/>
  <c r="AE13" i="1" s="1"/>
  <c r="AE8" i="1"/>
  <c r="AL14" i="1"/>
  <c r="AM10" i="1"/>
  <c r="AE11" i="1"/>
  <c r="AI8" i="1"/>
  <c r="AL12" i="1"/>
  <c r="AF16" i="1"/>
  <c r="AC7" i="1"/>
  <c r="AD8" i="1" s="1"/>
  <c r="AI9" i="1"/>
  <c r="AF8" i="1" l="1"/>
  <c r="S8" i="1" s="1"/>
  <c r="T8" i="1" s="1"/>
  <c r="U8" i="1" s="1"/>
  <c r="AF9" i="1"/>
  <c r="AH15" i="1"/>
  <c r="AK18" i="1"/>
  <c r="AH14" i="1"/>
  <c r="AE15" i="1"/>
  <c r="AI17" i="1"/>
  <c r="AH13" i="1"/>
  <c r="AJ17" i="1"/>
  <c r="AF13" i="1"/>
  <c r="AE14" i="1"/>
  <c r="AH9" i="1"/>
  <c r="AG7" i="1"/>
  <c r="AE9" i="1"/>
  <c r="AH10" i="1"/>
  <c r="AG9" i="1"/>
  <c r="AH11" i="1"/>
  <c r="AD12" i="1"/>
  <c r="S12" i="1" s="1"/>
  <c r="T12" i="1" s="1"/>
  <c r="U12" i="1" s="1"/>
  <c r="AD11" i="1"/>
  <c r="S11" i="1" s="1"/>
  <c r="T11" i="1" s="1"/>
  <c r="U11" i="1" s="1"/>
  <c r="AE7" i="1"/>
  <c r="AD9" i="1"/>
  <c r="AG12" i="1"/>
  <c r="AD7" i="1"/>
  <c r="AF10" i="1"/>
  <c r="AE12" i="1"/>
  <c r="AH12" i="1"/>
  <c r="AE10" i="1"/>
  <c r="AG10" i="1"/>
  <c r="AG11" i="1"/>
  <c r="AF11" i="1"/>
  <c r="AF7" i="1"/>
  <c r="AD10" i="1"/>
  <c r="AH7" i="1"/>
  <c r="S10" i="1" l="1"/>
  <c r="T10" i="1" s="1"/>
  <c r="U10" i="1" s="1"/>
  <c r="S7" i="1"/>
  <c r="T7" i="1" s="1"/>
  <c r="U7" i="1" s="1"/>
  <c r="S9" i="1"/>
  <c r="T9" i="1" s="1"/>
  <c r="U9" i="1" s="1"/>
  <c r="AG17" i="1"/>
  <c r="AE18" i="1"/>
  <c r="AA8" i="1" s="1"/>
  <c r="AB8" i="1" s="1"/>
  <c r="AF18" i="1"/>
  <c r="AA9" i="1" s="1"/>
  <c r="AB9" i="1" s="1"/>
  <c r="AF17" i="1"/>
  <c r="AH17" i="1"/>
  <c r="AH18" i="1"/>
  <c r="AA11" i="1" s="1"/>
  <c r="AB11" i="1" s="1"/>
  <c r="AD18" i="1"/>
  <c r="AA7" i="1" s="1"/>
  <c r="AB7" i="1" s="1"/>
  <c r="AD17" i="1"/>
  <c r="AE17" i="1"/>
  <c r="AG18" i="1"/>
  <c r="AA10" i="1" s="1"/>
  <c r="AB10" i="1" s="1"/>
  <c r="I11" i="1" l="1"/>
  <c r="G3" i="1"/>
  <c r="I9" i="1"/>
  <c r="I15" i="1"/>
  <c r="J2" i="1"/>
  <c r="J3" i="1"/>
  <c r="I17" i="1"/>
  <c r="I13" i="1"/>
</calcChain>
</file>

<file path=xl/sharedStrings.xml><?xml version="1.0" encoding="utf-8"?>
<sst xmlns="http://schemas.openxmlformats.org/spreadsheetml/2006/main" count="73" uniqueCount="54">
  <si>
    <t>Producto ejemplo</t>
  </si>
  <si>
    <t>Método</t>
  </si>
  <si>
    <t>FIFO / PEPS</t>
  </si>
  <si>
    <t>Existencias actuales (u)</t>
  </si>
  <si>
    <t>Uso</t>
  </si>
  <si>
    <t>Último costo FIFO (€)</t>
  </si>
  <si>
    <t>Valor actual (€)</t>
  </si>
  <si>
    <t>Plantilla preparada para 20 movimientos, 10 lotes de entrada y 10 salidas. La valoración FIFO se calcula automáticamente.</t>
  </si>
  <si>
    <t>MOVIMIENTOS</t>
  </si>
  <si>
    <t>LOTES EN EXISTENCIA</t>
  </si>
  <si>
    <t>RESUMEN DE SALIDAS</t>
  </si>
  <si>
    <t>Matriz FIFO</t>
  </si>
  <si>
    <t>Fecha</t>
  </si>
  <si>
    <t>Operación</t>
  </si>
  <si>
    <t>Descripción</t>
  </si>
  <si>
    <t>Unidades</t>
  </si>
  <si>
    <t>Nº lote</t>
  </si>
  <si>
    <t>Nº salida</t>
  </si>
  <si>
    <t>Validación</t>
  </si>
  <si>
    <t>Fecha lote</t>
  </si>
  <si>
    <t>Unidades lote</t>
  </si>
  <si>
    <t>Precio lote (€)</t>
  </si>
  <si>
    <t>Consumido</t>
  </si>
  <si>
    <t>Restante</t>
  </si>
  <si>
    <t>Valor restante (€)</t>
  </si>
  <si>
    <t>Acum. entradas</t>
  </si>
  <si>
    <t>Fecha salida</t>
  </si>
  <si>
    <t>Unidades salida</t>
  </si>
  <si>
    <t>Costo FIFO (€)</t>
  </si>
  <si>
    <t>Costo unitario FIFO (€)</t>
  </si>
  <si>
    <t>Acum. salidas</t>
  </si>
  <si>
    <t>Inicial</t>
  </si>
  <si>
    <t>Stock inicial</t>
  </si>
  <si>
    <t>Entrada</t>
  </si>
  <si>
    <t>Compra proveedor A</t>
  </si>
  <si>
    <t>Salida</t>
  </si>
  <si>
    <t>Venta mayorista #1</t>
  </si>
  <si>
    <t>Compra proveedor B</t>
  </si>
  <si>
    <t>Venta online #2</t>
  </si>
  <si>
    <t>Compra proveedor C</t>
  </si>
  <si>
    <t>Pedido corporativo #3</t>
  </si>
  <si>
    <t>Compra proveedor D</t>
  </si>
  <si>
    <t>Venta campaña regreso a clase</t>
  </si>
  <si>
    <t>Compra proveedor E</t>
  </si>
  <si>
    <t>Venta en feria local</t>
  </si>
  <si>
    <t>Cuadernos</t>
  </si>
  <si>
    <t>TABLA FIFO / PEPS</t>
  </si>
  <si>
    <t>Escribe nuevas filas en azul</t>
  </si>
  <si>
    <t>Precio
unitario (€)</t>
  </si>
  <si>
    <t>Valor
mov. (€)</t>
  </si>
  <si>
    <t>Nº
salida</t>
  </si>
  <si>
    <t>Nº
lote</t>
  </si>
  <si>
    <t>Costo
FIFO salida (€)</t>
  </si>
  <si>
    <t>Inventario
acum. (u)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</si>
</sst>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&quot; €&quot;;[Red]\(#,##0.00&quot; €)&quot;;\-"/>
    <numFmt numFmtId="165" formatCode="#,##0;[Red]\(#,##0\);\-"/>
  </numFmts>
  <fonts count="12" x14ac:knownFonts="1">
    <font>
      <sz val="11"/>
      <color theme="1"/>
      <name val="Calibri"/>
      <family val="2"/>
      <charset val="1"/>
    </font>
    <font>
      <b/>
      <sz val="11"/>
      <color rgb="FF666666"/>
      <name val="Cambria"/>
      <charset val="1"/>
    </font>
    <font>
      <sz val="11"/>
      <color rgb="FF444444"/>
      <name val="Cambria"/>
      <charset val="1"/>
    </font>
    <font>
      <b/>
      <sz val="11"/>
      <color rgb="FF000000"/>
      <name val="Cambria"/>
      <charset val="1"/>
    </font>
    <font>
      <i/>
      <sz val="11"/>
      <color rgb="FF7F6000"/>
      <name val="Cambria"/>
      <charset val="1"/>
    </font>
    <font>
      <b/>
      <sz val="11"/>
      <color rgb="FFFFFFFF"/>
      <name val="Cambria"/>
      <charset val="1"/>
    </font>
    <font>
      <b/>
      <sz val="11"/>
      <name val="Cambria"/>
      <charset val="1"/>
    </font>
    <font>
      <sz val="11"/>
      <color rgb="FF0000FF"/>
      <name val="Cambria"/>
      <charset val="1"/>
    </font>
    <font>
      <sz val="11"/>
      <color rgb="FF000000"/>
      <name val="Cambria"/>
      <charset val="1"/>
    </font>
    <font>
      <sz val="11"/>
      <color rgb="FF9C0006"/>
      <name val="Cambria"/>
      <charset val="1"/>
    </font>
    <font>
      <b/>
      <sz val="25"/>
      <color rgb="FFFFFFFF"/>
      <name val="Cambria"/>
      <family val="1"/>
    </font>
    <font>
      <b/>
      <sz val="11"/>
      <name val="Cambria"/>
      <family val="1"/>
    </font>
  </fonts>
  <fills count="15">
    <fill>
      <patternFill patternType="none"/>
    </fill>
    <fill>
      <patternFill patternType="gray125"/>
    </fill>
    <fill>
      <patternFill patternType="solid">
        <fgColor rgb="FF1F4E78"/>
        <bgColor rgb="FF003366"/>
      </patternFill>
    </fill>
    <fill>
      <patternFill patternType="solid">
        <fgColor rgb="FFF3F4F6"/>
        <bgColor rgb="FFEFEFEF"/>
      </patternFill>
    </fill>
    <fill>
      <patternFill patternType="solid">
        <fgColor rgb="FFD9EDEB"/>
        <bgColor rgb="FFD9EAF7"/>
      </patternFill>
    </fill>
    <fill>
      <patternFill patternType="solid">
        <fgColor rgb="FFFFF2CC"/>
        <bgColor rgb="FFFCE4D6"/>
      </patternFill>
    </fill>
    <fill>
      <patternFill patternType="solid">
        <fgColor rgb="FFD9EAF7"/>
        <bgColor rgb="FFD9EDEB"/>
      </patternFill>
    </fill>
    <fill>
      <patternFill patternType="solid">
        <fgColor rgb="FFE2F0D9"/>
        <bgColor rgb="FFD9EDEB"/>
      </patternFill>
    </fill>
    <fill>
      <patternFill patternType="solid">
        <fgColor rgb="FFE4DFEC"/>
        <bgColor rgb="FFD9EAF7"/>
      </patternFill>
    </fill>
    <fill>
      <patternFill patternType="solid">
        <fgColor rgb="FFFCE4D6"/>
        <bgColor rgb="FFFFF2CC"/>
      </patternFill>
    </fill>
    <fill>
      <patternFill patternType="solid">
        <fgColor rgb="FFF4CCCC"/>
        <bgColor rgb="FFEAD1DC"/>
      </patternFill>
    </fill>
    <fill>
      <patternFill patternType="solid">
        <fgColor rgb="FFEAD1DC"/>
        <bgColor rgb="FFF4CCCC"/>
      </patternFill>
    </fill>
    <fill>
      <patternFill patternType="solid">
        <fgColor rgb="FFFAFDFF"/>
        <bgColor rgb="FFFFFFFF"/>
      </patternFill>
    </fill>
    <fill>
      <patternFill patternType="solid">
        <fgColor rgb="FFFFF7F7"/>
        <bgColor rgb="FFFAFDFF"/>
      </patternFill>
    </fill>
    <fill>
      <patternFill patternType="solid">
        <fgColor rgb="FFEFEFEF"/>
        <bgColor rgb="FFEDEDED"/>
      </patternFill>
    </fill>
  </fills>
  <borders count="5">
    <border>
      <left/>
      <right/>
      <top/>
      <bottom/>
      <diagonal/>
    </border>
    <border>
      <left/>
      <right/>
      <top/>
      <bottom style="thin">
        <color rgb="FFCCCCCC"/>
      </bottom>
      <diagonal/>
    </border>
    <border>
      <left/>
      <right/>
      <top/>
      <bottom style="thin">
        <color rgb="FFA6A6A6"/>
      </bottom>
      <diagonal/>
    </border>
    <border>
      <left/>
      <right/>
      <top/>
      <bottom style="hair">
        <color rgb="FFEDEDED"/>
      </bottom>
      <diagonal/>
    </border>
    <border>
      <left/>
      <right/>
      <top style="thin">
        <color rgb="FFCCCCCC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5" fillId="2" borderId="0" xfId="0" applyFont="1" applyFill="1" applyAlignment="1">
      <alignment horizontal="left" vertical="center"/>
    </xf>
    <xf numFmtId="0" fontId="4" fillId="5" borderId="0" xfId="0" applyFont="1" applyFill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164" fontId="3" fillId="4" borderId="1" xfId="0" applyNumberFormat="1" applyFont="1" applyFill="1" applyBorder="1" applyAlignment="1">
      <alignment horizontal="center" vertical="center"/>
    </xf>
    <xf numFmtId="0" fontId="6" fillId="7" borderId="2" xfId="0" applyFont="1" applyFill="1" applyBorder="1" applyAlignment="1">
      <alignment horizontal="left" vertical="center"/>
    </xf>
    <xf numFmtId="0" fontId="6" fillId="7" borderId="2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6" fillId="9" borderId="2" xfId="0" applyFont="1" applyFill="1" applyBorder="1" applyAlignment="1">
      <alignment horizontal="left" vertical="center"/>
    </xf>
    <xf numFmtId="0" fontId="6" fillId="9" borderId="2" xfId="0" applyFont="1" applyFill="1" applyBorder="1" applyAlignment="1">
      <alignment horizontal="center" vertical="center"/>
    </xf>
    <xf numFmtId="0" fontId="6" fillId="10" borderId="2" xfId="0" applyFont="1" applyFill="1" applyBorder="1" applyAlignment="1">
      <alignment horizontal="center" vertical="center"/>
    </xf>
    <xf numFmtId="0" fontId="6" fillId="11" borderId="0" xfId="0" applyFont="1" applyFill="1"/>
    <xf numFmtId="14" fontId="7" fillId="12" borderId="3" xfId="0" applyNumberFormat="1" applyFont="1" applyFill="1" applyBorder="1" applyAlignment="1">
      <alignment horizontal="left" vertical="center"/>
    </xf>
    <xf numFmtId="0" fontId="7" fillId="12" borderId="3" xfId="0" applyFont="1" applyFill="1" applyBorder="1" applyAlignment="1">
      <alignment horizontal="left" vertical="center"/>
    </xf>
    <xf numFmtId="165" fontId="7" fillId="12" borderId="3" xfId="0" applyNumberFormat="1" applyFont="1" applyFill="1" applyBorder="1" applyAlignment="1">
      <alignment horizontal="center" vertical="center"/>
    </xf>
    <xf numFmtId="164" fontId="7" fillId="12" borderId="3" xfId="0" applyNumberFormat="1" applyFont="1" applyFill="1" applyBorder="1" applyAlignment="1">
      <alignment horizontal="center" vertical="center"/>
    </xf>
    <xf numFmtId="164" fontId="8" fillId="0" borderId="3" xfId="0" applyNumberFormat="1" applyFont="1" applyBorder="1" applyAlignment="1">
      <alignment horizontal="center" vertical="center"/>
    </xf>
    <xf numFmtId="165" fontId="8" fillId="0" borderId="3" xfId="0" applyNumberFormat="1" applyFont="1" applyBorder="1" applyAlignment="1">
      <alignment horizontal="center" vertical="center"/>
    </xf>
    <xf numFmtId="0" fontId="9" fillId="13" borderId="3" xfId="0" applyFont="1" applyFill="1" applyBorder="1" applyAlignment="1">
      <alignment horizontal="left" vertical="center"/>
    </xf>
    <xf numFmtId="165" fontId="8" fillId="0" borderId="3" xfId="0" applyNumberFormat="1" applyFont="1" applyBorder="1" applyAlignment="1">
      <alignment horizontal="left" vertical="center"/>
    </xf>
    <xf numFmtId="14" fontId="8" fillId="0" borderId="3" xfId="0" applyNumberFormat="1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165" fontId="0" fillId="0" borderId="3" xfId="0" applyNumberFormat="1" applyBorder="1" applyAlignment="1">
      <alignment horizontal="left" vertical="center"/>
    </xf>
    <xf numFmtId="14" fontId="0" fillId="0" borderId="3" xfId="0" applyNumberForma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5" fontId="0" fillId="0" borderId="3" xfId="0" applyNumberFormat="1" applyBorder="1" applyAlignment="1">
      <alignment horizontal="center" vertical="center"/>
    </xf>
    <xf numFmtId="164" fontId="0" fillId="0" borderId="3" xfId="0" applyNumberFormat="1" applyBorder="1" applyAlignment="1">
      <alignment horizontal="center" vertical="center"/>
    </xf>
    <xf numFmtId="165" fontId="0" fillId="0" borderId="0" xfId="0" applyNumberFormat="1"/>
    <xf numFmtId="0" fontId="0" fillId="14" borderId="0" xfId="0" applyFill="1"/>
    <xf numFmtId="0" fontId="1" fillId="3" borderId="4" xfId="0" applyFont="1" applyFill="1" applyBorder="1" applyAlignment="1">
      <alignment horizontal="left" vertical="center"/>
    </xf>
    <xf numFmtId="0" fontId="1" fillId="3" borderId="0" xfId="0" applyFont="1" applyFill="1" applyBorder="1" applyAlignment="1">
      <alignment horizontal="left" vertical="center"/>
    </xf>
    <xf numFmtId="0" fontId="10" fillId="2" borderId="0" xfId="0" applyFont="1" applyFill="1" applyAlignment="1">
      <alignment horizontal="left" vertical="center"/>
    </xf>
    <xf numFmtId="0" fontId="6" fillId="6" borderId="2" xfId="0" applyFont="1" applyFill="1" applyBorder="1" applyAlignment="1">
      <alignment horizontal="center" vertical="top"/>
    </xf>
    <xf numFmtId="0" fontId="11" fillId="6" borderId="2" xfId="0" applyFont="1" applyFill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7F7"/>
      <rgbColor rgb="FFFF00FF"/>
      <rgbColor rgb="FF00FFFF"/>
      <rgbColor rgb="FF9C0006"/>
      <rgbColor rgb="FF008000"/>
      <rgbColor rgb="FF000080"/>
      <rgbColor rgb="FF7F6000"/>
      <rgbColor rgb="FF800080"/>
      <rgbColor rgb="FF008080"/>
      <rgbColor rgb="FFCCCCCC"/>
      <rgbColor rgb="FF808080"/>
      <rgbColor rgb="FF9999FF"/>
      <rgbColor rgb="FF993366"/>
      <rgbColor rgb="FFFFF2CC"/>
      <rgbColor rgb="FFD9EDEB"/>
      <rgbColor rgb="FF660066"/>
      <rgbColor rgb="FFFF8080"/>
      <rgbColor rgb="FF0066CC"/>
      <rgbColor rgb="FFEAD1DC"/>
      <rgbColor rgb="FF000080"/>
      <rgbColor rgb="FFFF00FF"/>
      <rgbColor rgb="FFF3F4F6"/>
      <rgbColor rgb="FF00FFFF"/>
      <rgbColor rgb="FF800080"/>
      <rgbColor rgb="FF800000"/>
      <rgbColor rgb="FF008080"/>
      <rgbColor rgb="FF0000FF"/>
      <rgbColor rgb="FF00CCFF"/>
      <rgbColor rgb="FFD9EAF7"/>
      <rgbColor rgb="FFE2F0D9"/>
      <rgbColor rgb="FFFCE4D6"/>
      <rgbColor rgb="FFE4DFEC"/>
      <rgbColor rgb="FFEDEDED"/>
      <rgbColor rgb="FFEFEFEF"/>
      <rgbColor rgb="FFF4CCCC"/>
      <rgbColor rgb="FF3366FF"/>
      <rgbColor rgb="FF33CCCC"/>
      <rgbColor rgb="FF99CC00"/>
      <rgbColor rgb="FFFAFDFF"/>
      <rgbColor rgb="FFFF9900"/>
      <rgbColor rgb="FFFF6600"/>
      <rgbColor rgb="FF666666"/>
      <rgbColor rgb="FFA6A6A6"/>
      <rgbColor rgb="FF003366"/>
      <rgbColor rgb="FF339966"/>
      <rgbColor rgb="FF003300"/>
      <rgbColor rgb="FF333300"/>
      <rgbColor rgb="FF993300"/>
      <rgbColor rgb="FF993366"/>
      <rgbColor rgb="FF1F4E78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26"/>
  <sheetViews>
    <sheetView tabSelected="1" zoomScaleNormal="100" workbookViewId="0">
      <pane ySplit="6" topLeftCell="A7" activePane="bottomLeft" state="frozen"/>
      <selection pane="bottomLeft" activeCell="N45" sqref="N45"/>
    </sheetView>
  </sheetViews>
  <sheetFormatPr baseColWidth="10" defaultColWidth="8.7109375" defaultRowHeight="15" x14ac:dyDescent="0.25"/>
  <cols>
    <col min="1" max="1" width="19.140625" bestFit="1" customWidth="1"/>
    <col min="2" max="2" width="14" customWidth="1"/>
    <col min="3" max="3" width="26" customWidth="1"/>
    <col min="4" max="4" width="11" customWidth="1"/>
    <col min="5" max="5" width="13" customWidth="1"/>
    <col min="6" max="6" width="14.140625" bestFit="1" customWidth="1"/>
    <col min="7" max="7" width="12.140625" bestFit="1" customWidth="1"/>
    <col min="8" max="8" width="10" customWidth="1"/>
    <col min="9" max="9" width="18" customWidth="1"/>
    <col min="10" max="10" width="16.28515625" bestFit="1" customWidth="1"/>
    <col min="11" max="11" width="11.7109375" customWidth="1"/>
    <col min="12" max="13" width="3" customWidth="1"/>
    <col min="14" max="14" width="10" customWidth="1"/>
    <col min="15" max="15" width="12" customWidth="1"/>
    <col min="16" max="16" width="24" customWidth="1"/>
    <col min="17" max="20" width="12" customWidth="1"/>
    <col min="21" max="21" width="14" customWidth="1"/>
    <col min="22" max="22" width="12" hidden="1" customWidth="1"/>
    <col min="23" max="23" width="10" customWidth="1"/>
    <col min="24" max="24" width="12" customWidth="1"/>
    <col min="25" max="25" width="24" customWidth="1"/>
    <col min="26" max="26" width="12" customWidth="1"/>
    <col min="27" max="27" width="14" customWidth="1"/>
    <col min="28" max="28" width="16" customWidth="1"/>
    <col min="29" max="29" width="12" hidden="1" customWidth="1"/>
    <col min="30" max="39" width="10" hidden="1" customWidth="1"/>
  </cols>
  <sheetData>
    <row r="1" spans="1:39" ht="30.75" x14ac:dyDescent="0.25">
      <c r="A1" s="36" t="s">
        <v>46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4"/>
      <c r="O1" s="4"/>
      <c r="P1" s="4"/>
      <c r="Q1" s="3"/>
      <c r="R1" s="3"/>
      <c r="S1" s="3"/>
      <c r="T1" s="3"/>
      <c r="U1" s="3"/>
      <c r="V1" s="3"/>
      <c r="W1" s="4"/>
      <c r="X1" s="4"/>
      <c r="Y1" s="4"/>
      <c r="Z1" s="3"/>
      <c r="AA1" s="3"/>
      <c r="AB1" s="3"/>
      <c r="AC1" s="3"/>
    </row>
    <row r="2" spans="1:39" x14ac:dyDescent="0.25">
      <c r="A2" s="5" t="s">
        <v>0</v>
      </c>
      <c r="B2" s="6"/>
      <c r="C2" s="3" t="s">
        <v>45</v>
      </c>
      <c r="E2" s="35" t="s">
        <v>1</v>
      </c>
      <c r="F2" s="35"/>
      <c r="G2" s="7" t="s">
        <v>2</v>
      </c>
      <c r="H2" s="35" t="s">
        <v>3</v>
      </c>
      <c r="I2" s="35"/>
      <c r="J2" s="8">
        <f>SUM($T$7:$T$16)</f>
        <v>80</v>
      </c>
      <c r="K2" s="4"/>
      <c r="L2" s="3"/>
      <c r="M2" s="3"/>
      <c r="N2" s="4"/>
      <c r="O2" s="4"/>
      <c r="P2" s="4"/>
      <c r="Q2" s="3"/>
      <c r="R2" s="3"/>
      <c r="S2" s="3"/>
      <c r="T2" s="3"/>
      <c r="U2" s="3"/>
      <c r="V2" s="3"/>
      <c r="W2" s="4"/>
      <c r="X2" s="4"/>
      <c r="Y2" s="4"/>
      <c r="Z2" s="3"/>
      <c r="AA2" s="3"/>
      <c r="AB2" s="3"/>
      <c r="AC2" s="3"/>
    </row>
    <row r="3" spans="1:39" x14ac:dyDescent="0.25">
      <c r="A3" s="34" t="s">
        <v>4</v>
      </c>
      <c r="B3" s="34"/>
      <c r="C3" s="3" t="s">
        <v>47</v>
      </c>
      <c r="D3" s="3"/>
      <c r="E3" s="35" t="s">
        <v>5</v>
      </c>
      <c r="F3" s="35"/>
      <c r="G3" s="9">
        <f>IF(COUNT($AA$7:$AA$16)=0,"",INDEX($AA$7:$AA$16,COUNT($AA$7:$AA$16)))</f>
        <v>168</v>
      </c>
      <c r="H3" s="35" t="s">
        <v>6</v>
      </c>
      <c r="I3" s="35"/>
      <c r="J3" s="8">
        <f>SUM($U$7:$U$16)</f>
        <v>390</v>
      </c>
      <c r="K3" s="4"/>
      <c r="L3" s="3"/>
      <c r="M3" s="3"/>
      <c r="N3" s="4"/>
      <c r="O3" s="4"/>
      <c r="P3" s="4"/>
      <c r="Q3" s="3"/>
      <c r="R3" s="3"/>
      <c r="S3" s="3"/>
      <c r="T3" s="3"/>
      <c r="U3" s="3"/>
      <c r="V3" s="3"/>
      <c r="W3" s="4"/>
      <c r="X3" s="4"/>
      <c r="Y3" s="4"/>
      <c r="Z3" s="3"/>
      <c r="AA3" s="3"/>
      <c r="AB3" s="3"/>
      <c r="AC3" s="3"/>
    </row>
    <row r="4" spans="1:39" x14ac:dyDescent="0.25">
      <c r="A4" s="2" t="s">
        <v>7</v>
      </c>
      <c r="B4" s="2"/>
      <c r="C4" s="2"/>
      <c r="D4" s="2"/>
      <c r="E4" s="2"/>
      <c r="F4" s="2"/>
      <c r="G4" s="2"/>
      <c r="H4" s="2"/>
      <c r="I4" s="2"/>
      <c r="J4" s="2"/>
      <c r="K4" s="2"/>
      <c r="L4" s="3"/>
      <c r="M4" s="3"/>
      <c r="N4" s="4"/>
      <c r="O4" s="4"/>
      <c r="P4" s="4"/>
      <c r="Q4" s="3"/>
      <c r="R4" s="3"/>
      <c r="S4" s="3"/>
      <c r="T4" s="3"/>
      <c r="U4" s="3"/>
      <c r="V4" s="3"/>
      <c r="W4" s="4"/>
      <c r="X4" s="4"/>
      <c r="Y4" s="4"/>
      <c r="Z4" s="3"/>
      <c r="AA4" s="3"/>
      <c r="AB4" s="3"/>
      <c r="AC4" s="3"/>
    </row>
    <row r="5" spans="1:39" x14ac:dyDescent="0.25">
      <c r="A5" s="1" t="s">
        <v>8</v>
      </c>
      <c r="B5" s="1"/>
      <c r="C5" s="1"/>
      <c r="D5" s="1"/>
      <c r="E5" s="1"/>
      <c r="F5" s="1"/>
      <c r="G5" s="1"/>
      <c r="H5" s="1"/>
      <c r="I5" s="1"/>
      <c r="J5" s="1"/>
      <c r="K5" s="1"/>
      <c r="L5" s="3"/>
      <c r="M5" s="3"/>
      <c r="N5" s="1" t="s">
        <v>9</v>
      </c>
      <c r="O5" s="1"/>
      <c r="P5" s="1"/>
      <c r="Q5" s="1"/>
      <c r="R5" s="1"/>
      <c r="S5" s="1"/>
      <c r="T5" s="1"/>
      <c r="U5" s="1"/>
      <c r="V5" s="3"/>
      <c r="W5" s="1" t="s">
        <v>10</v>
      </c>
      <c r="X5" s="1"/>
      <c r="Y5" s="1"/>
      <c r="Z5" s="1"/>
      <c r="AA5" s="1"/>
      <c r="AB5" s="1"/>
      <c r="AC5" s="3"/>
      <c r="AD5" t="s">
        <v>11</v>
      </c>
      <c r="AE5" t="s">
        <v>11</v>
      </c>
      <c r="AF5" t="s">
        <v>11</v>
      </c>
      <c r="AG5" t="s">
        <v>11</v>
      </c>
      <c r="AH5" t="s">
        <v>11</v>
      </c>
      <c r="AI5" t="s">
        <v>11</v>
      </c>
      <c r="AJ5" t="s">
        <v>11</v>
      </c>
      <c r="AK5" t="s">
        <v>11</v>
      </c>
      <c r="AL5" t="s">
        <v>11</v>
      </c>
      <c r="AM5" t="s">
        <v>11</v>
      </c>
    </row>
    <row r="6" spans="1:39" ht="28.5" x14ac:dyDescent="0.25">
      <c r="A6" s="37" t="s">
        <v>12</v>
      </c>
      <c r="B6" s="37" t="s">
        <v>13</v>
      </c>
      <c r="C6" s="37" t="s">
        <v>14</v>
      </c>
      <c r="D6" s="37" t="s">
        <v>15</v>
      </c>
      <c r="E6" s="38" t="s">
        <v>48</v>
      </c>
      <c r="F6" s="38" t="s">
        <v>49</v>
      </c>
      <c r="G6" s="38" t="s">
        <v>51</v>
      </c>
      <c r="H6" s="38" t="s">
        <v>50</v>
      </c>
      <c r="I6" s="38" t="s">
        <v>52</v>
      </c>
      <c r="J6" s="38" t="s">
        <v>53</v>
      </c>
      <c r="K6" s="37" t="s">
        <v>18</v>
      </c>
      <c r="L6" s="3"/>
      <c r="M6" s="3"/>
      <c r="N6" s="10" t="s">
        <v>16</v>
      </c>
      <c r="O6" s="10" t="s">
        <v>19</v>
      </c>
      <c r="P6" s="10" t="s">
        <v>14</v>
      </c>
      <c r="Q6" s="11" t="s">
        <v>20</v>
      </c>
      <c r="R6" s="11" t="s">
        <v>21</v>
      </c>
      <c r="S6" s="11" t="s">
        <v>22</v>
      </c>
      <c r="T6" s="11" t="s">
        <v>23</v>
      </c>
      <c r="U6" s="11" t="s">
        <v>24</v>
      </c>
      <c r="V6" s="12" t="s">
        <v>25</v>
      </c>
      <c r="W6" s="13" t="s">
        <v>17</v>
      </c>
      <c r="X6" s="13" t="s">
        <v>26</v>
      </c>
      <c r="Y6" s="13" t="s">
        <v>14</v>
      </c>
      <c r="Z6" s="14" t="s">
        <v>27</v>
      </c>
      <c r="AA6" s="14" t="s">
        <v>28</v>
      </c>
      <c r="AB6" s="14" t="s">
        <v>29</v>
      </c>
      <c r="AC6" s="15" t="s">
        <v>30</v>
      </c>
      <c r="AD6" s="16">
        <f>IF(COLUMN()-COLUMN($AD$6)+1&lt;=COUNT($W$7:$W$16),COLUMN()-COLUMN($AD$6)+1,"")</f>
        <v>1</v>
      </c>
      <c r="AE6" s="16">
        <f>IF(COLUMN()-COLUMN($AD$6)+1&lt;=COUNT($W$7:$W$16),COLUMN()-COLUMN($AD$6)+1,"")</f>
        <v>2</v>
      </c>
      <c r="AF6" s="16">
        <f>IF(COLUMN()-COLUMN($AD$6)+1&lt;=COUNT($W$7:$W$16),COLUMN()-COLUMN($AD$6)+1,"")</f>
        <v>3</v>
      </c>
      <c r="AG6" s="16">
        <f>IF(COLUMN()-COLUMN($AD$6)+1&lt;=COUNT($W$7:$W$16),COLUMN()-COLUMN($AD$6)+1,"")</f>
        <v>4</v>
      </c>
      <c r="AH6" s="16">
        <f>IF(COLUMN()-COLUMN($AD$6)+1&lt;=COUNT($W$7:$W$16),COLUMN()-COLUMN($AD$6)+1,"")</f>
        <v>5</v>
      </c>
      <c r="AI6" s="16" t="str">
        <f>IF(COLUMN()-COLUMN($AD$6)+1&lt;=COUNT($W$7:$W$16),COLUMN()-COLUMN($AD$6)+1,"")</f>
        <v/>
      </c>
      <c r="AJ6" s="16" t="str">
        <f>IF(COLUMN()-COLUMN($AD$6)+1&lt;=COUNT($W$7:$W$16),COLUMN()-COLUMN($AD$6)+1,"")</f>
        <v/>
      </c>
      <c r="AK6" s="16" t="str">
        <f>IF(COLUMN()-COLUMN($AD$6)+1&lt;=COUNT($W$7:$W$16),COLUMN()-COLUMN($AD$6)+1,"")</f>
        <v/>
      </c>
      <c r="AL6" s="16" t="str">
        <f>IF(COLUMN()-COLUMN($AD$6)+1&lt;=COUNT($W$7:$W$16),COLUMN()-COLUMN($AD$6)+1,"")</f>
        <v/>
      </c>
      <c r="AM6" s="16" t="str">
        <f>IF(COLUMN()-COLUMN($AD$6)+1&lt;=COUNT($W$7:$W$16),COLUMN()-COLUMN($AD$6)+1,"")</f>
        <v/>
      </c>
    </row>
    <row r="7" spans="1:39" x14ac:dyDescent="0.25">
      <c r="A7" s="17">
        <v>46054</v>
      </c>
      <c r="B7" s="18" t="s">
        <v>31</v>
      </c>
      <c r="C7" s="18" t="s">
        <v>32</v>
      </c>
      <c r="D7" s="19">
        <v>120</v>
      </c>
      <c r="E7" s="20">
        <v>3.8</v>
      </c>
      <c r="F7" s="21">
        <f>IF(OR(B7="Inicial",B7="Entrada"),IF(OR(D7="",E7=""),"",D7*E7),"")</f>
        <v>456</v>
      </c>
      <c r="G7" s="22">
        <f>IF(OR(B7="Inicial",B7="Entrada"),COUNTIF($B$7:B7,"Inicial")+COUNTIF($B$7:B7,"Entrada"),"")</f>
        <v>1</v>
      </c>
      <c r="H7" s="22" t="str">
        <f>IF(B7="Salida",COUNTIF($B$7:B7,"Salida"),"")</f>
        <v/>
      </c>
      <c r="I7" s="21" t="str">
        <f>IF($H7="","",INDEX($AA$7:$AA$16,$H7))</f>
        <v/>
      </c>
      <c r="J7" s="22">
        <f>IF(B7="","",SUMIF($B$7:B7,"Inicial",$D$7:D7)+SUMIF($B$7:B7,"Entrada",$D$7:D7)-SUMIF($B$7:B7,"Salida",$D$7:D7))</f>
        <v>120</v>
      </c>
      <c r="K7" s="23" t="str">
        <f>IF(B7="","",IF(J7&lt;0,"Stock negativo",""))</f>
        <v/>
      </c>
      <c r="L7" s="3"/>
      <c r="M7" s="3"/>
      <c r="N7" s="24">
        <f>IF(ROW()-6&lt;=COUNT($G$7:$G$26),ROW()-6,"")</f>
        <v>1</v>
      </c>
      <c r="O7" s="25">
        <f>IF($N7="","",INDEX($A$7:$A$26,MATCH($N7,$G$7:$G$26,0)))</f>
        <v>46054</v>
      </c>
      <c r="P7" s="26" t="str">
        <f>IF($N7="","",INDEX($C$7:$C$26,MATCH($N7,$G$7:$G$26,0)))</f>
        <v>Stock inicial</v>
      </c>
      <c r="Q7" s="22">
        <f>IF($N7="","",INDEX($D$7:$D$26,MATCH($N7,$G$7:$G$26,0)))</f>
        <v>120</v>
      </c>
      <c r="R7" s="21">
        <f>IF($N7="","",INDEX($E$7:$E$26,MATCH($N7,$G$7:$G$26,0)))</f>
        <v>3.8</v>
      </c>
      <c r="S7" s="22">
        <f>IF($N7="","",SUM($AD7:$AM7))</f>
        <v>120</v>
      </c>
      <c r="T7" s="22">
        <f>IF($N7="","",$Q7-$S7)</f>
        <v>0</v>
      </c>
      <c r="U7" s="21">
        <f>IF($N7="","",$T7*$R7)</f>
        <v>0</v>
      </c>
      <c r="V7" s="22">
        <f>IF($N7="","",SUM($Q$7:Q7))</f>
        <v>120</v>
      </c>
      <c r="W7" s="27">
        <f>IF(ROW()-6&lt;=COUNT($H$7:$H$26),ROW()-6,"")</f>
        <v>1</v>
      </c>
      <c r="X7" s="28">
        <f>IF($W7="","",INDEX($A$7:$A$26,MATCH($W7,$H$7:$H$26,0)))</f>
        <v>46086</v>
      </c>
      <c r="Y7" s="29" t="str">
        <f>IF($W7="","",INDEX($C$7:$C$26,MATCH($W7,$H$7:$H$26,0)))</f>
        <v>Venta mayorista #1</v>
      </c>
      <c r="Z7" s="30">
        <f>IF($W7="","",INDEX($D$7:$D$26,MATCH($W7,$H$7:$H$26,0)))</f>
        <v>90</v>
      </c>
      <c r="AA7" s="31">
        <f>IF($W7="","",INDEX($AD$18:$AM$18,$W7))</f>
        <v>342</v>
      </c>
      <c r="AB7" s="31">
        <f>IF(OR($W7="", $Z7=0),"",$AA7/$Z7)</f>
        <v>3.8</v>
      </c>
      <c r="AC7" s="30">
        <f>IF($W7="","",SUM($Z$7:Z7))</f>
        <v>90</v>
      </c>
      <c r="AD7" s="32">
        <f>IF(OR($N7="",AD$6=""),"",MAX(0,MIN($V7,INDEX($AC$7:$AC$16,AD$6))-MAX($V7-$Q7,INDEX($AC$7:$AC$16,AD$6)-INDEX($Z$7:$Z$16,AD$6))))</f>
        <v>90</v>
      </c>
      <c r="AE7" s="32">
        <f>IF(OR($N7="",AE$6=""),"",MAX(0,MIN($V7,INDEX($AC$7:$AC$16,AE$6))-MAX($V7-$Q7,INDEX($AC$7:$AC$16,AE$6)-INDEX($Z$7:$Z$16,AE$6))))</f>
        <v>30</v>
      </c>
      <c r="AF7" s="32">
        <f>IF(OR($N7="",AF$6=""),"",MAX(0,MIN($V7,INDEX($AC$7:$AC$16,AF$6))-MAX($V7-$Q7,INDEX($AC$7:$AC$16,AF$6)-INDEX($Z$7:$Z$16,AF$6))))</f>
        <v>0</v>
      </c>
      <c r="AG7" s="32">
        <f>IF(OR($N7="",AG$6=""),"",MAX(0,MIN($V7,INDEX($AC$7:$AC$16,AG$6))-MAX($V7-$Q7,INDEX($AC$7:$AC$16,AG$6)-INDEX($Z$7:$Z$16,AG$6))))</f>
        <v>0</v>
      </c>
      <c r="AH7" s="32">
        <f>IF(OR($N7="",AH$6=""),"",MAX(0,MIN($V7,INDEX($AC$7:$AC$16,AH$6))-MAX($V7-$Q7,INDEX($AC$7:$AC$16,AH$6)-INDEX($Z$7:$Z$16,AH$6))))</f>
        <v>0</v>
      </c>
      <c r="AI7" s="32" t="str">
        <f>IF(OR($N7="",AI$6=""),"",MAX(0,MIN($V7,INDEX($AC$7:$AC$16,AI$6))-MAX($V7-$Q7,INDEX($AC$7:$AC$16,AI$6)-INDEX($Z$7:$Z$16,AI$6))))</f>
        <v/>
      </c>
      <c r="AJ7" s="32" t="str">
        <f>IF(OR($N7="",AJ$6=""),"",MAX(0,MIN($V7,INDEX($AC$7:$AC$16,AJ$6))-MAX($V7-$Q7,INDEX($AC$7:$AC$16,AJ$6)-INDEX($Z$7:$Z$16,AJ$6))))</f>
        <v/>
      </c>
      <c r="AK7" s="32" t="str">
        <f>IF(OR($N7="",AK$6=""),"",MAX(0,MIN($V7,INDEX($AC$7:$AC$16,AK$6))-MAX($V7-$Q7,INDEX($AC$7:$AC$16,AK$6)-INDEX($Z$7:$Z$16,AK$6))))</f>
        <v/>
      </c>
      <c r="AL7" s="32" t="str">
        <f>IF(OR($N7="",AL$6=""),"",MAX(0,MIN($V7,INDEX($AC$7:$AC$16,AL$6))-MAX($V7-$Q7,INDEX($AC$7:$AC$16,AL$6)-INDEX($Z$7:$Z$16,AL$6))))</f>
        <v/>
      </c>
      <c r="AM7" s="32" t="str">
        <f>IF(OR($N7="",AM$6=""),"",MAX(0,MIN($V7,INDEX($AC$7:$AC$16,AM$6))-MAX($V7-$Q7,INDEX($AC$7:$AC$16,AM$6)-INDEX($Z$7:$Z$16,AM$6))))</f>
        <v/>
      </c>
    </row>
    <row r="8" spans="1:39" x14ac:dyDescent="0.25">
      <c r="A8" s="17">
        <v>46071</v>
      </c>
      <c r="B8" s="18" t="s">
        <v>33</v>
      </c>
      <c r="C8" s="18" t="s">
        <v>34</v>
      </c>
      <c r="D8" s="19">
        <v>60</v>
      </c>
      <c r="E8" s="20">
        <v>4.0999999999999996</v>
      </c>
      <c r="F8" s="21">
        <f>IF(OR(B8="Inicial",B8="Entrada"),IF(OR(D8="",E8=""),"",D8*E8),"")</f>
        <v>245.99999999999997</v>
      </c>
      <c r="G8" s="22">
        <f>IF(OR(B8="Inicial",B8="Entrada"),COUNTIF($B$7:B8,"Inicial")+COUNTIF($B$7:B8,"Entrada"),"")</f>
        <v>2</v>
      </c>
      <c r="H8" s="22" t="str">
        <f>IF(B8="Salida",COUNTIF($B$7:B8,"Salida"),"")</f>
        <v/>
      </c>
      <c r="I8" s="21" t="str">
        <f>IF($H8="","",INDEX($AA$7:$AA$16,$H8))</f>
        <v/>
      </c>
      <c r="J8" s="22">
        <f>IF(B8="","",SUMIF($B$7:B8,"Inicial",$D$7:D8)+SUMIF($B$7:B8,"Entrada",$D$7:D8)-SUMIF($B$7:B8,"Salida",$D$7:D8))</f>
        <v>180</v>
      </c>
      <c r="K8" s="23" t="str">
        <f>IF(B8="","",IF(J8&lt;0,"Stock negativo",""))</f>
        <v/>
      </c>
      <c r="L8" s="3"/>
      <c r="M8" s="3"/>
      <c r="N8" s="24">
        <f>IF(ROW()-6&lt;=COUNT($G$7:$G$26),ROW()-6,"")</f>
        <v>2</v>
      </c>
      <c r="O8" s="25">
        <f>IF($N8="","",INDEX($A$7:$A$26,MATCH($N8,$G$7:$G$26,0)))</f>
        <v>46071</v>
      </c>
      <c r="P8" s="26" t="str">
        <f>IF($N8="","",INDEX($C$7:$C$26,MATCH($N8,$G$7:$G$26,0)))</f>
        <v>Compra proveedor A</v>
      </c>
      <c r="Q8" s="22">
        <f>IF($N8="","",INDEX($D$7:$D$26,MATCH($N8,$G$7:$G$26,0)))</f>
        <v>60</v>
      </c>
      <c r="R8" s="21">
        <f>IF($N8="","",INDEX($E$7:$E$26,MATCH($N8,$G$7:$G$26,0)))</f>
        <v>4.0999999999999996</v>
      </c>
      <c r="S8" s="22">
        <f>IF($N8="","",SUM($AD8:$AM8))</f>
        <v>60</v>
      </c>
      <c r="T8" s="22">
        <f>IF($N8="","",$Q8-$S8)</f>
        <v>0</v>
      </c>
      <c r="U8" s="21">
        <f>IF($N8="","",$T8*$R8)</f>
        <v>0</v>
      </c>
      <c r="V8" s="22">
        <f>IF($N8="","",SUM($Q$7:Q8))</f>
        <v>180</v>
      </c>
      <c r="W8" s="27">
        <f>IF(ROW()-6&lt;=COUNT($H$7:$H$26),ROW()-6,"")</f>
        <v>2</v>
      </c>
      <c r="X8" s="28">
        <f>IF($W8="","",INDEX($A$7:$A$26,MATCH($W8,$H$7:$H$26,0)))</f>
        <v>46121</v>
      </c>
      <c r="Y8" s="29" t="str">
        <f>IF($W8="","",INDEX($C$7:$C$26,MATCH($W8,$H$7:$H$26,0)))</f>
        <v>Venta online #2</v>
      </c>
      <c r="Z8" s="30">
        <f>IF($W8="","",INDEX($D$7:$D$26,MATCH($W8,$H$7:$H$26,0)))</f>
        <v>70</v>
      </c>
      <c r="AA8" s="31">
        <f>IF($W8="","",INDEX($AD$18:$AM$18,$W8))</f>
        <v>278</v>
      </c>
      <c r="AB8" s="31">
        <f>IF(OR($W8="", $Z8=0),"",$AA8/$Z8)</f>
        <v>3.9714285714285715</v>
      </c>
      <c r="AC8" s="30">
        <f>IF($W8="","",SUM($Z$7:Z8))</f>
        <v>160</v>
      </c>
      <c r="AD8" s="32">
        <f>IF(OR($N8="",AD$6=""),"",MAX(0,MIN($V8,INDEX($AC$7:$AC$16,AD$6))-MAX($V8-$Q8,INDEX($AC$7:$AC$16,AD$6)-INDEX($Z$7:$Z$16,AD$6))))</f>
        <v>0</v>
      </c>
      <c r="AE8" s="32">
        <f>IF(OR($N8="",AE$6=""),"",MAX(0,MIN($V8,INDEX($AC$7:$AC$16,AE$6))-MAX($V8-$Q8,INDEX($AC$7:$AC$16,AE$6)-INDEX($Z$7:$Z$16,AE$6))))</f>
        <v>40</v>
      </c>
      <c r="AF8" s="32">
        <f>IF(OR($N8="",AF$6=""),"",MAX(0,MIN($V8,INDEX($AC$7:$AC$16,AF$6))-MAX($V8-$Q8,INDEX($AC$7:$AC$16,AF$6)-INDEX($Z$7:$Z$16,AF$6))))</f>
        <v>20</v>
      </c>
      <c r="AG8" s="32">
        <f>IF(OR($N8="",AG$6=""),"",MAX(0,MIN($V8,INDEX($AC$7:$AC$16,AG$6))-MAX($V8-$Q8,INDEX($AC$7:$AC$16,AG$6)-INDEX($Z$7:$Z$16,AG$6))))</f>
        <v>0</v>
      </c>
      <c r="AH8" s="32">
        <f>IF(OR($N8="",AH$6=""),"",MAX(0,MIN($V8,INDEX($AC$7:$AC$16,AH$6))-MAX($V8-$Q8,INDEX($AC$7:$AC$16,AH$6)-INDEX($Z$7:$Z$16,AH$6))))</f>
        <v>0</v>
      </c>
      <c r="AI8" s="32" t="str">
        <f>IF(OR($N8="",AI$6=""),"",MAX(0,MIN($V8,INDEX($AC$7:$AC$16,AI$6))-MAX($V8-$Q8,INDEX($AC$7:$AC$16,AI$6)-INDEX($Z$7:$Z$16,AI$6))))</f>
        <v/>
      </c>
      <c r="AJ8" s="32" t="str">
        <f>IF(OR($N8="",AJ$6=""),"",MAX(0,MIN($V8,INDEX($AC$7:$AC$16,AJ$6))-MAX($V8-$Q8,INDEX($AC$7:$AC$16,AJ$6)-INDEX($Z$7:$Z$16,AJ$6))))</f>
        <v/>
      </c>
      <c r="AK8" s="32" t="str">
        <f>IF(OR($N8="",AK$6=""),"",MAX(0,MIN($V8,INDEX($AC$7:$AC$16,AK$6))-MAX($V8-$Q8,INDEX($AC$7:$AC$16,AK$6)-INDEX($Z$7:$Z$16,AK$6))))</f>
        <v/>
      </c>
      <c r="AL8" s="32" t="str">
        <f>IF(OR($N8="",AL$6=""),"",MAX(0,MIN($V8,INDEX($AC$7:$AC$16,AL$6))-MAX($V8-$Q8,INDEX($AC$7:$AC$16,AL$6)-INDEX($Z$7:$Z$16,AL$6))))</f>
        <v/>
      </c>
      <c r="AM8" s="32" t="str">
        <f>IF(OR($N8="",AM$6=""),"",MAX(0,MIN($V8,INDEX($AC$7:$AC$16,AM$6))-MAX($V8-$Q8,INDEX($AC$7:$AC$16,AM$6)-INDEX($Z$7:$Z$16,AM$6))))</f>
        <v/>
      </c>
    </row>
    <row r="9" spans="1:39" x14ac:dyDescent="0.25">
      <c r="A9" s="17">
        <v>46086</v>
      </c>
      <c r="B9" s="18" t="s">
        <v>35</v>
      </c>
      <c r="C9" s="18" t="s">
        <v>36</v>
      </c>
      <c r="D9" s="19">
        <v>90</v>
      </c>
      <c r="E9" s="20"/>
      <c r="F9" s="21" t="str">
        <f>IF(OR(B9="Inicial",B9="Entrada"),IF(OR(D9="",E9=""),"",D9*E9),"")</f>
        <v/>
      </c>
      <c r="G9" s="22" t="str">
        <f>IF(OR(B9="Inicial",B9="Entrada"),COUNTIF($B$7:B9,"Inicial")+COUNTIF($B$7:B9,"Entrada"),"")</f>
        <v/>
      </c>
      <c r="H9" s="22">
        <f>IF(B9="Salida",COUNTIF($B$7:B9,"Salida"),"")</f>
        <v>1</v>
      </c>
      <c r="I9" s="21">
        <f>IF($H9="","",INDEX($AA$7:$AA$16,$H9))</f>
        <v>342</v>
      </c>
      <c r="J9" s="22">
        <f>IF(B9="","",SUMIF($B$7:B9,"Inicial",$D$7:D9)+SUMIF($B$7:B9,"Entrada",$D$7:D9)-SUMIF($B$7:B9,"Salida",$D$7:D9))</f>
        <v>90</v>
      </c>
      <c r="K9" s="23" t="str">
        <f>IF(B9="","",IF(J9&lt;0,"Stock negativo",""))</f>
        <v/>
      </c>
      <c r="L9" s="3"/>
      <c r="M9" s="3"/>
      <c r="N9" s="24">
        <f>IF(ROW()-6&lt;=COUNT($G$7:$G$26),ROW()-6,"")</f>
        <v>3</v>
      </c>
      <c r="O9" s="25">
        <f>IF($N9="","",INDEX($A$7:$A$26,MATCH($N9,$G$7:$G$26,0)))</f>
        <v>46102</v>
      </c>
      <c r="P9" s="26" t="str">
        <f>IF($N9="","",INDEX($C$7:$C$26,MATCH($N9,$G$7:$G$26,0)))</f>
        <v>Compra proveedor B</v>
      </c>
      <c r="Q9" s="22">
        <f>IF($N9="","",INDEX($D$7:$D$26,MATCH($N9,$G$7:$G$26,0)))</f>
        <v>80</v>
      </c>
      <c r="R9" s="21">
        <f>IF($N9="","",INDEX($E$7:$E$26,MATCH($N9,$G$7:$G$26,0)))</f>
        <v>4.3499999999999996</v>
      </c>
      <c r="S9" s="22">
        <f>IF($N9="","",SUM($AD9:$AM9))</f>
        <v>80</v>
      </c>
      <c r="T9" s="22">
        <f>IF($N9="","",$Q9-$S9)</f>
        <v>0</v>
      </c>
      <c r="U9" s="21">
        <f>IF($N9="","",$T9*$R9)</f>
        <v>0</v>
      </c>
      <c r="V9" s="22">
        <f>IF($N9="","",SUM($Q$7:Q9))</f>
        <v>260</v>
      </c>
      <c r="W9" s="27">
        <f>IF(ROW()-6&lt;=COUNT($H$7:$H$26),ROW()-6,"")</f>
        <v>3</v>
      </c>
      <c r="X9" s="28">
        <f>IF($W9="","",INDEX($A$7:$A$26,MATCH($W9,$H$7:$H$26,0)))</f>
        <v>46154</v>
      </c>
      <c r="Y9" s="29" t="str">
        <f>IF($W9="","",INDEX($C$7:$C$26,MATCH($W9,$H$7:$H$26,0)))</f>
        <v>Pedido corporativo #3</v>
      </c>
      <c r="Z9" s="30">
        <f>IF($W9="","",INDEX($D$7:$D$26,MATCH($W9,$H$7:$H$26,0)))</f>
        <v>65</v>
      </c>
      <c r="AA9" s="31">
        <f>IF($W9="","",INDEX($AD$18:$AM$18,$W9))</f>
        <v>277.75</v>
      </c>
      <c r="AB9" s="31">
        <f>IF(OR($W9="", $Z9=0),"",$AA9/$Z9)</f>
        <v>4.273076923076923</v>
      </c>
      <c r="AC9" s="30">
        <f>IF($W9="","",SUM($Z$7:Z9))</f>
        <v>225</v>
      </c>
      <c r="AD9" s="32">
        <f>IF(OR($N9="",AD$6=""),"",MAX(0,MIN($V9,INDEX($AC$7:$AC$16,AD$6))-MAX($V9-$Q9,INDEX($AC$7:$AC$16,AD$6)-INDEX($Z$7:$Z$16,AD$6))))</f>
        <v>0</v>
      </c>
      <c r="AE9" s="32">
        <f>IF(OR($N9="",AE$6=""),"",MAX(0,MIN($V9,INDEX($AC$7:$AC$16,AE$6))-MAX($V9-$Q9,INDEX($AC$7:$AC$16,AE$6)-INDEX($Z$7:$Z$16,AE$6))))</f>
        <v>0</v>
      </c>
      <c r="AF9" s="32">
        <f>IF(OR($N9="",AF$6=""),"",MAX(0,MIN($V9,INDEX($AC$7:$AC$16,AF$6))-MAX($V9-$Q9,INDEX($AC$7:$AC$16,AF$6)-INDEX($Z$7:$Z$16,AF$6))))</f>
        <v>45</v>
      </c>
      <c r="AG9" s="32">
        <f>IF(OR($N9="",AG$6=""),"",MAX(0,MIN($V9,INDEX($AC$7:$AC$16,AG$6))-MAX($V9-$Q9,INDEX($AC$7:$AC$16,AG$6)-INDEX($Z$7:$Z$16,AG$6))))</f>
        <v>35</v>
      </c>
      <c r="AH9" s="32">
        <f>IF(OR($N9="",AH$6=""),"",MAX(0,MIN($V9,INDEX($AC$7:$AC$16,AH$6))-MAX($V9-$Q9,INDEX($AC$7:$AC$16,AH$6)-INDEX($Z$7:$Z$16,AH$6))))</f>
        <v>0</v>
      </c>
      <c r="AI9" s="32" t="str">
        <f>IF(OR($N9="",AI$6=""),"",MAX(0,MIN($V9,INDEX($AC$7:$AC$16,AI$6))-MAX($V9-$Q9,INDEX($AC$7:$AC$16,AI$6)-INDEX($Z$7:$Z$16,AI$6))))</f>
        <v/>
      </c>
      <c r="AJ9" s="32" t="str">
        <f>IF(OR($N9="",AJ$6=""),"",MAX(0,MIN($V9,INDEX($AC$7:$AC$16,AJ$6))-MAX($V9-$Q9,INDEX($AC$7:$AC$16,AJ$6)-INDEX($Z$7:$Z$16,AJ$6))))</f>
        <v/>
      </c>
      <c r="AK9" s="32" t="str">
        <f>IF(OR($N9="",AK$6=""),"",MAX(0,MIN($V9,INDEX($AC$7:$AC$16,AK$6))-MAX($V9-$Q9,INDEX($AC$7:$AC$16,AK$6)-INDEX($Z$7:$Z$16,AK$6))))</f>
        <v/>
      </c>
      <c r="AL9" s="32" t="str">
        <f>IF(OR($N9="",AL$6=""),"",MAX(0,MIN($V9,INDEX($AC$7:$AC$16,AL$6))-MAX($V9-$Q9,INDEX($AC$7:$AC$16,AL$6)-INDEX($Z$7:$Z$16,AL$6))))</f>
        <v/>
      </c>
      <c r="AM9" s="32" t="str">
        <f>IF(OR($N9="",AM$6=""),"",MAX(0,MIN($V9,INDEX($AC$7:$AC$16,AM$6))-MAX($V9-$Q9,INDEX($AC$7:$AC$16,AM$6)-INDEX($Z$7:$Z$16,AM$6))))</f>
        <v/>
      </c>
    </row>
    <row r="10" spans="1:39" x14ac:dyDescent="0.25">
      <c r="A10" s="17">
        <v>46102</v>
      </c>
      <c r="B10" s="18" t="s">
        <v>33</v>
      </c>
      <c r="C10" s="18" t="s">
        <v>37</v>
      </c>
      <c r="D10" s="19">
        <v>80</v>
      </c>
      <c r="E10" s="20">
        <v>4.3499999999999996</v>
      </c>
      <c r="F10" s="21">
        <f>IF(OR(B10="Inicial",B10="Entrada"),IF(OR(D10="",E10=""),"",D10*E10),"")</f>
        <v>348</v>
      </c>
      <c r="G10" s="22">
        <f>IF(OR(B10="Inicial",B10="Entrada"),COUNTIF($B$7:B10,"Inicial")+COUNTIF($B$7:B10,"Entrada"),"")</f>
        <v>3</v>
      </c>
      <c r="H10" s="22" t="str">
        <f>IF(B10="Salida",COUNTIF($B$7:B10,"Salida"),"")</f>
        <v/>
      </c>
      <c r="I10" s="21" t="str">
        <f>IF($H10="","",INDEX($AA$7:$AA$16,$H10))</f>
        <v/>
      </c>
      <c r="J10" s="22">
        <f>IF(B10="","",SUMIF($B$7:B10,"Inicial",$D$7:D10)+SUMIF($B$7:B10,"Entrada",$D$7:D10)-SUMIF($B$7:B10,"Salida",$D$7:D10))</f>
        <v>170</v>
      </c>
      <c r="K10" s="23" t="str">
        <f>IF(B10="","",IF(J10&lt;0,"Stock negativo",""))</f>
        <v/>
      </c>
      <c r="L10" s="3"/>
      <c r="M10" s="3"/>
      <c r="N10" s="24">
        <f>IF(ROW()-6&lt;=COUNT($G$7:$G$26),ROW()-6,"")</f>
        <v>4</v>
      </c>
      <c r="O10" s="25">
        <f>IF($N10="","",INDEX($A$7:$A$26,MATCH($N10,$G$7:$G$26,0)))</f>
        <v>46140</v>
      </c>
      <c r="P10" s="26" t="str">
        <f>IF($N10="","",INDEX($C$7:$C$26,MATCH($N10,$G$7:$G$26,0)))</f>
        <v>Compra proveedor C</v>
      </c>
      <c r="Q10" s="22">
        <f>IF($N10="","",INDEX($D$7:$D$26,MATCH($N10,$G$7:$G$26,0)))</f>
        <v>50</v>
      </c>
      <c r="R10" s="21">
        <f>IF($N10="","",INDEX($E$7:$E$26,MATCH($N10,$G$7:$G$26,0)))</f>
        <v>4.55</v>
      </c>
      <c r="S10" s="22">
        <f>IF($N10="","",SUM($AD10:$AM10))</f>
        <v>50</v>
      </c>
      <c r="T10" s="22">
        <f>IF($N10="","",$Q10-$S10)</f>
        <v>0</v>
      </c>
      <c r="U10" s="21">
        <f>IF($N10="","",$T10*$R10)</f>
        <v>0</v>
      </c>
      <c r="V10" s="22">
        <f>IF($N10="","",SUM($Q$7:Q10))</f>
        <v>310</v>
      </c>
      <c r="W10" s="27">
        <f>IF(ROW()-6&lt;=COUNT($H$7:$H$26),ROW()-6,"")</f>
        <v>4</v>
      </c>
      <c r="X10" s="28">
        <f>IF($W10="","",INDEX($A$7:$A$26,MATCH($W10,$H$7:$H$26,0)))</f>
        <v>46197</v>
      </c>
      <c r="Y10" s="29" t="str">
        <f>IF($W10="","",INDEX($C$7:$C$26,MATCH($W10,$H$7:$H$26,0)))</f>
        <v>Venta campaña regreso a clase</v>
      </c>
      <c r="Z10" s="30">
        <f>IF($W10="","",INDEX($D$7:$D$26,MATCH($W10,$H$7:$H$26,0)))</f>
        <v>100</v>
      </c>
      <c r="AA10" s="31">
        <f>IF($W10="","",INDEX($AD$18:$AM$18,$W10))</f>
        <v>451.75</v>
      </c>
      <c r="AB10" s="31">
        <f>IF(OR($W10="", $Z10=0),"",$AA10/$Z10)</f>
        <v>4.5175000000000001</v>
      </c>
      <c r="AC10" s="30">
        <f>IF($W10="","",SUM($Z$7:Z10))</f>
        <v>325</v>
      </c>
      <c r="AD10" s="32">
        <f>IF(OR($N10="",AD$6=""),"",MAX(0,MIN($V10,INDEX($AC$7:$AC$16,AD$6))-MAX($V10-$Q10,INDEX($AC$7:$AC$16,AD$6)-INDEX($Z$7:$Z$16,AD$6))))</f>
        <v>0</v>
      </c>
      <c r="AE10" s="32">
        <f>IF(OR($N10="",AE$6=""),"",MAX(0,MIN($V10,INDEX($AC$7:$AC$16,AE$6))-MAX($V10-$Q10,INDEX($AC$7:$AC$16,AE$6)-INDEX($Z$7:$Z$16,AE$6))))</f>
        <v>0</v>
      </c>
      <c r="AF10" s="32">
        <f>IF(OR($N10="",AF$6=""),"",MAX(0,MIN($V10,INDEX($AC$7:$AC$16,AF$6))-MAX($V10-$Q10,INDEX($AC$7:$AC$16,AF$6)-INDEX($Z$7:$Z$16,AF$6))))</f>
        <v>0</v>
      </c>
      <c r="AG10" s="32">
        <f>IF(OR($N10="",AG$6=""),"",MAX(0,MIN($V10,INDEX($AC$7:$AC$16,AG$6))-MAX($V10-$Q10,INDEX($AC$7:$AC$16,AG$6)-INDEX($Z$7:$Z$16,AG$6))))</f>
        <v>50</v>
      </c>
      <c r="AH10" s="32">
        <f>IF(OR($N10="",AH$6=""),"",MAX(0,MIN($V10,INDEX($AC$7:$AC$16,AH$6))-MAX($V10-$Q10,INDEX($AC$7:$AC$16,AH$6)-INDEX($Z$7:$Z$16,AH$6))))</f>
        <v>0</v>
      </c>
      <c r="AI10" s="32" t="str">
        <f>IF(OR($N10="",AI$6=""),"",MAX(0,MIN($V10,INDEX($AC$7:$AC$16,AI$6))-MAX($V10-$Q10,INDEX($AC$7:$AC$16,AI$6)-INDEX($Z$7:$Z$16,AI$6))))</f>
        <v/>
      </c>
      <c r="AJ10" s="32" t="str">
        <f>IF(OR($N10="",AJ$6=""),"",MAX(0,MIN($V10,INDEX($AC$7:$AC$16,AJ$6))-MAX($V10-$Q10,INDEX($AC$7:$AC$16,AJ$6)-INDEX($Z$7:$Z$16,AJ$6))))</f>
        <v/>
      </c>
      <c r="AK10" s="32" t="str">
        <f>IF(OR($N10="",AK$6=""),"",MAX(0,MIN($V10,INDEX($AC$7:$AC$16,AK$6))-MAX($V10-$Q10,INDEX($AC$7:$AC$16,AK$6)-INDEX($Z$7:$Z$16,AK$6))))</f>
        <v/>
      </c>
      <c r="AL10" s="32" t="str">
        <f>IF(OR($N10="",AL$6=""),"",MAX(0,MIN($V10,INDEX($AC$7:$AC$16,AL$6))-MAX($V10-$Q10,INDEX($AC$7:$AC$16,AL$6)-INDEX($Z$7:$Z$16,AL$6))))</f>
        <v/>
      </c>
      <c r="AM10" s="32" t="str">
        <f>IF(OR($N10="",AM$6=""),"",MAX(0,MIN($V10,INDEX($AC$7:$AC$16,AM$6))-MAX($V10-$Q10,INDEX($AC$7:$AC$16,AM$6)-INDEX($Z$7:$Z$16,AM$6))))</f>
        <v/>
      </c>
    </row>
    <row r="11" spans="1:39" x14ac:dyDescent="0.25">
      <c r="A11" s="17">
        <v>46121</v>
      </c>
      <c r="B11" s="18" t="s">
        <v>35</v>
      </c>
      <c r="C11" s="18" t="s">
        <v>38</v>
      </c>
      <c r="D11" s="19">
        <v>70</v>
      </c>
      <c r="E11" s="20"/>
      <c r="F11" s="21" t="str">
        <f>IF(OR(B11="Inicial",B11="Entrada"),IF(OR(D11="",E11=""),"",D11*E11),"")</f>
        <v/>
      </c>
      <c r="G11" s="22" t="str">
        <f>IF(OR(B11="Inicial",B11="Entrada"),COUNTIF($B$7:B11,"Inicial")+COUNTIF($B$7:B11,"Entrada"),"")</f>
        <v/>
      </c>
      <c r="H11" s="22">
        <f>IF(B11="Salida",COUNTIF($B$7:B11,"Salida"),"")</f>
        <v>2</v>
      </c>
      <c r="I11" s="21">
        <f>IF($H11="","",INDEX($AA$7:$AA$16,$H11))</f>
        <v>278</v>
      </c>
      <c r="J11" s="22">
        <f>IF(B11="","",SUMIF($B$7:B11,"Inicial",$D$7:D11)+SUMIF($B$7:B11,"Entrada",$D$7:D11)-SUMIF($B$7:B11,"Salida",$D$7:D11))</f>
        <v>100</v>
      </c>
      <c r="K11" s="23" t="str">
        <f>IF(B11="","",IF(J11&lt;0,"Stock negativo",""))</f>
        <v/>
      </c>
      <c r="L11" s="3"/>
      <c r="M11" s="3"/>
      <c r="N11" s="24">
        <f>IF(ROW()-6&lt;=COUNT($G$7:$G$26),ROW()-6,"")</f>
        <v>5</v>
      </c>
      <c r="O11" s="25">
        <f>IF($N11="","",INDEX($A$7:$A$26,MATCH($N11,$G$7:$G$26,0)))</f>
        <v>46176</v>
      </c>
      <c r="P11" s="26" t="str">
        <f>IF($N11="","",INDEX($C$7:$C$26,MATCH($N11,$G$7:$G$26,0)))</f>
        <v>Compra proveedor D</v>
      </c>
      <c r="Q11" s="22">
        <f>IF($N11="","",INDEX($D$7:$D$26,MATCH($N11,$G$7:$G$26,0)))</f>
        <v>90</v>
      </c>
      <c r="R11" s="21">
        <f>IF($N11="","",INDEX($E$7:$E$26,MATCH($N11,$G$7:$G$26,0)))</f>
        <v>4.8</v>
      </c>
      <c r="S11" s="22">
        <f>IF($N11="","",SUM($AD11:$AM11))</f>
        <v>50</v>
      </c>
      <c r="T11" s="22">
        <f>IF($N11="","",$Q11-$S11)</f>
        <v>40</v>
      </c>
      <c r="U11" s="21">
        <f>IF($N11="","",$T11*$R11)</f>
        <v>192</v>
      </c>
      <c r="V11" s="22">
        <f>IF($N11="","",SUM($Q$7:Q11))</f>
        <v>400</v>
      </c>
      <c r="W11" s="27">
        <f>IF(ROW()-6&lt;=COUNT($H$7:$H$26),ROW()-6,"")</f>
        <v>5</v>
      </c>
      <c r="X11" s="28">
        <f>IF($W11="","",INDEX($A$7:$A$26,MATCH($W11,$H$7:$H$26,0)))</f>
        <v>46233</v>
      </c>
      <c r="Y11" s="29" t="str">
        <f>IF($W11="","",INDEX($C$7:$C$26,MATCH($W11,$H$7:$H$26,0)))</f>
        <v>Venta en feria local</v>
      </c>
      <c r="Z11" s="30">
        <f>IF($W11="","",INDEX($D$7:$D$26,MATCH($W11,$H$7:$H$26,0)))</f>
        <v>35</v>
      </c>
      <c r="AA11" s="31">
        <f>IF($W11="","",INDEX($AD$18:$AM$18,$W11))</f>
        <v>168</v>
      </c>
      <c r="AB11" s="31">
        <f>IF(OR($W11="", $Z11=0),"",$AA11/$Z11)</f>
        <v>4.8</v>
      </c>
      <c r="AC11" s="30">
        <f>IF($W11="","",SUM($Z$7:Z11))</f>
        <v>360</v>
      </c>
      <c r="AD11" s="32">
        <f>IF(OR($N11="",AD$6=""),"",MAX(0,MIN($V11,INDEX($AC$7:$AC$16,AD$6))-MAX($V11-$Q11,INDEX($AC$7:$AC$16,AD$6)-INDEX($Z$7:$Z$16,AD$6))))</f>
        <v>0</v>
      </c>
      <c r="AE11" s="32">
        <f>IF(OR($N11="",AE$6=""),"",MAX(0,MIN($V11,INDEX($AC$7:$AC$16,AE$6))-MAX($V11-$Q11,INDEX($AC$7:$AC$16,AE$6)-INDEX($Z$7:$Z$16,AE$6))))</f>
        <v>0</v>
      </c>
      <c r="AF11" s="32">
        <f>IF(OR($N11="",AF$6=""),"",MAX(0,MIN($V11,INDEX($AC$7:$AC$16,AF$6))-MAX($V11-$Q11,INDEX($AC$7:$AC$16,AF$6)-INDEX($Z$7:$Z$16,AF$6))))</f>
        <v>0</v>
      </c>
      <c r="AG11" s="32">
        <f>IF(OR($N11="",AG$6=""),"",MAX(0,MIN($V11,INDEX($AC$7:$AC$16,AG$6))-MAX($V11-$Q11,INDEX($AC$7:$AC$16,AG$6)-INDEX($Z$7:$Z$16,AG$6))))</f>
        <v>15</v>
      </c>
      <c r="AH11" s="32">
        <f>IF(OR($N11="",AH$6=""),"",MAX(0,MIN($V11,INDEX($AC$7:$AC$16,AH$6))-MAX($V11-$Q11,INDEX($AC$7:$AC$16,AH$6)-INDEX($Z$7:$Z$16,AH$6))))</f>
        <v>35</v>
      </c>
      <c r="AI11" s="32" t="str">
        <f>IF(OR($N11="",AI$6=""),"",MAX(0,MIN($V11,INDEX($AC$7:$AC$16,AI$6))-MAX($V11-$Q11,INDEX($AC$7:$AC$16,AI$6)-INDEX($Z$7:$Z$16,AI$6))))</f>
        <v/>
      </c>
      <c r="AJ11" s="32" t="str">
        <f>IF(OR($N11="",AJ$6=""),"",MAX(0,MIN($V11,INDEX($AC$7:$AC$16,AJ$6))-MAX($V11-$Q11,INDEX($AC$7:$AC$16,AJ$6)-INDEX($Z$7:$Z$16,AJ$6))))</f>
        <v/>
      </c>
      <c r="AK11" s="32" t="str">
        <f>IF(OR($N11="",AK$6=""),"",MAX(0,MIN($V11,INDEX($AC$7:$AC$16,AK$6))-MAX($V11-$Q11,INDEX($AC$7:$AC$16,AK$6)-INDEX($Z$7:$Z$16,AK$6))))</f>
        <v/>
      </c>
      <c r="AL11" s="32" t="str">
        <f>IF(OR($N11="",AL$6=""),"",MAX(0,MIN($V11,INDEX($AC$7:$AC$16,AL$6))-MAX($V11-$Q11,INDEX($AC$7:$AC$16,AL$6)-INDEX($Z$7:$Z$16,AL$6))))</f>
        <v/>
      </c>
      <c r="AM11" s="32" t="str">
        <f>IF(OR($N11="",AM$6=""),"",MAX(0,MIN($V11,INDEX($AC$7:$AC$16,AM$6))-MAX($V11-$Q11,INDEX($AC$7:$AC$16,AM$6)-INDEX($Z$7:$Z$16,AM$6))))</f>
        <v/>
      </c>
    </row>
    <row r="12" spans="1:39" x14ac:dyDescent="0.25">
      <c r="A12" s="17">
        <v>46140</v>
      </c>
      <c r="B12" s="18" t="s">
        <v>33</v>
      </c>
      <c r="C12" s="18" t="s">
        <v>39</v>
      </c>
      <c r="D12" s="19">
        <v>50</v>
      </c>
      <c r="E12" s="20">
        <v>4.55</v>
      </c>
      <c r="F12" s="21">
        <f>IF(OR(B12="Inicial",B12="Entrada"),IF(OR(D12="",E12=""),"",D12*E12),"")</f>
        <v>227.5</v>
      </c>
      <c r="G12" s="22">
        <f>IF(OR(B12="Inicial",B12="Entrada"),COUNTIF($B$7:B12,"Inicial")+COUNTIF($B$7:B12,"Entrada"),"")</f>
        <v>4</v>
      </c>
      <c r="H12" s="22" t="str">
        <f>IF(B12="Salida",COUNTIF($B$7:B12,"Salida"),"")</f>
        <v/>
      </c>
      <c r="I12" s="21" t="str">
        <f>IF($H12="","",INDEX($AA$7:$AA$16,$H12))</f>
        <v/>
      </c>
      <c r="J12" s="22">
        <f>IF(B12="","",SUMIF($B$7:B12,"Inicial",$D$7:D12)+SUMIF($B$7:B12,"Entrada",$D$7:D12)-SUMIF($B$7:B12,"Salida",$D$7:D12))</f>
        <v>150</v>
      </c>
      <c r="K12" s="23" t="str">
        <f>IF(B12="","",IF(J12&lt;0,"Stock negativo",""))</f>
        <v/>
      </c>
      <c r="L12" s="3"/>
      <c r="M12" s="3"/>
      <c r="N12" s="24">
        <f>IF(ROW()-6&lt;=COUNT($G$7:$G$26),ROW()-6,"")</f>
        <v>6</v>
      </c>
      <c r="O12" s="25">
        <f>IF($N12="","",INDEX($A$7:$A$26,MATCH($N12,$G$7:$G$26,0)))</f>
        <v>46222</v>
      </c>
      <c r="P12" s="26" t="str">
        <f>IF($N12="","",INDEX($C$7:$C$26,MATCH($N12,$G$7:$G$26,0)))</f>
        <v>Compra proveedor E</v>
      </c>
      <c r="Q12" s="22">
        <f>IF($N12="","",INDEX($D$7:$D$26,MATCH($N12,$G$7:$G$26,0)))</f>
        <v>40</v>
      </c>
      <c r="R12" s="21">
        <f>IF($N12="","",INDEX($E$7:$E$26,MATCH($N12,$G$7:$G$26,0)))</f>
        <v>4.95</v>
      </c>
      <c r="S12" s="22">
        <f>IF($N12="","",SUM($AD12:$AM12))</f>
        <v>0</v>
      </c>
      <c r="T12" s="22">
        <f>IF($N12="","",$Q12-$S12)</f>
        <v>40</v>
      </c>
      <c r="U12" s="21">
        <f>IF($N12="","",$T12*$R12)</f>
        <v>198</v>
      </c>
      <c r="V12" s="22">
        <f>IF($N12="","",SUM($Q$7:Q12))</f>
        <v>440</v>
      </c>
      <c r="W12" s="27" t="str">
        <f>IF(ROW()-6&lt;=COUNT($H$7:$H$26),ROW()-6,"")</f>
        <v/>
      </c>
      <c r="X12" s="28" t="str">
        <f>IF($W12="","",INDEX($A$7:$A$26,MATCH($W12,$H$7:$H$26,0)))</f>
        <v/>
      </c>
      <c r="Y12" s="29" t="str">
        <f>IF($W12="","",INDEX($C$7:$C$26,MATCH($W12,$H$7:$H$26,0)))</f>
        <v/>
      </c>
      <c r="Z12" s="30" t="str">
        <f>IF($W12="","",INDEX($D$7:$D$26,MATCH($W12,$H$7:$H$26,0)))</f>
        <v/>
      </c>
      <c r="AA12" s="31" t="str">
        <f>IF($W12="","",INDEX($AD$18:$AM$18,$W12))</f>
        <v/>
      </c>
      <c r="AB12" s="31" t="str">
        <f>IF(OR($W12="", $Z12=0),"",$AA12/$Z12)</f>
        <v/>
      </c>
      <c r="AC12" s="30" t="str">
        <f>IF($W12="","",SUM($Z$7:Z12))</f>
        <v/>
      </c>
      <c r="AD12" s="32">
        <f>IF(OR($N12="",AD$6=""),"",MAX(0,MIN($V12,INDEX($AC$7:$AC$16,AD$6))-MAX($V12-$Q12,INDEX($AC$7:$AC$16,AD$6)-INDEX($Z$7:$Z$16,AD$6))))</f>
        <v>0</v>
      </c>
      <c r="AE12" s="32">
        <f>IF(OR($N12="",AE$6=""),"",MAX(0,MIN($V12,INDEX($AC$7:$AC$16,AE$6))-MAX($V12-$Q12,INDEX($AC$7:$AC$16,AE$6)-INDEX($Z$7:$Z$16,AE$6))))</f>
        <v>0</v>
      </c>
      <c r="AF12" s="32">
        <f>IF(OR($N12="",AF$6=""),"",MAX(0,MIN($V12,INDEX($AC$7:$AC$16,AF$6))-MAX($V12-$Q12,INDEX($AC$7:$AC$16,AF$6)-INDEX($Z$7:$Z$16,AF$6))))</f>
        <v>0</v>
      </c>
      <c r="AG12" s="32">
        <f>IF(OR($N12="",AG$6=""),"",MAX(0,MIN($V12,INDEX($AC$7:$AC$16,AG$6))-MAX($V12-$Q12,INDEX($AC$7:$AC$16,AG$6)-INDEX($Z$7:$Z$16,AG$6))))</f>
        <v>0</v>
      </c>
      <c r="AH12" s="32">
        <f>IF(OR($N12="",AH$6=""),"",MAX(0,MIN($V12,INDEX($AC$7:$AC$16,AH$6))-MAX($V12-$Q12,INDEX($AC$7:$AC$16,AH$6)-INDEX($Z$7:$Z$16,AH$6))))</f>
        <v>0</v>
      </c>
      <c r="AI12" s="32" t="str">
        <f>IF(OR($N12="",AI$6=""),"",MAX(0,MIN($V12,INDEX($AC$7:$AC$16,AI$6))-MAX($V12-$Q12,INDEX($AC$7:$AC$16,AI$6)-INDEX($Z$7:$Z$16,AI$6))))</f>
        <v/>
      </c>
      <c r="AJ12" s="32" t="str">
        <f>IF(OR($N12="",AJ$6=""),"",MAX(0,MIN($V12,INDEX($AC$7:$AC$16,AJ$6))-MAX($V12-$Q12,INDEX($AC$7:$AC$16,AJ$6)-INDEX($Z$7:$Z$16,AJ$6))))</f>
        <v/>
      </c>
      <c r="AK12" s="32" t="str">
        <f>IF(OR($N12="",AK$6=""),"",MAX(0,MIN($V12,INDEX($AC$7:$AC$16,AK$6))-MAX($V12-$Q12,INDEX($AC$7:$AC$16,AK$6)-INDEX($Z$7:$Z$16,AK$6))))</f>
        <v/>
      </c>
      <c r="AL12" s="32" t="str">
        <f>IF(OR($N12="",AL$6=""),"",MAX(0,MIN($V12,INDEX($AC$7:$AC$16,AL$6))-MAX($V12-$Q12,INDEX($AC$7:$AC$16,AL$6)-INDEX($Z$7:$Z$16,AL$6))))</f>
        <v/>
      </c>
      <c r="AM12" s="32" t="str">
        <f>IF(OR($N12="",AM$6=""),"",MAX(0,MIN($V12,INDEX($AC$7:$AC$16,AM$6))-MAX($V12-$Q12,INDEX($AC$7:$AC$16,AM$6)-INDEX($Z$7:$Z$16,AM$6))))</f>
        <v/>
      </c>
    </row>
    <row r="13" spans="1:39" x14ac:dyDescent="0.25">
      <c r="A13" s="17">
        <v>46154</v>
      </c>
      <c r="B13" s="18" t="s">
        <v>35</v>
      </c>
      <c r="C13" s="18" t="s">
        <v>40</v>
      </c>
      <c r="D13" s="19">
        <v>65</v>
      </c>
      <c r="E13" s="20"/>
      <c r="F13" s="21" t="str">
        <f>IF(OR(B13="Inicial",B13="Entrada"),IF(OR(D13="",E13=""),"",D13*E13),"")</f>
        <v/>
      </c>
      <c r="G13" s="22" t="str">
        <f>IF(OR(B13="Inicial",B13="Entrada"),COUNTIF($B$7:B13,"Inicial")+COUNTIF($B$7:B13,"Entrada"),"")</f>
        <v/>
      </c>
      <c r="H13" s="22">
        <f>IF(B13="Salida",COUNTIF($B$7:B13,"Salida"),"")</f>
        <v>3</v>
      </c>
      <c r="I13" s="21">
        <f>IF($H13="","",INDEX($AA$7:$AA$16,$H13))</f>
        <v>277.75</v>
      </c>
      <c r="J13" s="22">
        <f>IF(B13="","",SUMIF($B$7:B13,"Inicial",$D$7:D13)+SUMIF($B$7:B13,"Entrada",$D$7:D13)-SUMIF($B$7:B13,"Salida",$D$7:D13))</f>
        <v>85</v>
      </c>
      <c r="K13" s="23" t="str">
        <f>IF(B13="","",IF(J13&lt;0,"Stock negativo",""))</f>
        <v/>
      </c>
      <c r="L13" s="3"/>
      <c r="M13" s="3"/>
      <c r="N13" s="24" t="str">
        <f>IF(ROW()-6&lt;=COUNT($G$7:$G$26),ROW()-6,"")</f>
        <v/>
      </c>
      <c r="O13" s="25" t="str">
        <f>IF($N13="","",INDEX($A$7:$A$26,MATCH($N13,$G$7:$G$26,0)))</f>
        <v/>
      </c>
      <c r="P13" s="26" t="str">
        <f>IF($N13="","",INDEX($C$7:$C$26,MATCH($N13,$G$7:$G$26,0)))</f>
        <v/>
      </c>
      <c r="Q13" s="22" t="str">
        <f>IF($N13="","",INDEX($D$7:$D$26,MATCH($N13,$G$7:$G$26,0)))</f>
        <v/>
      </c>
      <c r="R13" s="21" t="str">
        <f>IF($N13="","",INDEX($E$7:$E$26,MATCH($N13,$G$7:$G$26,0)))</f>
        <v/>
      </c>
      <c r="S13" s="22" t="str">
        <f>IF($N13="","",SUM($AD13:$AM13))</f>
        <v/>
      </c>
      <c r="T13" s="22" t="str">
        <f>IF($N13="","",$Q13-$S13)</f>
        <v/>
      </c>
      <c r="U13" s="21" t="str">
        <f>IF($N13="","",$T13*$R13)</f>
        <v/>
      </c>
      <c r="V13" s="22" t="str">
        <f>IF($N13="","",SUM($Q$7:Q13))</f>
        <v/>
      </c>
      <c r="W13" s="27" t="str">
        <f>IF(ROW()-6&lt;=COUNT($H$7:$H$26),ROW()-6,"")</f>
        <v/>
      </c>
      <c r="X13" s="28" t="str">
        <f>IF($W13="","",INDEX($A$7:$A$26,MATCH($W13,$H$7:$H$26,0)))</f>
        <v/>
      </c>
      <c r="Y13" s="29" t="str">
        <f>IF($W13="","",INDEX($C$7:$C$26,MATCH($W13,$H$7:$H$26,0)))</f>
        <v/>
      </c>
      <c r="Z13" s="30" t="str">
        <f>IF($W13="","",INDEX($D$7:$D$26,MATCH($W13,$H$7:$H$26,0)))</f>
        <v/>
      </c>
      <c r="AA13" s="31" t="str">
        <f>IF($W13="","",INDEX($AD$18:$AM$18,$W13))</f>
        <v/>
      </c>
      <c r="AB13" s="31" t="str">
        <f>IF(OR($W13="", $Z13=0),"",$AA13/$Z13)</f>
        <v/>
      </c>
      <c r="AC13" s="30" t="str">
        <f>IF($W13="","",SUM($Z$7:Z13))</f>
        <v/>
      </c>
      <c r="AD13" s="32" t="str">
        <f>IF(OR($N13="",AD$6=""),"",MAX(0,MIN($V13,INDEX($AC$7:$AC$16,AD$6))-MAX($V13-$Q13,INDEX($AC$7:$AC$16,AD$6)-INDEX($Z$7:$Z$16,AD$6))))</f>
        <v/>
      </c>
      <c r="AE13" s="32" t="str">
        <f>IF(OR($N13="",AE$6=""),"",MAX(0,MIN($V13,INDEX($AC$7:$AC$16,AE$6))-MAX($V13-$Q13,INDEX($AC$7:$AC$16,AE$6)-INDEX($Z$7:$Z$16,AE$6))))</f>
        <v/>
      </c>
      <c r="AF13" s="32" t="str">
        <f>IF(OR($N13="",AF$6=""),"",MAX(0,MIN($V13,INDEX($AC$7:$AC$16,AF$6))-MAX($V13-$Q13,INDEX($AC$7:$AC$16,AF$6)-INDEX($Z$7:$Z$16,AF$6))))</f>
        <v/>
      </c>
      <c r="AG13" s="32" t="str">
        <f>IF(OR($N13="",AG$6=""),"",MAX(0,MIN($V13,INDEX($AC$7:$AC$16,AG$6))-MAX($V13-$Q13,INDEX($AC$7:$AC$16,AG$6)-INDEX($Z$7:$Z$16,AG$6))))</f>
        <v/>
      </c>
      <c r="AH13" s="32" t="str">
        <f>IF(OR($N13="",AH$6=""),"",MAX(0,MIN($V13,INDEX($AC$7:$AC$16,AH$6))-MAX($V13-$Q13,INDEX($AC$7:$AC$16,AH$6)-INDEX($Z$7:$Z$16,AH$6))))</f>
        <v/>
      </c>
      <c r="AI13" s="32" t="str">
        <f>IF(OR($N13="",AI$6=""),"",MAX(0,MIN($V13,INDEX($AC$7:$AC$16,AI$6))-MAX($V13-$Q13,INDEX($AC$7:$AC$16,AI$6)-INDEX($Z$7:$Z$16,AI$6))))</f>
        <v/>
      </c>
      <c r="AJ13" s="32" t="str">
        <f>IF(OR($N13="",AJ$6=""),"",MAX(0,MIN($V13,INDEX($AC$7:$AC$16,AJ$6))-MAX($V13-$Q13,INDEX($AC$7:$AC$16,AJ$6)-INDEX($Z$7:$Z$16,AJ$6))))</f>
        <v/>
      </c>
      <c r="AK13" s="32" t="str">
        <f>IF(OR($N13="",AK$6=""),"",MAX(0,MIN($V13,INDEX($AC$7:$AC$16,AK$6))-MAX($V13-$Q13,INDEX($AC$7:$AC$16,AK$6)-INDEX($Z$7:$Z$16,AK$6))))</f>
        <v/>
      </c>
      <c r="AL13" s="32" t="str">
        <f>IF(OR($N13="",AL$6=""),"",MAX(0,MIN($V13,INDEX($AC$7:$AC$16,AL$6))-MAX($V13-$Q13,INDEX($AC$7:$AC$16,AL$6)-INDEX($Z$7:$Z$16,AL$6))))</f>
        <v/>
      </c>
      <c r="AM13" s="32" t="str">
        <f>IF(OR($N13="",AM$6=""),"",MAX(0,MIN($V13,INDEX($AC$7:$AC$16,AM$6))-MAX($V13-$Q13,INDEX($AC$7:$AC$16,AM$6)-INDEX($Z$7:$Z$16,AM$6))))</f>
        <v/>
      </c>
    </row>
    <row r="14" spans="1:39" x14ac:dyDescent="0.25">
      <c r="A14" s="17">
        <v>46176</v>
      </c>
      <c r="B14" s="18" t="s">
        <v>33</v>
      </c>
      <c r="C14" s="18" t="s">
        <v>41</v>
      </c>
      <c r="D14" s="19">
        <v>90</v>
      </c>
      <c r="E14" s="20">
        <v>4.8</v>
      </c>
      <c r="F14" s="21">
        <f>IF(OR(B14="Inicial",B14="Entrada"),IF(OR(D14="",E14=""),"",D14*E14),"")</f>
        <v>432</v>
      </c>
      <c r="G14" s="22">
        <f>IF(OR(B14="Inicial",B14="Entrada"),COUNTIF($B$7:B14,"Inicial")+COUNTIF($B$7:B14,"Entrada"),"")</f>
        <v>5</v>
      </c>
      <c r="H14" s="22" t="str">
        <f>IF(B14="Salida",COUNTIF($B$7:B14,"Salida"),"")</f>
        <v/>
      </c>
      <c r="I14" s="21" t="str">
        <f>IF($H14="","",INDEX($AA$7:$AA$16,$H14))</f>
        <v/>
      </c>
      <c r="J14" s="22">
        <f>IF(B14="","",SUMIF($B$7:B14,"Inicial",$D$7:D14)+SUMIF($B$7:B14,"Entrada",$D$7:D14)-SUMIF($B$7:B14,"Salida",$D$7:D14))</f>
        <v>175</v>
      </c>
      <c r="K14" s="23" t="str">
        <f>IF(B14="","",IF(J14&lt;0,"Stock negativo",""))</f>
        <v/>
      </c>
      <c r="L14" s="3"/>
      <c r="M14" s="3"/>
      <c r="N14" s="24" t="str">
        <f>IF(ROW()-6&lt;=COUNT($G$7:$G$26),ROW()-6,"")</f>
        <v/>
      </c>
      <c r="O14" s="25" t="str">
        <f>IF($N14="","",INDEX($A$7:$A$26,MATCH($N14,$G$7:$G$26,0)))</f>
        <v/>
      </c>
      <c r="P14" s="26" t="str">
        <f>IF($N14="","",INDEX($C$7:$C$26,MATCH($N14,$G$7:$G$26,0)))</f>
        <v/>
      </c>
      <c r="Q14" s="22" t="str">
        <f>IF($N14="","",INDEX($D$7:$D$26,MATCH($N14,$G$7:$G$26,0)))</f>
        <v/>
      </c>
      <c r="R14" s="21" t="str">
        <f>IF($N14="","",INDEX($E$7:$E$26,MATCH($N14,$G$7:$G$26,0)))</f>
        <v/>
      </c>
      <c r="S14" s="22" t="str">
        <f>IF($N14="","",SUM($AD14:$AM14))</f>
        <v/>
      </c>
      <c r="T14" s="22" t="str">
        <f>IF($N14="","",$Q14-$S14)</f>
        <v/>
      </c>
      <c r="U14" s="21" t="str">
        <f>IF($N14="","",$T14*$R14)</f>
        <v/>
      </c>
      <c r="V14" s="22" t="str">
        <f>IF($N14="","",SUM($Q$7:Q14))</f>
        <v/>
      </c>
      <c r="W14" s="27" t="str">
        <f>IF(ROW()-6&lt;=COUNT($H$7:$H$26),ROW()-6,"")</f>
        <v/>
      </c>
      <c r="X14" s="28" t="str">
        <f>IF($W14="","",INDEX($A$7:$A$26,MATCH($W14,$H$7:$H$26,0)))</f>
        <v/>
      </c>
      <c r="Y14" s="29" t="str">
        <f>IF($W14="","",INDEX($C$7:$C$26,MATCH($W14,$H$7:$H$26,0)))</f>
        <v/>
      </c>
      <c r="Z14" s="30" t="str">
        <f>IF($W14="","",INDEX($D$7:$D$26,MATCH($W14,$H$7:$H$26,0)))</f>
        <v/>
      </c>
      <c r="AA14" s="31" t="str">
        <f>IF($W14="","",INDEX($AD$18:$AM$18,$W14))</f>
        <v/>
      </c>
      <c r="AB14" s="31" t="str">
        <f>IF(OR($W14="", $Z14=0),"",$AA14/$Z14)</f>
        <v/>
      </c>
      <c r="AC14" s="30" t="str">
        <f>IF($W14="","",SUM($Z$7:Z14))</f>
        <v/>
      </c>
      <c r="AD14" s="32" t="str">
        <f>IF(OR($N14="",AD$6=""),"",MAX(0,MIN($V14,INDEX($AC$7:$AC$16,AD$6))-MAX($V14-$Q14,INDEX($AC$7:$AC$16,AD$6)-INDEX($Z$7:$Z$16,AD$6))))</f>
        <v/>
      </c>
      <c r="AE14" s="32" t="str">
        <f>IF(OR($N14="",AE$6=""),"",MAX(0,MIN($V14,INDEX($AC$7:$AC$16,AE$6))-MAX($V14-$Q14,INDEX($AC$7:$AC$16,AE$6)-INDEX($Z$7:$Z$16,AE$6))))</f>
        <v/>
      </c>
      <c r="AF14" s="32" t="str">
        <f>IF(OR($N14="",AF$6=""),"",MAX(0,MIN($V14,INDEX($AC$7:$AC$16,AF$6))-MAX($V14-$Q14,INDEX($AC$7:$AC$16,AF$6)-INDEX($Z$7:$Z$16,AF$6))))</f>
        <v/>
      </c>
      <c r="AG14" s="32" t="str">
        <f>IF(OR($N14="",AG$6=""),"",MAX(0,MIN($V14,INDEX($AC$7:$AC$16,AG$6))-MAX($V14-$Q14,INDEX($AC$7:$AC$16,AG$6)-INDEX($Z$7:$Z$16,AG$6))))</f>
        <v/>
      </c>
      <c r="AH14" s="32" t="str">
        <f>IF(OR($N14="",AH$6=""),"",MAX(0,MIN($V14,INDEX($AC$7:$AC$16,AH$6))-MAX($V14-$Q14,INDEX($AC$7:$AC$16,AH$6)-INDEX($Z$7:$Z$16,AH$6))))</f>
        <v/>
      </c>
      <c r="AI14" s="32" t="str">
        <f>IF(OR($N14="",AI$6=""),"",MAX(0,MIN($V14,INDEX($AC$7:$AC$16,AI$6))-MAX($V14-$Q14,INDEX($AC$7:$AC$16,AI$6)-INDEX($Z$7:$Z$16,AI$6))))</f>
        <v/>
      </c>
      <c r="AJ14" s="32" t="str">
        <f>IF(OR($N14="",AJ$6=""),"",MAX(0,MIN($V14,INDEX($AC$7:$AC$16,AJ$6))-MAX($V14-$Q14,INDEX($AC$7:$AC$16,AJ$6)-INDEX($Z$7:$Z$16,AJ$6))))</f>
        <v/>
      </c>
      <c r="AK14" s="32" t="str">
        <f>IF(OR($N14="",AK$6=""),"",MAX(0,MIN($V14,INDEX($AC$7:$AC$16,AK$6))-MAX($V14-$Q14,INDEX($AC$7:$AC$16,AK$6)-INDEX($Z$7:$Z$16,AK$6))))</f>
        <v/>
      </c>
      <c r="AL14" s="32" t="str">
        <f>IF(OR($N14="",AL$6=""),"",MAX(0,MIN($V14,INDEX($AC$7:$AC$16,AL$6))-MAX($V14-$Q14,INDEX($AC$7:$AC$16,AL$6)-INDEX($Z$7:$Z$16,AL$6))))</f>
        <v/>
      </c>
      <c r="AM14" s="32" t="str">
        <f>IF(OR($N14="",AM$6=""),"",MAX(0,MIN($V14,INDEX($AC$7:$AC$16,AM$6))-MAX($V14-$Q14,INDEX($AC$7:$AC$16,AM$6)-INDEX($Z$7:$Z$16,AM$6))))</f>
        <v/>
      </c>
    </row>
    <row r="15" spans="1:39" x14ac:dyDescent="0.25">
      <c r="A15" s="17">
        <v>46197</v>
      </c>
      <c r="B15" s="18" t="s">
        <v>35</v>
      </c>
      <c r="C15" s="18" t="s">
        <v>42</v>
      </c>
      <c r="D15" s="19">
        <v>100</v>
      </c>
      <c r="E15" s="20"/>
      <c r="F15" s="21" t="str">
        <f>IF(OR(B15="Inicial",B15="Entrada"),IF(OR(D15="",E15=""),"",D15*E15),"")</f>
        <v/>
      </c>
      <c r="G15" s="22" t="str">
        <f>IF(OR(B15="Inicial",B15="Entrada"),COUNTIF($B$7:B15,"Inicial")+COUNTIF($B$7:B15,"Entrada"),"")</f>
        <v/>
      </c>
      <c r="H15" s="22">
        <f>IF(B15="Salida",COUNTIF($B$7:B15,"Salida"),"")</f>
        <v>4</v>
      </c>
      <c r="I15" s="21">
        <f>IF($H15="","",INDEX($AA$7:$AA$16,$H15))</f>
        <v>451.75</v>
      </c>
      <c r="J15" s="22">
        <f>IF(B15="","",SUMIF($B$7:B15,"Inicial",$D$7:D15)+SUMIF($B$7:B15,"Entrada",$D$7:D15)-SUMIF($B$7:B15,"Salida",$D$7:D15))</f>
        <v>75</v>
      </c>
      <c r="K15" s="23" t="str">
        <f>IF(B15="","",IF(J15&lt;0,"Stock negativo",""))</f>
        <v/>
      </c>
      <c r="L15" s="3"/>
      <c r="M15" s="3"/>
      <c r="N15" s="24" t="str">
        <f>IF(ROW()-6&lt;=COUNT($G$7:$G$26),ROW()-6,"")</f>
        <v/>
      </c>
      <c r="O15" s="25" t="str">
        <f>IF($N15="","",INDEX($A$7:$A$26,MATCH($N15,$G$7:$G$26,0)))</f>
        <v/>
      </c>
      <c r="P15" s="26" t="str">
        <f>IF($N15="","",INDEX($C$7:$C$26,MATCH($N15,$G$7:$G$26,0)))</f>
        <v/>
      </c>
      <c r="Q15" s="22" t="str">
        <f>IF($N15="","",INDEX($D$7:$D$26,MATCH($N15,$G$7:$G$26,0)))</f>
        <v/>
      </c>
      <c r="R15" s="21" t="str">
        <f>IF($N15="","",INDEX($E$7:$E$26,MATCH($N15,$G$7:$G$26,0)))</f>
        <v/>
      </c>
      <c r="S15" s="22" t="str">
        <f>IF($N15="","",SUM($AD15:$AM15))</f>
        <v/>
      </c>
      <c r="T15" s="22" t="str">
        <f>IF($N15="","",$Q15-$S15)</f>
        <v/>
      </c>
      <c r="U15" s="21" t="str">
        <f>IF($N15="","",$T15*$R15)</f>
        <v/>
      </c>
      <c r="V15" s="22" t="str">
        <f>IF($N15="","",SUM($Q$7:Q15))</f>
        <v/>
      </c>
      <c r="W15" s="27" t="str">
        <f>IF(ROW()-6&lt;=COUNT($H$7:$H$26),ROW()-6,"")</f>
        <v/>
      </c>
      <c r="X15" s="28" t="str">
        <f>IF($W15="","",INDEX($A$7:$A$26,MATCH($W15,$H$7:$H$26,0)))</f>
        <v/>
      </c>
      <c r="Y15" s="29" t="str">
        <f>IF($W15="","",INDEX($C$7:$C$26,MATCH($W15,$H$7:$H$26,0)))</f>
        <v/>
      </c>
      <c r="Z15" s="30" t="str">
        <f>IF($W15="","",INDEX($D$7:$D$26,MATCH($W15,$H$7:$H$26,0)))</f>
        <v/>
      </c>
      <c r="AA15" s="31" t="str">
        <f>IF($W15="","",INDEX($AD$18:$AM$18,$W15))</f>
        <v/>
      </c>
      <c r="AB15" s="31" t="str">
        <f>IF(OR($W15="", $Z15=0),"",$AA15/$Z15)</f>
        <v/>
      </c>
      <c r="AC15" s="30" t="str">
        <f>IF($W15="","",SUM($Z$7:Z15))</f>
        <v/>
      </c>
      <c r="AD15" s="32" t="str">
        <f>IF(OR($N15="",AD$6=""),"",MAX(0,MIN($V15,INDEX($AC$7:$AC$16,AD$6))-MAX($V15-$Q15,INDEX($AC$7:$AC$16,AD$6)-INDEX($Z$7:$Z$16,AD$6))))</f>
        <v/>
      </c>
      <c r="AE15" s="32" t="str">
        <f>IF(OR($N15="",AE$6=""),"",MAX(0,MIN($V15,INDEX($AC$7:$AC$16,AE$6))-MAX($V15-$Q15,INDEX($AC$7:$AC$16,AE$6)-INDEX($Z$7:$Z$16,AE$6))))</f>
        <v/>
      </c>
      <c r="AF15" s="32" t="str">
        <f>IF(OR($N15="",AF$6=""),"",MAX(0,MIN($V15,INDEX($AC$7:$AC$16,AF$6))-MAX($V15-$Q15,INDEX($AC$7:$AC$16,AF$6)-INDEX($Z$7:$Z$16,AF$6))))</f>
        <v/>
      </c>
      <c r="AG15" s="32" t="str">
        <f>IF(OR($N15="",AG$6=""),"",MAX(0,MIN($V15,INDEX($AC$7:$AC$16,AG$6))-MAX($V15-$Q15,INDEX($AC$7:$AC$16,AG$6)-INDEX($Z$7:$Z$16,AG$6))))</f>
        <v/>
      </c>
      <c r="AH15" s="32" t="str">
        <f>IF(OR($N15="",AH$6=""),"",MAX(0,MIN($V15,INDEX($AC$7:$AC$16,AH$6))-MAX($V15-$Q15,INDEX($AC$7:$AC$16,AH$6)-INDEX($Z$7:$Z$16,AH$6))))</f>
        <v/>
      </c>
      <c r="AI15" s="32" t="str">
        <f>IF(OR($N15="",AI$6=""),"",MAX(0,MIN($V15,INDEX($AC$7:$AC$16,AI$6))-MAX($V15-$Q15,INDEX($AC$7:$AC$16,AI$6)-INDEX($Z$7:$Z$16,AI$6))))</f>
        <v/>
      </c>
      <c r="AJ15" s="32" t="str">
        <f>IF(OR($N15="",AJ$6=""),"",MAX(0,MIN($V15,INDEX($AC$7:$AC$16,AJ$6))-MAX($V15-$Q15,INDEX($AC$7:$AC$16,AJ$6)-INDEX($Z$7:$Z$16,AJ$6))))</f>
        <v/>
      </c>
      <c r="AK15" s="32" t="str">
        <f>IF(OR($N15="",AK$6=""),"",MAX(0,MIN($V15,INDEX($AC$7:$AC$16,AK$6))-MAX($V15-$Q15,INDEX($AC$7:$AC$16,AK$6)-INDEX($Z$7:$Z$16,AK$6))))</f>
        <v/>
      </c>
      <c r="AL15" s="32" t="str">
        <f>IF(OR($N15="",AL$6=""),"",MAX(0,MIN($V15,INDEX($AC$7:$AC$16,AL$6))-MAX($V15-$Q15,INDEX($AC$7:$AC$16,AL$6)-INDEX($Z$7:$Z$16,AL$6))))</f>
        <v/>
      </c>
      <c r="AM15" s="32" t="str">
        <f>IF(OR($N15="",AM$6=""),"",MAX(0,MIN($V15,INDEX($AC$7:$AC$16,AM$6))-MAX($V15-$Q15,INDEX($AC$7:$AC$16,AM$6)-INDEX($Z$7:$Z$16,AM$6))))</f>
        <v/>
      </c>
    </row>
    <row r="16" spans="1:39" x14ac:dyDescent="0.25">
      <c r="A16" s="17">
        <v>46222</v>
      </c>
      <c r="B16" s="18" t="s">
        <v>33</v>
      </c>
      <c r="C16" s="18" t="s">
        <v>43</v>
      </c>
      <c r="D16" s="19">
        <v>40</v>
      </c>
      <c r="E16" s="20">
        <v>4.95</v>
      </c>
      <c r="F16" s="21">
        <f>IF(OR(B16="Inicial",B16="Entrada"),IF(OR(D16="",E16=""),"",D16*E16),"")</f>
        <v>198</v>
      </c>
      <c r="G16" s="22">
        <f>IF(OR(B16="Inicial",B16="Entrada"),COUNTIF($B$7:B16,"Inicial")+COUNTIF($B$7:B16,"Entrada"),"")</f>
        <v>6</v>
      </c>
      <c r="H16" s="22" t="str">
        <f>IF(B16="Salida",COUNTIF($B$7:B16,"Salida"),"")</f>
        <v/>
      </c>
      <c r="I16" s="21" t="str">
        <f>IF($H16="","",INDEX($AA$7:$AA$16,$H16))</f>
        <v/>
      </c>
      <c r="J16" s="22">
        <f>IF(B16="","",SUMIF($B$7:B16,"Inicial",$D$7:D16)+SUMIF($B$7:B16,"Entrada",$D$7:D16)-SUMIF($B$7:B16,"Salida",$D$7:D16))</f>
        <v>115</v>
      </c>
      <c r="K16" s="23" t="str">
        <f>IF(B16="","",IF(J16&lt;0,"Stock negativo",""))</f>
        <v/>
      </c>
      <c r="L16" s="3"/>
      <c r="M16" s="3"/>
      <c r="N16" s="24" t="str">
        <f>IF(ROW()-6&lt;=COUNT($G$7:$G$26),ROW()-6,"")</f>
        <v/>
      </c>
      <c r="O16" s="25" t="str">
        <f>IF($N16="","",INDEX($A$7:$A$26,MATCH($N16,$G$7:$G$26,0)))</f>
        <v/>
      </c>
      <c r="P16" s="26" t="str">
        <f>IF($N16="","",INDEX($C$7:$C$26,MATCH($N16,$G$7:$G$26,0)))</f>
        <v/>
      </c>
      <c r="Q16" s="22" t="str">
        <f>IF($N16="","",INDEX($D$7:$D$26,MATCH($N16,$G$7:$G$26,0)))</f>
        <v/>
      </c>
      <c r="R16" s="21" t="str">
        <f>IF($N16="","",INDEX($E$7:$E$26,MATCH($N16,$G$7:$G$26,0)))</f>
        <v/>
      </c>
      <c r="S16" s="22" t="str">
        <f>IF($N16="","",SUM($AD16:$AM16))</f>
        <v/>
      </c>
      <c r="T16" s="22" t="str">
        <f>IF($N16="","",$Q16-$S16)</f>
        <v/>
      </c>
      <c r="U16" s="21" t="str">
        <f>IF($N16="","",$T16*$R16)</f>
        <v/>
      </c>
      <c r="V16" s="22" t="str">
        <f>IF($N16="","",SUM($Q$7:Q16))</f>
        <v/>
      </c>
      <c r="W16" s="27" t="str">
        <f>IF(ROW()-6&lt;=COUNT($H$7:$H$26),ROW()-6,"")</f>
        <v/>
      </c>
      <c r="X16" s="28" t="str">
        <f>IF($W16="","",INDEX($A$7:$A$26,MATCH($W16,$H$7:$H$26,0)))</f>
        <v/>
      </c>
      <c r="Y16" s="29" t="str">
        <f>IF($W16="","",INDEX($C$7:$C$26,MATCH($W16,$H$7:$H$26,0)))</f>
        <v/>
      </c>
      <c r="Z16" s="30" t="str">
        <f>IF($W16="","",INDEX($D$7:$D$26,MATCH($W16,$H$7:$H$26,0)))</f>
        <v/>
      </c>
      <c r="AA16" s="31" t="str">
        <f>IF($W16="","",INDEX($AD$18:$AM$18,$W16))</f>
        <v/>
      </c>
      <c r="AB16" s="31" t="str">
        <f>IF(OR($W16="", $Z16=0),"",$AA16/$Z16)</f>
        <v/>
      </c>
      <c r="AC16" s="30" t="str">
        <f>IF($W16="","",SUM($Z$7:Z16))</f>
        <v/>
      </c>
      <c r="AD16" s="32" t="str">
        <f>IF(OR($N16="",AD$6=""),"",MAX(0,MIN($V16,INDEX($AC$7:$AC$16,AD$6))-MAX($V16-$Q16,INDEX($AC$7:$AC$16,AD$6)-INDEX($Z$7:$Z$16,AD$6))))</f>
        <v/>
      </c>
      <c r="AE16" s="32" t="str">
        <f>IF(OR($N16="",AE$6=""),"",MAX(0,MIN($V16,INDEX($AC$7:$AC$16,AE$6))-MAX($V16-$Q16,INDEX($AC$7:$AC$16,AE$6)-INDEX($Z$7:$Z$16,AE$6))))</f>
        <v/>
      </c>
      <c r="AF16" s="32" t="str">
        <f>IF(OR($N16="",AF$6=""),"",MAX(0,MIN($V16,INDEX($AC$7:$AC$16,AF$6))-MAX($V16-$Q16,INDEX($AC$7:$AC$16,AF$6)-INDEX($Z$7:$Z$16,AF$6))))</f>
        <v/>
      </c>
      <c r="AG16" s="32" t="str">
        <f>IF(OR($N16="",AG$6=""),"",MAX(0,MIN($V16,INDEX($AC$7:$AC$16,AG$6))-MAX($V16-$Q16,INDEX($AC$7:$AC$16,AG$6)-INDEX($Z$7:$Z$16,AG$6))))</f>
        <v/>
      </c>
      <c r="AH16" s="32" t="str">
        <f>IF(OR($N16="",AH$6=""),"",MAX(0,MIN($V16,INDEX($AC$7:$AC$16,AH$6))-MAX($V16-$Q16,INDEX($AC$7:$AC$16,AH$6)-INDEX($Z$7:$Z$16,AH$6))))</f>
        <v/>
      </c>
      <c r="AI16" s="32" t="str">
        <f>IF(OR($N16="",AI$6=""),"",MAX(0,MIN($V16,INDEX($AC$7:$AC$16,AI$6))-MAX($V16-$Q16,INDEX($AC$7:$AC$16,AI$6)-INDEX($Z$7:$Z$16,AI$6))))</f>
        <v/>
      </c>
      <c r="AJ16" s="32" t="str">
        <f>IF(OR($N16="",AJ$6=""),"",MAX(0,MIN($V16,INDEX($AC$7:$AC$16,AJ$6))-MAX($V16-$Q16,INDEX($AC$7:$AC$16,AJ$6)-INDEX($Z$7:$Z$16,AJ$6))))</f>
        <v/>
      </c>
      <c r="AK16" s="32" t="str">
        <f>IF(OR($N16="",AK$6=""),"",MAX(0,MIN($V16,INDEX($AC$7:$AC$16,AK$6))-MAX($V16-$Q16,INDEX($AC$7:$AC$16,AK$6)-INDEX($Z$7:$Z$16,AK$6))))</f>
        <v/>
      </c>
      <c r="AL16" s="32" t="str">
        <f>IF(OR($N16="",AL$6=""),"",MAX(0,MIN($V16,INDEX($AC$7:$AC$16,AL$6))-MAX($V16-$Q16,INDEX($AC$7:$AC$16,AL$6)-INDEX($Z$7:$Z$16,AL$6))))</f>
        <v/>
      </c>
      <c r="AM16" s="32" t="str">
        <f>IF(OR($N16="",AM$6=""),"",MAX(0,MIN($V16,INDEX($AC$7:$AC$16,AM$6))-MAX($V16-$Q16,INDEX($AC$7:$AC$16,AM$6)-INDEX($Z$7:$Z$16,AM$6))))</f>
        <v/>
      </c>
    </row>
    <row r="17" spans="1:39" x14ac:dyDescent="0.25">
      <c r="A17" s="17">
        <v>46233</v>
      </c>
      <c r="B17" s="18" t="s">
        <v>35</v>
      </c>
      <c r="C17" s="18" t="s">
        <v>44</v>
      </c>
      <c r="D17" s="19">
        <v>35</v>
      </c>
      <c r="E17" s="20"/>
      <c r="F17" s="21" t="str">
        <f>IF(OR(B17="Inicial",B17="Entrada"),IF(OR(D17="",E17=""),"",D17*E17),"")</f>
        <v/>
      </c>
      <c r="G17" s="22" t="str">
        <f>IF(OR(B17="Inicial",B17="Entrada"),COUNTIF($B$7:B17,"Inicial")+COUNTIF($B$7:B17,"Entrada"),"")</f>
        <v/>
      </c>
      <c r="H17" s="22">
        <f>IF(B17="Salida",COUNTIF($B$7:B17,"Salida"),"")</f>
        <v>5</v>
      </c>
      <c r="I17" s="21">
        <f>IF($H17="","",INDEX($AA$7:$AA$16,$H17))</f>
        <v>168</v>
      </c>
      <c r="J17" s="22">
        <f>IF(B17="","",SUMIF($B$7:B17,"Inicial",$D$7:D17)+SUMIF($B$7:B17,"Entrada",$D$7:D17)-SUMIF($B$7:B17,"Salida",$D$7:D17))</f>
        <v>80</v>
      </c>
      <c r="K17" s="23" t="str">
        <f>IF(B17="","",IF(J17&lt;0,"Stock negativo",""))</f>
        <v/>
      </c>
      <c r="L17" s="3"/>
      <c r="M17" s="3"/>
      <c r="N17" s="4"/>
      <c r="O17" s="4"/>
      <c r="P17" s="4"/>
      <c r="Q17" s="3"/>
      <c r="R17" s="3"/>
      <c r="S17" s="3"/>
      <c r="T17" s="3"/>
      <c r="U17" s="3"/>
      <c r="V17" s="3"/>
      <c r="W17" s="4"/>
      <c r="X17" s="4"/>
      <c r="Y17" s="4"/>
      <c r="Z17" s="3"/>
      <c r="AA17" s="3"/>
      <c r="AB17" s="3"/>
      <c r="AC17" s="3"/>
      <c r="AD17" s="33">
        <f t="shared" ref="AD17:AM17" si="0">IF(AD$6="","",SUM(AD$7:AD$16))</f>
        <v>90</v>
      </c>
      <c r="AE17" s="33">
        <f t="shared" si="0"/>
        <v>70</v>
      </c>
      <c r="AF17" s="33">
        <f t="shared" si="0"/>
        <v>65</v>
      </c>
      <c r="AG17" s="33">
        <f t="shared" si="0"/>
        <v>100</v>
      </c>
      <c r="AH17" s="33">
        <f t="shared" si="0"/>
        <v>35</v>
      </c>
      <c r="AI17" s="33" t="str">
        <f t="shared" si="0"/>
        <v/>
      </c>
      <c r="AJ17" s="33" t="str">
        <f t="shared" si="0"/>
        <v/>
      </c>
      <c r="AK17" s="33" t="str">
        <f t="shared" si="0"/>
        <v/>
      </c>
      <c r="AL17" s="33" t="str">
        <f t="shared" si="0"/>
        <v/>
      </c>
      <c r="AM17" s="33" t="str">
        <f t="shared" si="0"/>
        <v/>
      </c>
    </row>
    <row r="18" spans="1:39" x14ac:dyDescent="0.25">
      <c r="A18" s="17"/>
      <c r="B18" s="18"/>
      <c r="C18" s="18"/>
      <c r="D18" s="19"/>
      <c r="E18" s="20"/>
      <c r="F18" s="21" t="str">
        <f>IF(OR(B18="Inicial",B18="Entrada"),IF(OR(D18="",E18=""),"",D18*E18),"")</f>
        <v/>
      </c>
      <c r="G18" s="22" t="str">
        <f>IF(OR(B18="Inicial",B18="Entrada"),COUNTIF($B$7:B18,"Inicial")+COUNTIF($B$7:B18,"Entrada"),"")</f>
        <v/>
      </c>
      <c r="H18" s="22" t="str">
        <f>IF(B18="Salida",COUNTIF($B$7:B18,"Salida"),"")</f>
        <v/>
      </c>
      <c r="I18" s="21" t="str">
        <f>IF($H18="","",INDEX($AA$7:$AA$16,$H18))</f>
        <v/>
      </c>
      <c r="J18" s="22" t="str">
        <f>IF(B18="","",SUMIF($B$7:B18,"Inicial",$D$7:D18)+SUMIF($B$7:B18,"Entrada",$D$7:D18)-SUMIF($B$7:B18,"Salida",$D$7:D18))</f>
        <v/>
      </c>
      <c r="K18" s="23" t="str">
        <f>IF(B18="","",IF(J18&lt;0,"Stock negativo",""))</f>
        <v/>
      </c>
      <c r="L18" s="3"/>
      <c r="M18" s="3"/>
      <c r="N18" s="4"/>
      <c r="O18" s="4"/>
      <c r="P18" s="4"/>
      <c r="Q18" s="3"/>
      <c r="R18" s="3"/>
      <c r="S18" s="3"/>
      <c r="T18" s="3"/>
      <c r="U18" s="3"/>
      <c r="V18" s="3"/>
      <c r="W18" s="4"/>
      <c r="X18" s="4"/>
      <c r="Y18" s="4"/>
      <c r="Z18" s="3"/>
      <c r="AA18" s="3"/>
      <c r="AB18" s="3"/>
      <c r="AC18" s="3"/>
      <c r="AD18" s="33">
        <f>IF(AD$6="","",SUMPRODUCT(AD$7:AD$16,$R$7:$R$16))</f>
        <v>342</v>
      </c>
      <c r="AE18" s="33">
        <f>IF(AE$6="","",SUMPRODUCT(AE$7:AE$16,$R$7:$R$16))</f>
        <v>278</v>
      </c>
      <c r="AF18" s="33">
        <f>IF(AF$6="","",SUMPRODUCT(AF$7:AF$16,$R$7:$R$16))</f>
        <v>277.75</v>
      </c>
      <c r="AG18" s="33">
        <f>IF(AG$6="","",SUMPRODUCT(AG$7:AG$16,$R$7:$R$16))</f>
        <v>451.75</v>
      </c>
      <c r="AH18" s="33">
        <f>IF(AH$6="","",SUMPRODUCT(AH$7:AH$16,$R$7:$R$16))</f>
        <v>168</v>
      </c>
      <c r="AI18" s="33" t="str">
        <f>IF(AI$6="","",SUMPRODUCT(AI$7:AI$16,$R$7:$R$16))</f>
        <v/>
      </c>
      <c r="AJ18" s="33" t="str">
        <f>IF(AJ$6="","",SUMPRODUCT(AJ$7:AJ$16,$R$7:$R$16))</f>
        <v/>
      </c>
      <c r="AK18" s="33" t="str">
        <f>IF(AK$6="","",SUMPRODUCT(AK$7:AK$16,$R$7:$R$16))</f>
        <v/>
      </c>
      <c r="AL18" s="33" t="str">
        <f>IF(AL$6="","",SUMPRODUCT(AL$7:AL$16,$R$7:$R$16))</f>
        <v/>
      </c>
      <c r="AM18" s="33" t="str">
        <f>IF(AM$6="","",SUMPRODUCT(AM$7:AM$16,$R$7:$R$16))</f>
        <v/>
      </c>
    </row>
    <row r="19" spans="1:39" x14ac:dyDescent="0.25">
      <c r="A19" s="17"/>
      <c r="B19" s="18"/>
      <c r="C19" s="18"/>
      <c r="D19" s="19"/>
      <c r="E19" s="20"/>
      <c r="F19" s="21" t="str">
        <f>IF(OR(B19="Inicial",B19="Entrada"),IF(OR(D19="",E19=""),"",D19*E19),"")</f>
        <v/>
      </c>
      <c r="G19" s="22" t="str">
        <f>IF(OR(B19="Inicial",B19="Entrada"),COUNTIF($B$7:B19,"Inicial")+COUNTIF($B$7:B19,"Entrada"),"")</f>
        <v/>
      </c>
      <c r="H19" s="22" t="str">
        <f>IF(B19="Salida",COUNTIF($B$7:B19,"Salida"),"")</f>
        <v/>
      </c>
      <c r="I19" s="21" t="str">
        <f>IF($H19="","",INDEX($AA$7:$AA$16,$H19))</f>
        <v/>
      </c>
      <c r="J19" s="22" t="str">
        <f>IF(B19="","",SUMIF($B$7:B19,"Inicial",$D$7:D19)+SUMIF($B$7:B19,"Entrada",$D$7:D19)-SUMIF($B$7:B19,"Salida",$D$7:D19))</f>
        <v/>
      </c>
      <c r="K19" s="23" t="str">
        <f>IF(B19="","",IF(J19&lt;0,"Stock negativo",""))</f>
        <v/>
      </c>
      <c r="L19" s="3"/>
      <c r="M19" s="3"/>
      <c r="N19" s="4"/>
      <c r="O19" s="4"/>
      <c r="P19" s="4"/>
      <c r="Q19" s="3"/>
      <c r="R19" s="3"/>
      <c r="S19" s="3"/>
      <c r="T19" s="3"/>
      <c r="U19" s="3"/>
      <c r="V19" s="3"/>
      <c r="W19" s="4"/>
      <c r="X19" s="4"/>
      <c r="Y19" s="4"/>
      <c r="Z19" s="3"/>
      <c r="AA19" s="3"/>
      <c r="AB19" s="3"/>
      <c r="AC19" s="3"/>
    </row>
    <row r="20" spans="1:39" x14ac:dyDescent="0.25">
      <c r="A20" s="17"/>
      <c r="B20" s="18"/>
      <c r="C20" s="18"/>
      <c r="D20" s="19"/>
      <c r="E20" s="20"/>
      <c r="F20" s="21" t="str">
        <f>IF(OR(B20="Inicial",B20="Entrada"),IF(OR(D20="",E20=""),"",D20*E20),"")</f>
        <v/>
      </c>
      <c r="G20" s="22" t="str">
        <f>IF(OR(B20="Inicial",B20="Entrada"),COUNTIF($B$7:B20,"Inicial")+COUNTIF($B$7:B20,"Entrada"),"")</f>
        <v/>
      </c>
      <c r="H20" s="22" t="str">
        <f>IF(B20="Salida",COUNTIF($B$7:B20,"Salida"),"")</f>
        <v/>
      </c>
      <c r="I20" s="21" t="str">
        <f>IF($H20="","",INDEX($AA$7:$AA$16,$H20))</f>
        <v/>
      </c>
      <c r="J20" s="22" t="str">
        <f>IF(B20="","",SUMIF($B$7:B20,"Inicial",$D$7:D20)+SUMIF($B$7:B20,"Entrada",$D$7:D20)-SUMIF($B$7:B20,"Salida",$D$7:D20))</f>
        <v/>
      </c>
      <c r="K20" s="23" t="str">
        <f>IF(B20="","",IF(J20&lt;0,"Stock negativo",""))</f>
        <v/>
      </c>
      <c r="L20" s="3"/>
      <c r="M20" s="3"/>
      <c r="N20" s="4"/>
      <c r="O20" s="4"/>
      <c r="P20" s="4"/>
      <c r="Q20" s="3"/>
      <c r="R20" s="3"/>
      <c r="S20" s="3"/>
      <c r="T20" s="3"/>
      <c r="U20" s="3"/>
      <c r="V20" s="3"/>
      <c r="W20" s="4"/>
      <c r="X20" s="4"/>
      <c r="Y20" s="4"/>
      <c r="Z20" s="3"/>
      <c r="AA20" s="3"/>
      <c r="AB20" s="3"/>
      <c r="AC20" s="3"/>
    </row>
    <row r="21" spans="1:39" x14ac:dyDescent="0.25">
      <c r="A21" s="17"/>
      <c r="B21" s="18"/>
      <c r="C21" s="18"/>
      <c r="D21" s="19"/>
      <c r="E21" s="20"/>
      <c r="F21" s="21" t="str">
        <f>IF(OR(B21="Inicial",B21="Entrada"),IF(OR(D21="",E21=""),"",D21*E21),"")</f>
        <v/>
      </c>
      <c r="G21" s="22" t="str">
        <f>IF(OR(B21="Inicial",B21="Entrada"),COUNTIF($B$7:B21,"Inicial")+COUNTIF($B$7:B21,"Entrada"),"")</f>
        <v/>
      </c>
      <c r="H21" s="22" t="str">
        <f>IF(B21="Salida",COUNTIF($B$7:B21,"Salida"),"")</f>
        <v/>
      </c>
      <c r="I21" s="21" t="str">
        <f>IF($H21="","",INDEX($AA$7:$AA$16,$H21))</f>
        <v/>
      </c>
      <c r="J21" s="22" t="str">
        <f>IF(B21="","",SUMIF($B$7:B21,"Inicial",$D$7:D21)+SUMIF($B$7:B21,"Entrada",$D$7:D21)-SUMIF($B$7:B21,"Salida",$D$7:D21))</f>
        <v/>
      </c>
      <c r="K21" s="23" t="str">
        <f>IF(B21="","",IF(J21&lt;0,"Stock negativo",""))</f>
        <v/>
      </c>
      <c r="L21" s="3"/>
      <c r="M21" s="3"/>
      <c r="N21" s="4"/>
      <c r="O21" s="4"/>
      <c r="P21" s="4"/>
      <c r="Q21" s="3"/>
      <c r="R21" s="3"/>
      <c r="S21" s="3"/>
      <c r="T21" s="3"/>
      <c r="U21" s="3"/>
      <c r="V21" s="3"/>
      <c r="W21" s="4"/>
      <c r="X21" s="4"/>
      <c r="Y21" s="4"/>
      <c r="Z21" s="3"/>
      <c r="AA21" s="3"/>
      <c r="AB21" s="3"/>
      <c r="AC21" s="3"/>
    </row>
    <row r="22" spans="1:39" x14ac:dyDescent="0.25">
      <c r="A22" s="17"/>
      <c r="B22" s="18"/>
      <c r="C22" s="18"/>
      <c r="D22" s="19"/>
      <c r="E22" s="20"/>
      <c r="F22" s="21" t="str">
        <f>IF(OR(B22="Inicial",B22="Entrada"),IF(OR(D22="",E22=""),"",D22*E22),"")</f>
        <v/>
      </c>
      <c r="G22" s="22" t="str">
        <f>IF(OR(B22="Inicial",B22="Entrada"),COUNTIF($B$7:B22,"Inicial")+COUNTIF($B$7:B22,"Entrada"),"")</f>
        <v/>
      </c>
      <c r="H22" s="22" t="str">
        <f>IF(B22="Salida",COUNTIF($B$7:B22,"Salida"),"")</f>
        <v/>
      </c>
      <c r="I22" s="21" t="str">
        <f>IF($H22="","",INDEX($AA$7:$AA$16,$H22))</f>
        <v/>
      </c>
      <c r="J22" s="22" t="str">
        <f>IF(B22="","",SUMIF($B$7:B22,"Inicial",$D$7:D22)+SUMIF($B$7:B22,"Entrada",$D$7:D22)-SUMIF($B$7:B22,"Salida",$D$7:D22))</f>
        <v/>
      </c>
      <c r="K22" s="23" t="str">
        <f>IF(B22="","",IF(J22&lt;0,"Stock negativo",""))</f>
        <v/>
      </c>
      <c r="L22" s="3"/>
      <c r="M22" s="3"/>
      <c r="N22" s="4"/>
      <c r="O22" s="4"/>
      <c r="P22" s="4"/>
      <c r="Q22" s="3"/>
      <c r="R22" s="3"/>
      <c r="S22" s="3"/>
      <c r="T22" s="3"/>
      <c r="U22" s="3"/>
      <c r="V22" s="3"/>
      <c r="W22" s="4"/>
      <c r="X22" s="4"/>
      <c r="Y22" s="4"/>
      <c r="Z22" s="3"/>
      <c r="AA22" s="3"/>
      <c r="AB22" s="3"/>
      <c r="AC22" s="3"/>
    </row>
    <row r="23" spans="1:39" x14ac:dyDescent="0.25">
      <c r="A23" s="17"/>
      <c r="B23" s="18"/>
      <c r="C23" s="18"/>
      <c r="D23" s="19"/>
      <c r="E23" s="20"/>
      <c r="F23" s="21" t="str">
        <f>IF(OR(B23="Inicial",B23="Entrada"),IF(OR(D23="",E23=""),"",D23*E23),"")</f>
        <v/>
      </c>
      <c r="G23" s="22" t="str">
        <f>IF(OR(B23="Inicial",B23="Entrada"),COUNTIF($B$7:B23,"Inicial")+COUNTIF($B$7:B23,"Entrada"),"")</f>
        <v/>
      </c>
      <c r="H23" s="22" t="str">
        <f>IF(B23="Salida",COUNTIF($B$7:B23,"Salida"),"")</f>
        <v/>
      </c>
      <c r="I23" s="21" t="str">
        <f>IF($H23="","",INDEX($AA$7:$AA$16,$H23))</f>
        <v/>
      </c>
      <c r="J23" s="22" t="str">
        <f>IF(B23="","",SUMIF($B$7:B23,"Inicial",$D$7:D23)+SUMIF($B$7:B23,"Entrada",$D$7:D23)-SUMIF($B$7:B23,"Salida",$D$7:D23))</f>
        <v/>
      </c>
      <c r="K23" s="23" t="str">
        <f>IF(B23="","",IF(J23&lt;0,"Stock negativo",""))</f>
        <v/>
      </c>
      <c r="L23" s="3"/>
      <c r="M23" s="3"/>
      <c r="N23" s="4"/>
      <c r="O23" s="4"/>
      <c r="P23" s="4"/>
      <c r="Q23" s="3"/>
      <c r="R23" s="3"/>
      <c r="S23" s="3"/>
      <c r="T23" s="3"/>
      <c r="U23" s="3"/>
      <c r="V23" s="3"/>
      <c r="W23" s="4"/>
      <c r="X23" s="4"/>
      <c r="Y23" s="4"/>
      <c r="Z23" s="3"/>
      <c r="AA23" s="3"/>
      <c r="AB23" s="3"/>
      <c r="AC23" s="3"/>
    </row>
    <row r="24" spans="1:39" x14ac:dyDescent="0.25">
      <c r="A24" s="17"/>
      <c r="B24" s="18"/>
      <c r="C24" s="18"/>
      <c r="D24" s="19"/>
      <c r="E24" s="20"/>
      <c r="F24" s="21" t="str">
        <f>IF(OR(B24="Inicial",B24="Entrada"),IF(OR(D24="",E24=""),"",D24*E24),"")</f>
        <v/>
      </c>
      <c r="G24" s="22" t="str">
        <f>IF(OR(B24="Inicial",B24="Entrada"),COUNTIF($B$7:B24,"Inicial")+COUNTIF($B$7:B24,"Entrada"),"")</f>
        <v/>
      </c>
      <c r="H24" s="22" t="str">
        <f>IF(B24="Salida",COUNTIF($B$7:B24,"Salida"),"")</f>
        <v/>
      </c>
      <c r="I24" s="21" t="str">
        <f>IF($H24="","",INDEX($AA$7:$AA$16,$H24))</f>
        <v/>
      </c>
      <c r="J24" s="22" t="str">
        <f>IF(B24="","",SUMIF($B$7:B24,"Inicial",$D$7:D24)+SUMIF($B$7:B24,"Entrada",$D$7:D24)-SUMIF($B$7:B24,"Salida",$D$7:D24))</f>
        <v/>
      </c>
      <c r="K24" s="23" t="str">
        <f>IF(B24="","",IF(J24&lt;0,"Stock negativo",""))</f>
        <v/>
      </c>
      <c r="L24" s="3"/>
      <c r="M24" s="3"/>
      <c r="N24" s="4"/>
      <c r="O24" s="4"/>
      <c r="P24" s="4"/>
      <c r="Q24" s="3"/>
      <c r="R24" s="3"/>
      <c r="S24" s="3"/>
      <c r="T24" s="3"/>
      <c r="U24" s="3"/>
      <c r="V24" s="3"/>
      <c r="W24" s="4"/>
      <c r="X24" s="4"/>
      <c r="Y24" s="4"/>
      <c r="Z24" s="3"/>
      <c r="AA24" s="3"/>
      <c r="AB24" s="3"/>
      <c r="AC24" s="3"/>
    </row>
    <row r="25" spans="1:39" x14ac:dyDescent="0.25">
      <c r="A25" s="17"/>
      <c r="B25" s="18"/>
      <c r="C25" s="18"/>
      <c r="D25" s="19"/>
      <c r="E25" s="20"/>
      <c r="F25" s="21" t="str">
        <f>IF(OR(B25="Inicial",B25="Entrada"),IF(OR(D25="",E25=""),"",D25*E25),"")</f>
        <v/>
      </c>
      <c r="G25" s="22" t="str">
        <f>IF(OR(B25="Inicial",B25="Entrada"),COUNTIF($B$7:B25,"Inicial")+COUNTIF($B$7:B25,"Entrada"),"")</f>
        <v/>
      </c>
      <c r="H25" s="22" t="str">
        <f>IF(B25="Salida",COUNTIF($B$7:B25,"Salida"),"")</f>
        <v/>
      </c>
      <c r="I25" s="21" t="str">
        <f>IF($H25="","",INDEX($AA$7:$AA$16,$H25))</f>
        <v/>
      </c>
      <c r="J25" s="22" t="str">
        <f>IF(B25="","",SUMIF($B$7:B25,"Inicial",$D$7:D25)+SUMIF($B$7:B25,"Entrada",$D$7:D25)-SUMIF($B$7:B25,"Salida",$D$7:D25))</f>
        <v/>
      </c>
      <c r="K25" s="23" t="str">
        <f>IF(B25="","",IF(J25&lt;0,"Stock negativo",""))</f>
        <v/>
      </c>
      <c r="L25" s="3"/>
      <c r="M25" s="3"/>
      <c r="N25" s="4"/>
      <c r="O25" s="4"/>
      <c r="P25" s="4"/>
      <c r="Q25" s="3"/>
      <c r="R25" s="3"/>
      <c r="S25" s="3"/>
      <c r="T25" s="3"/>
      <c r="U25" s="3"/>
      <c r="V25" s="3"/>
      <c r="W25" s="4"/>
      <c r="X25" s="4"/>
      <c r="Y25" s="4"/>
      <c r="Z25" s="3"/>
      <c r="AA25" s="3"/>
      <c r="AB25" s="3"/>
      <c r="AC25" s="3"/>
    </row>
    <row r="26" spans="1:39" x14ac:dyDescent="0.25">
      <c r="A26" s="17"/>
      <c r="B26" s="18"/>
      <c r="C26" s="18"/>
      <c r="D26" s="19"/>
      <c r="E26" s="20"/>
      <c r="F26" s="21" t="str">
        <f>IF(OR(B26="Inicial",B26="Entrada"),IF(OR(D26="",E26=""),"",D26*E26),"")</f>
        <v/>
      </c>
      <c r="G26" s="22" t="str">
        <f>IF(OR(B26="Inicial",B26="Entrada"),COUNTIF($B$7:B26,"Inicial")+COUNTIF($B$7:B26,"Entrada"),"")</f>
        <v/>
      </c>
      <c r="H26" s="22" t="str">
        <f>IF(B26="Salida",COUNTIF($B$7:B26,"Salida"),"")</f>
        <v/>
      </c>
      <c r="I26" s="21" t="str">
        <f>IF($H26="","",INDEX($AA$7:$AA$16,$H26))</f>
        <v/>
      </c>
      <c r="J26" s="22" t="str">
        <f>IF(B26="","",SUMIF($B$7:B26,"Inicial",$D$7:D26)+SUMIF($B$7:B26,"Entrada",$D$7:D26)-SUMIF($B$7:B26,"Salida",$D$7:D26))</f>
        <v/>
      </c>
      <c r="K26" s="23" t="str">
        <f>IF(B26="","",IF(J26&lt;0,"Stock negativo",""))</f>
        <v/>
      </c>
      <c r="L26" s="3"/>
      <c r="M26" s="3"/>
      <c r="N26" s="4"/>
      <c r="O26" s="4"/>
      <c r="P26" s="4"/>
      <c r="Q26" s="3"/>
      <c r="R26" s="3"/>
      <c r="S26" s="3"/>
      <c r="T26" s="3"/>
      <c r="U26" s="3"/>
      <c r="V26" s="3"/>
      <c r="W26" s="4"/>
      <c r="X26" s="4"/>
      <c r="Y26" s="4"/>
      <c r="Z26" s="3"/>
      <c r="AA26" s="3"/>
      <c r="AB26" s="3"/>
      <c r="AC26" s="3"/>
    </row>
  </sheetData>
  <autoFilter ref="A6:K26" xr:uid="{00000000-0009-0000-0000-000000000000}"/>
  <mergeCells count="10">
    <mergeCell ref="A1:K1"/>
    <mergeCell ref="A4:K4"/>
    <mergeCell ref="A5:K5"/>
    <mergeCell ref="N5:U5"/>
    <mergeCell ref="W5:AB5"/>
    <mergeCell ref="A3:B3"/>
    <mergeCell ref="E2:F2"/>
    <mergeCell ref="E3:F3"/>
    <mergeCell ref="H2:I2"/>
    <mergeCell ref="H3:I3"/>
  </mergeCells>
  <dataValidations disablePrompts="1" count="1">
    <dataValidation type="list" allowBlank="1" sqref="B7:B26" xr:uid="{00000000-0002-0000-0000-000000000000}">
      <formula1>"Inicial,Entrada,Salida"</formula1>
      <formula2>0</formula2>
    </dataValidation>
  </dataValidation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Tabla FIFO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Sergio Jiménez Canales</cp:lastModifiedBy>
  <dcterms:modified xsi:type="dcterms:W3CDTF">2026-03-25T08:28:39Z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2026-03-25T06:23:13Z</dcterms:created>
  <dc:creator>openpyxl</dc:creator>
  <dc:description/>
  <dc:language>en-US</dc:language>
  <cp:lastModifiedBy/>
  <dcterms:modified xsi:type="dcterms:W3CDTF">2026-03-25T06:25:51Z</dcterms:modified>
  <cp:revision>0</cp:revision>
  <dc:subject/>
  <dc:title/>
</cp:coreProperties>
</file>