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Tabla fifo\"/>
    </mc:Choice>
  </mc:AlternateContent>
  <xr:revisionPtr revIDLastSave="0" documentId="13_ncr:1_{E981577A-77F3-47FB-8F6F-70186376991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la FIF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AS32" i="1" l="1"/>
  <c r="AR32" i="1"/>
  <c r="AQ32" i="1"/>
  <c r="AP32" i="1"/>
  <c r="AO32" i="1"/>
  <c r="AN32" i="1"/>
  <c r="AM32" i="1"/>
  <c r="AL32" i="1"/>
  <c r="AK32" i="1"/>
  <c r="AB32" i="1"/>
  <c r="AA32" i="1"/>
  <c r="Z32" i="1"/>
  <c r="Y32" i="1"/>
  <c r="X32" i="1"/>
  <c r="W32" i="1"/>
  <c r="V32" i="1"/>
  <c r="U32" i="1"/>
  <c r="T32" i="1"/>
  <c r="S32" i="1"/>
  <c r="R32" i="1"/>
  <c r="Q32" i="1"/>
  <c r="P32" i="1"/>
  <c r="O32" i="1"/>
  <c r="N32" i="1"/>
  <c r="M32" i="1"/>
  <c r="L32" i="1"/>
  <c r="J32" i="1"/>
  <c r="I32" i="1"/>
  <c r="K32" i="1" s="1"/>
  <c r="H32" i="1"/>
  <c r="G32" i="1"/>
  <c r="F32" i="1"/>
  <c r="AS31" i="1"/>
  <c r="AR31" i="1"/>
  <c r="AQ31" i="1"/>
  <c r="AP31" i="1"/>
  <c r="AO31" i="1"/>
  <c r="AN31" i="1"/>
  <c r="AM31" i="1"/>
  <c r="AL31" i="1"/>
  <c r="AK31" i="1"/>
  <c r="AB31" i="1"/>
  <c r="AA31" i="1"/>
  <c r="Z31" i="1"/>
  <c r="Y31" i="1"/>
  <c r="X31" i="1"/>
  <c r="W31" i="1"/>
  <c r="V31" i="1"/>
  <c r="U31" i="1"/>
  <c r="T31" i="1"/>
  <c r="S31" i="1"/>
  <c r="R31" i="1"/>
  <c r="Q31" i="1"/>
  <c r="P31" i="1"/>
  <c r="O31" i="1"/>
  <c r="N31" i="1"/>
  <c r="M31" i="1"/>
  <c r="AE32" i="1" s="1"/>
  <c r="L31" i="1"/>
  <c r="J31" i="1"/>
  <c r="I31" i="1"/>
  <c r="K31" i="1" s="1"/>
  <c r="H31" i="1"/>
  <c r="G31" i="1"/>
  <c r="F31" i="1"/>
  <c r="AS30" i="1"/>
  <c r="AR30" i="1"/>
  <c r="AQ30" i="1"/>
  <c r="AP30" i="1"/>
  <c r="AO30" i="1"/>
  <c r="AN30" i="1"/>
  <c r="AM30" i="1"/>
  <c r="AL30" i="1"/>
  <c r="AK30" i="1"/>
  <c r="AB30" i="1"/>
  <c r="AA30" i="1"/>
  <c r="Z30" i="1"/>
  <c r="Y30" i="1"/>
  <c r="X30" i="1"/>
  <c r="W30" i="1"/>
  <c r="V30" i="1"/>
  <c r="U30" i="1"/>
  <c r="T30" i="1"/>
  <c r="S30" i="1"/>
  <c r="R30" i="1"/>
  <c r="Q30" i="1"/>
  <c r="P30" i="1"/>
  <c r="O30" i="1"/>
  <c r="N30" i="1"/>
  <c r="M30" i="1"/>
  <c r="L30" i="1"/>
  <c r="J30" i="1"/>
  <c r="I30" i="1"/>
  <c r="K30" i="1" s="1"/>
  <c r="H30" i="1"/>
  <c r="G30" i="1"/>
  <c r="F30" i="1"/>
  <c r="AS29" i="1"/>
  <c r="AR29" i="1"/>
  <c r="AQ29" i="1"/>
  <c r="AP29" i="1"/>
  <c r="AO29" i="1"/>
  <c r="AN29" i="1"/>
  <c r="AM29" i="1"/>
  <c r="AL29" i="1"/>
  <c r="AK29" i="1"/>
  <c r="AB29" i="1"/>
  <c r="AA29" i="1"/>
  <c r="Z29" i="1"/>
  <c r="Y29" i="1"/>
  <c r="X29" i="1"/>
  <c r="W29" i="1"/>
  <c r="V29" i="1"/>
  <c r="U29" i="1"/>
  <c r="T29" i="1"/>
  <c r="S29" i="1"/>
  <c r="R29" i="1"/>
  <c r="Q29" i="1"/>
  <c r="P29" i="1"/>
  <c r="O29" i="1"/>
  <c r="N29" i="1"/>
  <c r="M29" i="1"/>
  <c r="L29" i="1"/>
  <c r="J29" i="1"/>
  <c r="I29" i="1"/>
  <c r="K29" i="1" s="1"/>
  <c r="H29" i="1"/>
  <c r="G29" i="1"/>
  <c r="F29" i="1"/>
  <c r="AS28" i="1"/>
  <c r="AR28" i="1"/>
  <c r="AQ28" i="1"/>
  <c r="AP28" i="1"/>
  <c r="AO28" i="1"/>
  <c r="AN28" i="1"/>
  <c r="AM28" i="1"/>
  <c r="AL28" i="1"/>
  <c r="AK28" i="1"/>
  <c r="AB28" i="1"/>
  <c r="AA28" i="1"/>
  <c r="Z28" i="1"/>
  <c r="Y28" i="1"/>
  <c r="X28" i="1"/>
  <c r="W28" i="1"/>
  <c r="V28" i="1"/>
  <c r="U28" i="1"/>
  <c r="T28" i="1"/>
  <c r="S28" i="1"/>
  <c r="R28" i="1"/>
  <c r="Q28" i="1"/>
  <c r="P28" i="1"/>
  <c r="O28" i="1"/>
  <c r="N28" i="1"/>
  <c r="M28" i="1"/>
  <c r="L28" i="1"/>
  <c r="J28" i="1"/>
  <c r="I28" i="1"/>
  <c r="K28" i="1" s="1"/>
  <c r="H28" i="1"/>
  <c r="G28" i="1"/>
  <c r="F28" i="1"/>
  <c r="AS27" i="1"/>
  <c r="AR27" i="1"/>
  <c r="AQ27" i="1"/>
  <c r="AP27" i="1"/>
  <c r="AO27" i="1"/>
  <c r="AN27" i="1"/>
  <c r="AM27" i="1"/>
  <c r="AL27" i="1"/>
  <c r="AK27" i="1"/>
  <c r="AB27" i="1"/>
  <c r="AA27" i="1"/>
  <c r="Z27" i="1"/>
  <c r="Y27" i="1"/>
  <c r="X27" i="1"/>
  <c r="W27" i="1"/>
  <c r="V27" i="1"/>
  <c r="U27" i="1"/>
  <c r="T27" i="1"/>
  <c r="S27" i="1"/>
  <c r="R27" i="1"/>
  <c r="Q27" i="1"/>
  <c r="P27" i="1"/>
  <c r="O27" i="1"/>
  <c r="N27" i="1"/>
  <c r="M27" i="1"/>
  <c r="L27" i="1"/>
  <c r="J27" i="1"/>
  <c r="I27" i="1"/>
  <c r="K27" i="1" s="1"/>
  <c r="H27" i="1"/>
  <c r="G27" i="1"/>
  <c r="F27" i="1"/>
  <c r="AS26" i="1"/>
  <c r="AR26" i="1"/>
  <c r="AQ26" i="1"/>
  <c r="AP26" i="1"/>
  <c r="AO26" i="1"/>
  <c r="AN26" i="1"/>
  <c r="AM26" i="1"/>
  <c r="AL26" i="1"/>
  <c r="AK26" i="1"/>
  <c r="AB26" i="1"/>
  <c r="AA26" i="1"/>
  <c r="Z26" i="1"/>
  <c r="Y26" i="1"/>
  <c r="X26" i="1"/>
  <c r="W26" i="1"/>
  <c r="V26" i="1"/>
  <c r="U26" i="1"/>
  <c r="T26" i="1"/>
  <c r="S26" i="1"/>
  <c r="R26" i="1"/>
  <c r="Q26" i="1"/>
  <c r="P26" i="1"/>
  <c r="O26" i="1"/>
  <c r="N26" i="1"/>
  <c r="M26" i="1"/>
  <c r="AE27" i="1" s="1"/>
  <c r="L26" i="1"/>
  <c r="J26" i="1"/>
  <c r="I26" i="1"/>
  <c r="K26" i="1" s="1"/>
  <c r="H26" i="1"/>
  <c r="G26" i="1"/>
  <c r="F26" i="1"/>
  <c r="AS25" i="1"/>
  <c r="AR25" i="1"/>
  <c r="AQ25" i="1"/>
  <c r="AP25" i="1"/>
  <c r="AO25" i="1"/>
  <c r="AN25" i="1"/>
  <c r="AM25" i="1"/>
  <c r="AL25" i="1"/>
  <c r="AK25" i="1"/>
  <c r="AB25" i="1"/>
  <c r="AA25" i="1"/>
  <c r="Z25" i="1"/>
  <c r="Y25" i="1"/>
  <c r="X25" i="1"/>
  <c r="W25" i="1"/>
  <c r="V25" i="1"/>
  <c r="U25" i="1"/>
  <c r="T25" i="1"/>
  <c r="S25" i="1"/>
  <c r="R25" i="1"/>
  <c r="Q25" i="1"/>
  <c r="P25" i="1"/>
  <c r="O25" i="1"/>
  <c r="N25" i="1"/>
  <c r="M25" i="1"/>
  <c r="L25" i="1"/>
  <c r="J25" i="1"/>
  <c r="I25" i="1"/>
  <c r="K25" i="1" s="1"/>
  <c r="H25" i="1"/>
  <c r="G25" i="1"/>
  <c r="F25" i="1"/>
  <c r="AS24" i="1"/>
  <c r="AR24" i="1"/>
  <c r="AQ24" i="1"/>
  <c r="AP24" i="1"/>
  <c r="AO24" i="1"/>
  <c r="AN24" i="1"/>
  <c r="AM24" i="1"/>
  <c r="AL24" i="1"/>
  <c r="AK24" i="1"/>
  <c r="AB24" i="1"/>
  <c r="AA24" i="1"/>
  <c r="Z24" i="1"/>
  <c r="Y24" i="1"/>
  <c r="X24" i="1"/>
  <c r="W24" i="1"/>
  <c r="V24" i="1"/>
  <c r="U24" i="1"/>
  <c r="T24" i="1"/>
  <c r="S24" i="1"/>
  <c r="R24" i="1"/>
  <c r="Q24" i="1"/>
  <c r="P24" i="1"/>
  <c r="O24" i="1"/>
  <c r="N24" i="1"/>
  <c r="M24" i="1"/>
  <c r="AF25" i="1" s="1"/>
  <c r="L24" i="1"/>
  <c r="J24" i="1"/>
  <c r="I24" i="1"/>
  <c r="K24" i="1" s="1"/>
  <c r="H24" i="1"/>
  <c r="G24" i="1"/>
  <c r="F24" i="1"/>
  <c r="AS23" i="1"/>
  <c r="AR23" i="1"/>
  <c r="AQ23" i="1"/>
  <c r="AP23" i="1"/>
  <c r="AO23" i="1"/>
  <c r="AN23" i="1"/>
  <c r="AM23" i="1"/>
  <c r="AL23" i="1"/>
  <c r="AK23" i="1"/>
  <c r="AB23" i="1"/>
  <c r="AA23" i="1"/>
  <c r="Z23" i="1"/>
  <c r="Y23" i="1"/>
  <c r="X23" i="1"/>
  <c r="W23" i="1"/>
  <c r="V23" i="1"/>
  <c r="U23" i="1"/>
  <c r="T23" i="1"/>
  <c r="S23" i="1"/>
  <c r="R23" i="1"/>
  <c r="Q23" i="1"/>
  <c r="P23" i="1"/>
  <c r="O23" i="1"/>
  <c r="N23" i="1"/>
  <c r="M23" i="1"/>
  <c r="L23" i="1"/>
  <c r="J23" i="1"/>
  <c r="I23" i="1"/>
  <c r="K23" i="1" s="1"/>
  <c r="H23" i="1"/>
  <c r="G23" i="1"/>
  <c r="F23" i="1"/>
  <c r="AS22" i="1"/>
  <c r="AR22" i="1"/>
  <c r="AQ22" i="1"/>
  <c r="AP22" i="1"/>
  <c r="AO22" i="1"/>
  <c r="AN22" i="1"/>
  <c r="AM22" i="1"/>
  <c r="AL22" i="1"/>
  <c r="AK22" i="1"/>
  <c r="AB22" i="1"/>
  <c r="AA22" i="1"/>
  <c r="Z22" i="1"/>
  <c r="Y22" i="1"/>
  <c r="X22" i="1"/>
  <c r="W22" i="1"/>
  <c r="V22" i="1"/>
  <c r="U22" i="1"/>
  <c r="T22" i="1"/>
  <c r="S22" i="1"/>
  <c r="R22" i="1"/>
  <c r="Q22" i="1"/>
  <c r="P22" i="1"/>
  <c r="O22" i="1"/>
  <c r="N22" i="1"/>
  <c r="M22" i="1"/>
  <c r="L22" i="1"/>
  <c r="J22" i="1"/>
  <c r="I22" i="1"/>
  <c r="K22" i="1" s="1"/>
  <c r="H22" i="1"/>
  <c r="G22" i="1"/>
  <c r="F22" i="1"/>
  <c r="AS21" i="1"/>
  <c r="AR21" i="1"/>
  <c r="AQ21" i="1"/>
  <c r="AP21" i="1"/>
  <c r="AO21" i="1"/>
  <c r="AN21" i="1"/>
  <c r="AM21" i="1"/>
  <c r="AL21" i="1"/>
  <c r="AK21" i="1"/>
  <c r="AB21" i="1"/>
  <c r="AA21" i="1"/>
  <c r="Z21" i="1"/>
  <c r="Y21" i="1"/>
  <c r="X21" i="1"/>
  <c r="W21" i="1"/>
  <c r="V21" i="1"/>
  <c r="U21" i="1"/>
  <c r="T21" i="1"/>
  <c r="S21" i="1"/>
  <c r="R21" i="1"/>
  <c r="Q21" i="1"/>
  <c r="P21" i="1"/>
  <c r="O21" i="1"/>
  <c r="N21" i="1"/>
  <c r="M21" i="1"/>
  <c r="L21" i="1"/>
  <c r="J21" i="1"/>
  <c r="I21" i="1"/>
  <c r="K21" i="1" s="1"/>
  <c r="H21" i="1"/>
  <c r="G21" i="1"/>
  <c r="F21" i="1"/>
  <c r="AS20" i="1"/>
  <c r="AR20" i="1"/>
  <c r="AQ20" i="1"/>
  <c r="AP20" i="1"/>
  <c r="AO20" i="1"/>
  <c r="AN20" i="1"/>
  <c r="AM20" i="1"/>
  <c r="AL20" i="1"/>
  <c r="AK20" i="1"/>
  <c r="AB20" i="1"/>
  <c r="AA20" i="1"/>
  <c r="Z20" i="1"/>
  <c r="Y20" i="1"/>
  <c r="X20" i="1"/>
  <c r="W20" i="1"/>
  <c r="V20" i="1"/>
  <c r="U20" i="1"/>
  <c r="T20" i="1"/>
  <c r="S20" i="1"/>
  <c r="R20" i="1"/>
  <c r="Q20" i="1"/>
  <c r="P20" i="1"/>
  <c r="O20" i="1"/>
  <c r="N20" i="1"/>
  <c r="M20" i="1"/>
  <c r="L20" i="1"/>
  <c r="J20" i="1"/>
  <c r="I20" i="1"/>
  <c r="K20" i="1" s="1"/>
  <c r="H20" i="1"/>
  <c r="G20" i="1"/>
  <c r="F20" i="1"/>
  <c r="AS19" i="1"/>
  <c r="AR19" i="1"/>
  <c r="AQ19" i="1"/>
  <c r="AP19" i="1"/>
  <c r="AO19" i="1"/>
  <c r="AN19" i="1"/>
  <c r="AM19" i="1"/>
  <c r="AL19" i="1"/>
  <c r="AK19" i="1"/>
  <c r="AB19" i="1"/>
  <c r="AA19" i="1"/>
  <c r="Z19" i="1"/>
  <c r="Y19" i="1"/>
  <c r="X19" i="1"/>
  <c r="W19" i="1"/>
  <c r="V19" i="1"/>
  <c r="U19" i="1"/>
  <c r="T19" i="1"/>
  <c r="S19" i="1"/>
  <c r="R19" i="1"/>
  <c r="Q19" i="1"/>
  <c r="P19" i="1"/>
  <c r="O19" i="1"/>
  <c r="N19" i="1"/>
  <c r="M19" i="1"/>
  <c r="L19" i="1"/>
  <c r="J19" i="1"/>
  <c r="I19" i="1"/>
  <c r="K19" i="1" s="1"/>
  <c r="H19" i="1"/>
  <c r="G19" i="1"/>
  <c r="F19" i="1"/>
  <c r="F18" i="1"/>
  <c r="AS17" i="1"/>
  <c r="AR17" i="1"/>
  <c r="AQ17" i="1"/>
  <c r="AP17" i="1"/>
  <c r="AO17" i="1"/>
  <c r="AN17" i="1"/>
  <c r="AM17" i="1"/>
  <c r="AL17" i="1"/>
  <c r="AK17" i="1"/>
  <c r="H17" i="1"/>
  <c r="G17" i="1"/>
  <c r="F17" i="1"/>
  <c r="F16" i="1"/>
  <c r="AS15" i="1"/>
  <c r="AR15" i="1"/>
  <c r="AQ15" i="1"/>
  <c r="AP15" i="1"/>
  <c r="AO15" i="1"/>
  <c r="AN15" i="1"/>
  <c r="AM15" i="1"/>
  <c r="AL15" i="1"/>
  <c r="AK15" i="1"/>
  <c r="H15" i="1"/>
  <c r="G15" i="1"/>
  <c r="F15" i="1"/>
  <c r="F14" i="1"/>
  <c r="AS13" i="1"/>
  <c r="AR13" i="1"/>
  <c r="AQ13" i="1"/>
  <c r="AP13" i="1"/>
  <c r="AO13" i="1"/>
  <c r="AN13" i="1"/>
  <c r="AM13" i="1"/>
  <c r="AL13" i="1"/>
  <c r="AK13" i="1"/>
  <c r="H13" i="1"/>
  <c r="G13" i="1"/>
  <c r="F13" i="1"/>
  <c r="F12" i="1"/>
  <c r="AS11" i="1"/>
  <c r="AR11" i="1"/>
  <c r="AQ11" i="1"/>
  <c r="AP11" i="1"/>
  <c r="AO11" i="1"/>
  <c r="AN11" i="1"/>
  <c r="AM11" i="1"/>
  <c r="AL11" i="1"/>
  <c r="AK11" i="1"/>
  <c r="H11" i="1"/>
  <c r="G11" i="1"/>
  <c r="F11" i="1"/>
  <c r="F10" i="1"/>
  <c r="AS9" i="1"/>
  <c r="AR9" i="1"/>
  <c r="AQ9" i="1"/>
  <c r="AP9" i="1"/>
  <c r="AO9" i="1"/>
  <c r="AN9" i="1"/>
  <c r="AM9" i="1"/>
  <c r="AL9" i="1"/>
  <c r="AK9" i="1"/>
  <c r="H9" i="1"/>
  <c r="G9" i="1"/>
  <c r="F9" i="1"/>
  <c r="AS8" i="1"/>
  <c r="AR8" i="1"/>
  <c r="AQ8" i="1"/>
  <c r="AP8" i="1"/>
  <c r="AO8" i="1"/>
  <c r="AN8" i="1"/>
  <c r="AM8" i="1"/>
  <c r="AL8" i="1"/>
  <c r="AK8" i="1"/>
  <c r="AJ8" i="1"/>
  <c r="AI8" i="1"/>
  <c r="AH8" i="1"/>
  <c r="AG8" i="1"/>
  <c r="AF8" i="1"/>
  <c r="AE8" i="1"/>
  <c r="AD8" i="1"/>
  <c r="AC8" i="1"/>
  <c r="AA8" i="1"/>
  <c r="Z8" i="1"/>
  <c r="Y8" i="1"/>
  <c r="X8" i="1"/>
  <c r="T8" i="1"/>
  <c r="AB8" i="1" s="1"/>
  <c r="S8" i="1"/>
  <c r="R8" i="1"/>
  <c r="Q8" i="1"/>
  <c r="P8" i="1"/>
  <c r="O8" i="1"/>
  <c r="W8" i="1" s="1"/>
  <c r="N8" i="1"/>
  <c r="V8" i="1" s="1"/>
  <c r="M8" i="1"/>
  <c r="AD9" i="1" s="1"/>
  <c r="H8" i="1"/>
  <c r="G8" i="1"/>
  <c r="F8" i="1"/>
  <c r="AZ1" i="1"/>
  <c r="AF22" i="1" l="1"/>
  <c r="AH26" i="1"/>
  <c r="AD26" i="1"/>
  <c r="AD25" i="1"/>
  <c r="AE25" i="1"/>
  <c r="AE24" i="1"/>
  <c r="AD32" i="1"/>
  <c r="AF32" i="1"/>
  <c r="AE31" i="1"/>
  <c r="AG32" i="1"/>
  <c r="AH25" i="1"/>
  <c r="AH28" i="1"/>
  <c r="AH21" i="1"/>
  <c r="AE26" i="1"/>
  <c r="AF26" i="1"/>
  <c r="AG30" i="1"/>
  <c r="AD20" i="1"/>
  <c r="AG26" i="1"/>
  <c r="AD24" i="1"/>
  <c r="AF31" i="1"/>
  <c r="AE20" i="1"/>
  <c r="AG31" i="1"/>
  <c r="AF24" i="1"/>
  <c r="AE21" i="1"/>
  <c r="AG24" i="1"/>
  <c r="AG28" i="1"/>
  <c r="AH24" i="1"/>
  <c r="AD31" i="1"/>
  <c r="M9" i="1"/>
  <c r="AC10" i="1" s="1"/>
  <c r="N9" i="1"/>
  <c r="V9" i="1" s="1"/>
  <c r="AF20" i="1"/>
  <c r="AD30" i="1"/>
  <c r="AG20" i="1"/>
  <c r="AF27" i="1"/>
  <c r="AE30" i="1"/>
  <c r="AH20" i="1"/>
  <c r="AG27" i="1"/>
  <c r="AF30" i="1"/>
  <c r="AG21" i="1"/>
  <c r="AF21" i="1"/>
  <c r="AD27" i="1"/>
  <c r="AC29" i="1"/>
  <c r="AI29" i="1"/>
  <c r="AJ29" i="1"/>
  <c r="AC23" i="1"/>
  <c r="AJ23" i="1"/>
  <c r="AI23" i="1"/>
  <c r="AH22" i="1"/>
  <c r="AC27" i="1"/>
  <c r="AH27" i="1"/>
  <c r="AJ27" i="1"/>
  <c r="AI27" i="1"/>
  <c r="AC9" i="1"/>
  <c r="I8" i="1"/>
  <c r="U8" i="1"/>
  <c r="T9" i="1"/>
  <c r="AB9" i="1" s="1"/>
  <c r="R9" i="1"/>
  <c r="Z9" i="1" s="1"/>
  <c r="Q9" i="1"/>
  <c r="Y9" i="1" s="1"/>
  <c r="AJ9" i="1"/>
  <c r="P9" i="1"/>
  <c r="X9" i="1" s="1"/>
  <c r="AI9" i="1"/>
  <c r="O9" i="1"/>
  <c r="W9" i="1" s="1"/>
  <c r="S9" i="1"/>
  <c r="AA9" i="1" s="1"/>
  <c r="AC20" i="1"/>
  <c r="AI20" i="1"/>
  <c r="AJ20" i="1"/>
  <c r="AF9" i="1"/>
  <c r="AG25" i="1"/>
  <c r="AG9" i="1"/>
  <c r="AC26" i="1"/>
  <c r="AJ26" i="1"/>
  <c r="AI26" i="1"/>
  <c r="AC32" i="1"/>
  <c r="AH32" i="1"/>
  <c r="AJ32" i="1"/>
  <c r="AI32" i="1"/>
  <c r="AC28" i="1"/>
  <c r="AJ28" i="1"/>
  <c r="AI28" i="1"/>
  <c r="AC21" i="1"/>
  <c r="AJ21" i="1"/>
  <c r="AI21" i="1"/>
  <c r="AC25" i="1"/>
  <c r="AI25" i="1"/>
  <c r="AJ25" i="1"/>
  <c r="AE23" i="1"/>
  <c r="AD29" i="1"/>
  <c r="AF23" i="1"/>
  <c r="AE29" i="1"/>
  <c r="AC31" i="1"/>
  <c r="AJ31" i="1"/>
  <c r="AH31" i="1"/>
  <c r="AI31" i="1"/>
  <c r="AD22" i="1"/>
  <c r="AG23" i="1"/>
  <c r="AF29" i="1"/>
  <c r="AC24" i="1"/>
  <c r="AJ24" i="1"/>
  <c r="AI24" i="1"/>
  <c r="AE28" i="1"/>
  <c r="AC30" i="1"/>
  <c r="AJ30" i="1"/>
  <c r="AI30" i="1"/>
  <c r="AH30" i="1"/>
  <c r="AH29" i="1"/>
  <c r="AC22" i="1"/>
  <c r="AJ22" i="1"/>
  <c r="AI22" i="1"/>
  <c r="AE9" i="1"/>
  <c r="AH9" i="1"/>
  <c r="AD23" i="1"/>
  <c r="AE22" i="1"/>
  <c r="AH23" i="1"/>
  <c r="AD28" i="1"/>
  <c r="AG29" i="1"/>
  <c r="AD21" i="1"/>
  <c r="AG22" i="1"/>
  <c r="AF28" i="1"/>
  <c r="U9" i="1" l="1"/>
  <c r="J9" i="1" s="1"/>
  <c r="AM10" i="1"/>
  <c r="AE10" i="1"/>
  <c r="AO10" i="1" s="1"/>
  <c r="AL10" i="1"/>
  <c r="AD10" i="1"/>
  <c r="AN10" i="1" s="1"/>
  <c r="AI10" i="1"/>
  <c r="AS10" i="1" s="1"/>
  <c r="AJ10" i="1"/>
  <c r="AK10" i="1"/>
  <c r="I9" i="1"/>
  <c r="AF10" i="1"/>
  <c r="AP10" i="1" s="1"/>
  <c r="L8" i="1"/>
  <c r="J8" i="1"/>
  <c r="K8" i="1" s="1"/>
  <c r="AH10" i="1"/>
  <c r="AR10" i="1" s="1"/>
  <c r="AG10" i="1"/>
  <c r="AQ10" i="1" s="1"/>
  <c r="L9" i="1" l="1"/>
  <c r="G10" i="1"/>
  <c r="K9" i="1"/>
  <c r="O10" i="1"/>
  <c r="W10" i="1" s="1"/>
  <c r="T10" i="1"/>
  <c r="AB10" i="1" s="1"/>
  <c r="Q10" i="1"/>
  <c r="Y10" i="1" s="1"/>
  <c r="S10" i="1"/>
  <c r="AA10" i="1" s="1"/>
  <c r="R10" i="1"/>
  <c r="Z10" i="1" s="1"/>
  <c r="P10" i="1"/>
  <c r="X10" i="1" s="1"/>
  <c r="M10" i="1"/>
  <c r="N10" i="1"/>
  <c r="V10" i="1" s="1"/>
  <c r="H10" i="1"/>
  <c r="AC11" i="1" l="1"/>
  <c r="I10" i="1"/>
  <c r="AI11" i="1"/>
  <c r="U10" i="1"/>
  <c r="T11" i="1"/>
  <c r="AB11" i="1" s="1"/>
  <c r="R11" i="1"/>
  <c r="Z11" i="1" s="1"/>
  <c r="Q11" i="1"/>
  <c r="Y11" i="1" s="1"/>
  <c r="AJ11" i="1"/>
  <c r="P11" i="1"/>
  <c r="X11" i="1" s="1"/>
  <c r="O11" i="1"/>
  <c r="W11" i="1" s="1"/>
  <c r="S11" i="1"/>
  <c r="AA11" i="1" s="1"/>
  <c r="M11" i="1"/>
  <c r="AE11" i="1"/>
  <c r="N11" i="1"/>
  <c r="V11" i="1" s="1"/>
  <c r="L10" i="1"/>
  <c r="AH11" i="1"/>
  <c r="AG11" i="1"/>
  <c r="AF11" i="1"/>
  <c r="AD11" i="1"/>
  <c r="J10" i="1"/>
  <c r="AC12" i="1" l="1"/>
  <c r="AM12" i="1" s="1"/>
  <c r="I11" i="1"/>
  <c r="U11" i="1"/>
  <c r="L11" i="1" s="1"/>
  <c r="AI12" i="1"/>
  <c r="AS12" i="1" s="1"/>
  <c r="AL12" i="1"/>
  <c r="AJ12" i="1"/>
  <c r="AH12" i="1"/>
  <c r="AR12" i="1" s="1"/>
  <c r="AD12" i="1"/>
  <c r="AN12" i="1" s="1"/>
  <c r="AG12" i="1"/>
  <c r="AQ12" i="1" s="1"/>
  <c r="AF12" i="1"/>
  <c r="AP12" i="1" s="1"/>
  <c r="AE12" i="1"/>
  <c r="AO12" i="1" s="1"/>
  <c r="K10" i="1"/>
  <c r="J11" i="1" l="1"/>
  <c r="G12" i="1"/>
  <c r="H12" i="1"/>
  <c r="AK12" i="1"/>
  <c r="K11" i="1"/>
  <c r="R12" i="1" l="1"/>
  <c r="Z12" i="1" s="1"/>
  <c r="T12" i="1"/>
  <c r="AB12" i="1" s="1"/>
  <c r="O12" i="1"/>
  <c r="W12" i="1" s="1"/>
  <c r="S12" i="1"/>
  <c r="AA12" i="1" s="1"/>
  <c r="Q12" i="1"/>
  <c r="Y12" i="1" s="1"/>
  <c r="P12" i="1"/>
  <c r="X12" i="1" s="1"/>
  <c r="M12" i="1"/>
  <c r="N12" i="1"/>
  <c r="V12" i="1" s="1"/>
  <c r="AC13" i="1" l="1"/>
  <c r="I12" i="1"/>
  <c r="Q13" i="1"/>
  <c r="Y13" i="1" s="1"/>
  <c r="AI13" i="1"/>
  <c r="U12" i="1"/>
  <c r="L12" i="1" s="1"/>
  <c r="T13" i="1"/>
  <c r="AB13" i="1" s="1"/>
  <c r="R13" i="1"/>
  <c r="Z13" i="1" s="1"/>
  <c r="P13" i="1"/>
  <c r="X13" i="1" s="1"/>
  <c r="S13" i="1"/>
  <c r="AA13" i="1" s="1"/>
  <c r="AJ13" i="1"/>
  <c r="O13" i="1"/>
  <c r="W13" i="1" s="1"/>
  <c r="AH13" i="1"/>
  <c r="AG13" i="1"/>
  <c r="AD13" i="1"/>
  <c r="AE13" i="1"/>
  <c r="AF13" i="1"/>
  <c r="M13" i="1"/>
  <c r="N13" i="1"/>
  <c r="V13" i="1" s="1"/>
  <c r="J12" i="1" l="1"/>
  <c r="K12" i="1" s="1"/>
  <c r="AC14" i="1"/>
  <c r="AM14" i="1" s="1"/>
  <c r="I13" i="1"/>
  <c r="AL14" i="1"/>
  <c r="U13" i="1"/>
  <c r="L13" i="1" s="1"/>
  <c r="AJ14" i="1"/>
  <c r="AI14" i="1"/>
  <c r="AS14" i="1" s="1"/>
  <c r="AF14" i="1"/>
  <c r="AP14" i="1" s="1"/>
  <c r="AE14" i="1"/>
  <c r="AO14" i="1" s="1"/>
  <c r="AD14" i="1"/>
  <c r="AN14" i="1" s="1"/>
  <c r="AG14" i="1"/>
  <c r="AQ14" i="1" s="1"/>
  <c r="AH14" i="1"/>
  <c r="AR14" i="1" s="1"/>
  <c r="J13" i="1" l="1"/>
  <c r="K13" i="1" s="1"/>
  <c r="G14" i="1"/>
  <c r="H14" i="1"/>
  <c r="AK14" i="1"/>
  <c r="T14" i="1" l="1"/>
  <c r="AB14" i="1" s="1"/>
  <c r="R14" i="1"/>
  <c r="Z14" i="1" s="1"/>
  <c r="P14" i="1"/>
  <c r="X14" i="1" s="1"/>
  <c r="O14" i="1"/>
  <c r="W14" i="1" s="1"/>
  <c r="S14" i="1"/>
  <c r="AA14" i="1" s="1"/>
  <c r="Q14" i="1"/>
  <c r="Y14" i="1" s="1"/>
  <c r="N14" i="1"/>
  <c r="V14" i="1" s="1"/>
  <c r="M14" i="1"/>
  <c r="AC15" i="1" l="1"/>
  <c r="I14" i="1"/>
  <c r="P15" i="1"/>
  <c r="X15" i="1" s="1"/>
  <c r="U14" i="1"/>
  <c r="J14" i="1" s="1"/>
  <c r="T15" i="1"/>
  <c r="AB15" i="1" s="1"/>
  <c r="R15" i="1"/>
  <c r="Z15" i="1" s="1"/>
  <c r="Q15" i="1"/>
  <c r="Y15" i="1" s="1"/>
  <c r="AJ15" i="1"/>
  <c r="AI15" i="1"/>
  <c r="O15" i="1"/>
  <c r="W15" i="1" s="1"/>
  <c r="S15" i="1"/>
  <c r="AA15" i="1" s="1"/>
  <c r="AD15" i="1"/>
  <c r="N15" i="1"/>
  <c r="V15" i="1" s="1"/>
  <c r="M15" i="1"/>
  <c r="AH15" i="1"/>
  <c r="AG15" i="1"/>
  <c r="AE15" i="1"/>
  <c r="AF15" i="1"/>
  <c r="L14" i="1"/>
  <c r="AC16" i="1" l="1"/>
  <c r="AM16" i="1" s="1"/>
  <c r="I15" i="1"/>
  <c r="AJ16" i="1"/>
  <c r="U15" i="1"/>
  <c r="J15" i="1" s="1"/>
  <c r="AI16" i="1"/>
  <c r="AS16" i="1" s="1"/>
  <c r="AL16" i="1"/>
  <c r="AH16" i="1"/>
  <c r="AR16" i="1" s="1"/>
  <c r="AG16" i="1"/>
  <c r="AQ16" i="1" s="1"/>
  <c r="AF16" i="1"/>
  <c r="AP16" i="1" s="1"/>
  <c r="AE16" i="1"/>
  <c r="AO16" i="1" s="1"/>
  <c r="AD16" i="1"/>
  <c r="AN16" i="1" s="1"/>
  <c r="K14" i="1"/>
  <c r="L15" i="1" l="1"/>
  <c r="G16" i="1"/>
  <c r="H16" i="1"/>
  <c r="AK16" i="1"/>
  <c r="K15" i="1"/>
  <c r="R16" i="1" l="1"/>
  <c r="Z16" i="1" s="1"/>
  <c r="Q16" i="1"/>
  <c r="Y16" i="1" s="1"/>
  <c r="O16" i="1"/>
  <c r="W16" i="1" s="1"/>
  <c r="T16" i="1"/>
  <c r="AB16" i="1" s="1"/>
  <c r="S16" i="1"/>
  <c r="AA16" i="1" s="1"/>
  <c r="P16" i="1"/>
  <c r="X16" i="1" s="1"/>
  <c r="M16" i="1"/>
  <c r="N16" i="1"/>
  <c r="V16" i="1" s="1"/>
  <c r="AC17" i="1" l="1"/>
  <c r="I16" i="1"/>
  <c r="U16" i="1"/>
  <c r="L16" i="1" s="1"/>
  <c r="T17" i="1"/>
  <c r="AB17" i="1" s="1"/>
  <c r="R17" i="1"/>
  <c r="Z17" i="1" s="1"/>
  <c r="Q17" i="1"/>
  <c r="Y17" i="1" s="1"/>
  <c r="P17" i="1"/>
  <c r="X17" i="1" s="1"/>
  <c r="AI17" i="1"/>
  <c r="S17" i="1"/>
  <c r="AA17" i="1" s="1"/>
  <c r="AJ17" i="1"/>
  <c r="O17" i="1"/>
  <c r="W17" i="1" s="1"/>
  <c r="AH17" i="1"/>
  <c r="AG17" i="1"/>
  <c r="AF17" i="1"/>
  <c r="N17" i="1"/>
  <c r="V17" i="1" s="1"/>
  <c r="AE17" i="1"/>
  <c r="M17" i="1"/>
  <c r="AD17" i="1"/>
  <c r="J16" i="1" l="1"/>
  <c r="K16" i="1" s="1"/>
  <c r="AC18" i="1"/>
  <c r="AM18" i="1" s="1"/>
  <c r="I17" i="1"/>
  <c r="AJ18" i="1"/>
  <c r="U17" i="1"/>
  <c r="L17" i="1" s="1"/>
  <c r="AL18" i="1"/>
  <c r="AI18" i="1"/>
  <c r="AS18" i="1" s="1"/>
  <c r="AG18" i="1"/>
  <c r="AQ18" i="1" s="1"/>
  <c r="AE18" i="1"/>
  <c r="AO18" i="1" s="1"/>
  <c r="AF18" i="1"/>
  <c r="AP18" i="1" s="1"/>
  <c r="AD18" i="1"/>
  <c r="AN18" i="1" s="1"/>
  <c r="AH18" i="1"/>
  <c r="AR18" i="1" s="1"/>
  <c r="J17" i="1" l="1"/>
  <c r="G18" i="1"/>
  <c r="I4" i="1" s="1"/>
  <c r="H18" i="1"/>
  <c r="AK18" i="1"/>
  <c r="K17" i="1"/>
  <c r="R18" i="1" l="1"/>
  <c r="O18" i="1"/>
  <c r="T18" i="1"/>
  <c r="Q18" i="1"/>
  <c r="P18" i="1"/>
  <c r="S18" i="1"/>
  <c r="N18" i="1"/>
  <c r="M18" i="1"/>
  <c r="V18" i="1" l="1"/>
  <c r="B38" i="1"/>
  <c r="B40" i="1"/>
  <c r="X18" i="1"/>
  <c r="AC19" i="1"/>
  <c r="I18" i="1"/>
  <c r="B37" i="1"/>
  <c r="U18" i="1"/>
  <c r="AI19" i="1"/>
  <c r="AJ19" i="1"/>
  <c r="AG19" i="1"/>
  <c r="AF19" i="1"/>
  <c r="AE19" i="1"/>
  <c r="AD19" i="1"/>
  <c r="AH19" i="1"/>
  <c r="AB18" i="1"/>
  <c r="B44" i="1"/>
  <c r="W18" i="1"/>
  <c r="B39" i="1"/>
  <c r="AA18" i="1"/>
  <c r="B43" i="1"/>
  <c r="Y18" i="1"/>
  <c r="B41" i="1"/>
  <c r="Z18" i="1"/>
  <c r="B42" i="1"/>
  <c r="L18" i="1" l="1"/>
  <c r="J18" i="1"/>
  <c r="F4" i="1" s="1"/>
  <c r="D42" i="1"/>
  <c r="C42" i="1"/>
  <c r="C37" i="1"/>
  <c r="D37" i="1" s="1"/>
  <c r="D40" i="1"/>
  <c r="C40" i="1"/>
  <c r="D44" i="1"/>
  <c r="C44" i="1"/>
  <c r="C4" i="1"/>
  <c r="C38" i="1"/>
  <c r="D38" i="1" s="1"/>
  <c r="D41" i="1"/>
  <c r="C41" i="1"/>
  <c r="D43" i="1"/>
  <c r="C43" i="1"/>
  <c r="C39" i="1"/>
  <c r="D39" i="1" s="1"/>
  <c r="K18" i="1" l="1"/>
</calcChain>
</file>

<file path=xl/sharedStrings.xml><?xml version="1.0" encoding="utf-8"?>
<sst xmlns="http://schemas.openxmlformats.org/spreadsheetml/2006/main" count="62" uniqueCount="53">
  <si>
    <t>Caso de ejemplo: kits de velas aromáticas. Edita solo las celdas azules; las salidas se valoran automáticamente por FIFO/PEPS.</t>
  </si>
  <si>
    <t>Producto ejemplo</t>
  </si>
  <si>
    <t>Moneda</t>
  </si>
  <si>
    <t>€</t>
  </si>
  <si>
    <t>Método</t>
  </si>
  <si>
    <t>FIFO / PEPS</t>
  </si>
  <si>
    <t>Último stock (u)</t>
  </si>
  <si>
    <t>Valor stock</t>
  </si>
  <si>
    <t>Último costo de salida</t>
  </si>
  <si>
    <t>Si necesitas más movimientos, copia la última fila completa para conservar fórmulas y validaciones.</t>
  </si>
  <si>
    <t>Fecha</t>
  </si>
  <si>
    <t>Operación</t>
  </si>
  <si>
    <t>Concepto</t>
  </si>
  <si>
    <t>Unidades</t>
  </si>
  <si>
    <t>Costo unitario (€)</t>
  </si>
  <si>
    <t>Importe entrada (€)</t>
  </si>
  <si>
    <t>Costo FIFO salida (€)</t>
  </si>
  <si>
    <t>Stock final (u)</t>
  </si>
  <si>
    <t>Valor stock (€)</t>
  </si>
  <si>
    <t>Costo unitario stock (€)</t>
  </si>
  <si>
    <t>Capas FIFO vigentes</t>
  </si>
  <si>
    <t>Inicial</t>
  </si>
  <si>
    <t>Inventario inicial</t>
  </si>
  <si>
    <t>Entrada</t>
  </si>
  <si>
    <t>Compra lote cera de soja</t>
  </si>
  <si>
    <t>Salida</t>
  </si>
  <si>
    <t>Pedido boutique Alameda</t>
  </si>
  <si>
    <t>Reposición fragancia lavanda</t>
  </si>
  <si>
    <t>Venta feria de primavera</t>
  </si>
  <si>
    <t>Compra envases ámbar</t>
  </si>
  <si>
    <t>Pedido e-commerce #1048</t>
  </si>
  <si>
    <t>Lote edición verano</t>
  </si>
  <si>
    <t>Venta mayorista Norte</t>
  </si>
  <si>
    <t>Reposición premium</t>
  </si>
  <si>
    <t>Venta pop-up de junio</t>
  </si>
  <si>
    <t>Capas FIFO vigentes al final del último movimiento</t>
  </si>
  <si>
    <t>Resumen del funcionamiento</t>
  </si>
  <si>
    <t>Capa</t>
  </si>
  <si>
    <t>Unidades restantes</t>
  </si>
  <si>
    <t>Valor (€)</t>
  </si>
  <si>
    <t>La plantilla replica la lógica FIFO del ejemplo visual, pero en un formato más compacto y útil. Cada entrada crea una nueva capa de costo. Cada salida consume primero la capa más antigua y desglosa su valorización en la columna de detalle. La última columna resume las capas que siguen abiertas.</t>
  </si>
  <si>
    <t>Capa 1</t>
  </si>
  <si>
    <t>Capa 2</t>
  </si>
  <si>
    <t>Capa 3</t>
  </si>
  <si>
    <t>Capa 4</t>
  </si>
  <si>
    <t>Capa 5</t>
  </si>
  <si>
    <t>Capa 6</t>
  </si>
  <si>
    <t>Capa 7</t>
  </si>
  <si>
    <t>Capa 8</t>
  </si>
  <si>
    <t>Consejo</t>
  </si>
  <si>
    <t>Detalle
FIFO salida</t>
  </si>
  <si>
    <t>Rellenar</t>
  </si>
  <si>
    <t>TABLA FIFO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</si>
</sst>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;[Red]\(#,##0\);\-"/>
    <numFmt numFmtId="165" formatCode="#,##0.00&quot; €&quot;;[Red]\(#,##0.00&quot; €)&quot;;\-"/>
  </numFmts>
  <fonts count="11" x14ac:knownFonts="1">
    <font>
      <sz val="10"/>
      <name val="Arial"/>
      <family val="2"/>
    </font>
    <font>
      <sz val="11"/>
      <color theme="1"/>
      <name val="Calibri"/>
      <family val="2"/>
      <charset val="1"/>
    </font>
    <font>
      <i/>
      <sz val="10"/>
      <color rgb="FF595959"/>
      <name val="Cambria"/>
      <charset val="1"/>
    </font>
    <font>
      <b/>
      <sz val="11"/>
      <color rgb="FFFFFFFF"/>
      <name val="Cambria"/>
      <charset val="1"/>
    </font>
    <font>
      <b/>
      <sz val="11"/>
      <name val="Cambria"/>
      <charset val="1"/>
    </font>
    <font>
      <b/>
      <sz val="11"/>
      <color rgb="FF7030A0"/>
      <name val="Cambria"/>
      <charset val="1"/>
    </font>
    <font>
      <i/>
      <sz val="11"/>
      <color rgb="FF595959"/>
      <name val="Cambria"/>
      <charset val="1"/>
    </font>
    <font>
      <sz val="11"/>
      <color rgb="FF0000FF"/>
      <name val="Cambria"/>
      <charset val="1"/>
    </font>
    <font>
      <sz val="11"/>
      <color rgb="FF000000"/>
      <name val="Cambria"/>
      <charset val="1"/>
    </font>
    <font>
      <sz val="11"/>
      <color rgb="FF595959"/>
      <name val="Cambria"/>
      <charset val="1"/>
    </font>
    <font>
      <b/>
      <sz val="20"/>
      <color rgb="FFFFFFFF"/>
      <name val="Cambria"/>
      <family val="1"/>
    </font>
  </fonts>
  <fills count="8">
    <fill>
      <patternFill patternType="none"/>
    </fill>
    <fill>
      <patternFill patternType="gray125"/>
    </fill>
    <fill>
      <patternFill patternType="solid">
        <fgColor rgb="FF1F4E78"/>
        <bgColor rgb="FF003366"/>
      </patternFill>
    </fill>
    <fill>
      <patternFill patternType="solid">
        <fgColor rgb="FFF3F4F6"/>
        <bgColor rgb="FFFFFFFF"/>
      </patternFill>
    </fill>
    <fill>
      <patternFill patternType="solid">
        <fgColor rgb="FF595959"/>
        <bgColor rgb="FF1F4E78"/>
      </patternFill>
    </fill>
    <fill>
      <patternFill patternType="solid">
        <fgColor rgb="FFD9EAF7"/>
        <bgColor rgb="FFF3F4F6"/>
      </patternFill>
    </fill>
    <fill>
      <patternFill patternType="solid">
        <fgColor theme="8" tint="-0.499984740745262"/>
        <bgColor rgb="FF003366"/>
      </patternFill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/>
      <right/>
      <top/>
      <bottom style="thin">
        <color rgb="FFD9D9D9"/>
      </bottom>
      <diagonal/>
    </border>
    <border>
      <left/>
      <right style="thin">
        <color rgb="FFD9D9D9"/>
      </right>
      <top/>
      <bottom/>
      <diagonal/>
    </border>
    <border>
      <left style="thin">
        <color rgb="FFD9D9D9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4" fillId="5" borderId="1" xfId="1" applyFont="1" applyFill="1" applyBorder="1" applyAlignment="1">
      <alignment horizontal="center" vertical="center"/>
    </xf>
    <xf numFmtId="164" fontId="4" fillId="5" borderId="1" xfId="1" applyNumberFormat="1" applyFont="1" applyFill="1" applyBorder="1" applyAlignment="1">
      <alignment horizontal="center" vertical="center"/>
    </xf>
    <xf numFmtId="165" fontId="4" fillId="5" borderId="1" xfId="1" applyNumberFormat="1" applyFont="1" applyFill="1" applyBorder="1" applyAlignment="1">
      <alignment horizontal="center" vertical="center"/>
    </xf>
    <xf numFmtId="0" fontId="5" fillId="0" borderId="0" xfId="1" applyFont="1"/>
    <xf numFmtId="14" fontId="7" fillId="0" borderId="2" xfId="1" applyNumberFormat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left" vertical="center" wrapText="1"/>
    </xf>
    <xf numFmtId="164" fontId="7" fillId="0" borderId="2" xfId="1" applyNumberFormat="1" applyFont="1" applyBorder="1" applyAlignment="1">
      <alignment horizontal="center" vertical="center" wrapText="1"/>
    </xf>
    <xf numFmtId="165" fontId="7" fillId="0" borderId="2" xfId="1" applyNumberFormat="1" applyFont="1" applyBorder="1" applyAlignment="1">
      <alignment horizontal="center" vertical="center" wrapText="1"/>
    </xf>
    <xf numFmtId="165" fontId="8" fillId="0" borderId="2" xfId="1" applyNumberFormat="1" applyFont="1" applyBorder="1" applyAlignment="1">
      <alignment horizontal="center" vertical="center" wrapText="1"/>
    </xf>
    <xf numFmtId="0" fontId="1" fillId="0" borderId="2" xfId="1" applyBorder="1" applyAlignment="1">
      <alignment horizontal="left" vertical="center" wrapText="1"/>
    </xf>
    <xf numFmtId="164" fontId="8" fillId="0" borderId="2" xfId="1" applyNumberFormat="1" applyFont="1" applyBorder="1" applyAlignment="1">
      <alignment horizontal="center" vertical="center" wrapText="1"/>
    </xf>
    <xf numFmtId="164" fontId="0" fillId="0" borderId="0" xfId="0" applyNumberFormat="1"/>
    <xf numFmtId="165" fontId="0" fillId="0" borderId="0" xfId="0" applyNumberFormat="1"/>
    <xf numFmtId="0" fontId="3" fillId="4" borderId="0" xfId="1" applyFont="1" applyFill="1" applyAlignment="1">
      <alignment horizontal="center" vertical="center"/>
    </xf>
    <xf numFmtId="0" fontId="4" fillId="0" borderId="2" xfId="1" applyFont="1" applyBorder="1" applyAlignment="1">
      <alignment horizontal="left" vertical="center"/>
    </xf>
    <xf numFmtId="164" fontId="1" fillId="0" borderId="2" xfId="1" applyNumberFormat="1" applyBorder="1" applyAlignment="1">
      <alignment horizontal="center" vertical="center"/>
    </xf>
    <xf numFmtId="165" fontId="1" fillId="0" borderId="2" xfId="1" applyNumberFormat="1" applyBorder="1" applyAlignment="1">
      <alignment horizontal="center" vertical="center"/>
    </xf>
    <xf numFmtId="0" fontId="2" fillId="3" borderId="0" xfId="1" applyFont="1" applyFill="1" applyAlignment="1">
      <alignment horizontal="left" vertical="center"/>
    </xf>
    <xf numFmtId="0" fontId="3" fillId="2" borderId="0" xfId="1" applyFont="1" applyFill="1" applyAlignment="1">
      <alignment horizontal="center" vertical="center"/>
    </xf>
    <xf numFmtId="0" fontId="9" fillId="3" borderId="0" xfId="1" applyFont="1" applyFill="1" applyAlignment="1">
      <alignment vertical="top" wrapText="1"/>
    </xf>
    <xf numFmtId="0" fontId="6" fillId="0" borderId="0" xfId="1" applyFont="1" applyAlignment="1">
      <alignment horizontal="left" wrapText="1"/>
    </xf>
    <xf numFmtId="0" fontId="3" fillId="4" borderId="0" xfId="1" applyFont="1" applyFill="1" applyAlignment="1">
      <alignment horizontal="center" vertical="center"/>
    </xf>
    <xf numFmtId="0" fontId="3" fillId="4" borderId="3" xfId="1" applyFont="1" applyFill="1" applyBorder="1" applyAlignment="1">
      <alignment horizontal="center" vertical="center"/>
    </xf>
    <xf numFmtId="0" fontId="3" fillId="4" borderId="4" xfId="1" applyFont="1" applyFill="1" applyBorder="1" applyAlignment="1">
      <alignment horizontal="center" vertical="center"/>
    </xf>
    <xf numFmtId="0" fontId="10" fillId="6" borderId="0" xfId="1" applyFont="1" applyFill="1" applyAlignment="1">
      <alignment horizontal="center" vertical="center" wrapText="1"/>
    </xf>
    <xf numFmtId="0" fontId="10" fillId="6" borderId="0" xfId="1" applyFont="1" applyFill="1" applyAlignment="1">
      <alignment horizontal="center" vertical="center"/>
    </xf>
    <xf numFmtId="0" fontId="3" fillId="6" borderId="0" xfId="1" applyFont="1" applyFill="1" applyAlignment="1">
      <alignment horizontal="center" vertical="center" wrapText="1"/>
    </xf>
    <xf numFmtId="14" fontId="7" fillId="7" borderId="2" xfId="1" applyNumberFormat="1" applyFont="1" applyFill="1" applyBorder="1" applyAlignment="1">
      <alignment horizontal="center" vertical="center" wrapText="1"/>
    </xf>
    <xf numFmtId="0" fontId="7" fillId="7" borderId="2" xfId="1" applyFont="1" applyFill="1" applyBorder="1" applyAlignment="1">
      <alignment horizontal="center" vertical="center" wrapText="1"/>
    </xf>
    <xf numFmtId="0" fontId="7" fillId="7" borderId="2" xfId="1" applyFont="1" applyFill="1" applyBorder="1" applyAlignment="1">
      <alignment horizontal="left" vertical="center" wrapText="1"/>
    </xf>
    <xf numFmtId="164" fontId="7" fillId="7" borderId="2" xfId="1" applyNumberFormat="1" applyFont="1" applyFill="1" applyBorder="1" applyAlignment="1">
      <alignment horizontal="center" vertical="center" wrapText="1"/>
    </xf>
    <xf numFmtId="165" fontId="7" fillId="7" borderId="2" xfId="1" applyNumberFormat="1" applyFont="1" applyFill="1" applyBorder="1" applyAlignment="1">
      <alignment horizontal="center" vertical="center" wrapText="1"/>
    </xf>
    <xf numFmtId="165" fontId="8" fillId="7" borderId="2" xfId="1" applyNumberFormat="1" applyFont="1" applyFill="1" applyBorder="1" applyAlignment="1">
      <alignment horizontal="center" vertical="center" wrapText="1"/>
    </xf>
    <xf numFmtId="0" fontId="1" fillId="7" borderId="2" xfId="1" applyFill="1" applyBorder="1" applyAlignment="1">
      <alignment horizontal="left" vertical="center" wrapText="1"/>
    </xf>
    <xf numFmtId="164" fontId="8" fillId="7" borderId="2" xfId="1" applyNumberFormat="1" applyFont="1" applyFill="1" applyBorder="1" applyAlignment="1">
      <alignment horizontal="center" vertical="center" wrapText="1"/>
    </xf>
    <xf numFmtId="0" fontId="1" fillId="0" borderId="2" xfId="1" applyBorder="1" applyAlignment="1">
      <alignment horizontal="left" vertical="top" wrapText="1"/>
    </xf>
  </cellXfs>
  <cellStyles count="2">
    <cellStyle name="Normal" xfId="0" builtinId="0"/>
    <cellStyle name="Normal 2" xfId="1" xr:uid="{00000000-0005-0000-0000-000006000000}"/>
  </cellStyles>
  <dxfs count="2">
    <dxf>
      <fill>
        <patternFill>
          <bgColor rgb="FFFCE4D6"/>
        </patternFill>
      </fill>
    </dxf>
    <dxf>
      <fill>
        <patternFill>
          <bgColor rgb="FFFDE9E7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7030A0"/>
      <rgbColor rgb="FFF3F4F6"/>
      <rgbColor rgb="FFD9EAF7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DE9E7"/>
      <rgbColor rgb="FF99CCFF"/>
      <rgbColor rgb="FFFF99CC"/>
      <rgbColor rgb="FFCC99FF"/>
      <rgbColor rgb="FFFCE4D6"/>
      <rgbColor rgb="FF3366FF"/>
      <rgbColor rgb="FF33CCCC"/>
      <rgbColor rgb="FF99CC00"/>
      <rgbColor rgb="FFFFCC00"/>
      <rgbColor rgb="FFFF9900"/>
      <rgbColor rgb="FFFF6600"/>
      <rgbColor rgb="FF595959"/>
      <rgbColor rgb="FF969696"/>
      <rgbColor rgb="FF003366"/>
      <rgbColor rgb="FF339966"/>
      <rgbColor rgb="FF003300"/>
      <rgbColor rgb="FF333300"/>
      <rgbColor rgb="FF993300"/>
      <rgbColor rgb="FF993366"/>
      <rgbColor rgb="FF1F4E78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prstDash val="solid"/>
        </a:ln>
        <a:ln w="25400">
          <a:prstDash val="solid"/>
        </a:ln>
        <a:ln w="3810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44"/>
  <sheetViews>
    <sheetView showGridLines="0" tabSelected="1" zoomScaleNormal="100" workbookViewId="0">
      <selection activeCell="BF13" sqref="BF13"/>
    </sheetView>
  </sheetViews>
  <sheetFormatPr baseColWidth="10" defaultColWidth="8.7109375" defaultRowHeight="15" customHeight="1" x14ac:dyDescent="0.2"/>
  <cols>
    <col min="1" max="1" width="12" customWidth="1"/>
    <col min="2" max="2" width="14" customWidth="1"/>
    <col min="3" max="3" width="24.5703125" customWidth="1"/>
    <col min="4" max="4" width="10.42578125" customWidth="1"/>
    <col min="5" max="5" width="14.28515625" customWidth="1"/>
    <col min="6" max="6" width="12.7109375" customWidth="1"/>
    <col min="7" max="7" width="11.5703125" customWidth="1"/>
    <col min="8" max="8" width="14.7109375" customWidth="1"/>
    <col min="9" max="9" width="14" customWidth="1"/>
    <col min="10" max="10" width="12.5703125" customWidth="1"/>
    <col min="11" max="11" width="15.85546875" customWidth="1"/>
    <col min="12" max="12" width="23.7109375" customWidth="1"/>
    <col min="13" max="52" width="11" hidden="1" customWidth="1"/>
  </cols>
  <sheetData>
    <row r="1" spans="1:52" ht="51" customHeight="1" x14ac:dyDescent="0.2">
      <c r="A1" s="26" t="s">
        <v>52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AZ1">
        <f>IFERROR(LOOKUP(2,1/($A$8:$A$32&lt;&gt;""),ROW($A$8:$A$32)),0)</f>
        <v>18</v>
      </c>
    </row>
    <row r="2" spans="1:52" ht="21.75" customHeight="1" x14ac:dyDescent="0.2">
      <c r="A2" s="19" t="s">
        <v>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</row>
    <row r="3" spans="1:52" ht="14.25" x14ac:dyDescent="0.2">
      <c r="A3" s="23" t="s">
        <v>1</v>
      </c>
      <c r="B3" s="24"/>
      <c r="C3" s="1" t="s">
        <v>51</v>
      </c>
      <c r="D3" s="25" t="s">
        <v>2</v>
      </c>
      <c r="E3" s="24"/>
      <c r="F3" s="1" t="s">
        <v>3</v>
      </c>
      <c r="G3" s="25" t="s">
        <v>4</v>
      </c>
      <c r="H3" s="24"/>
      <c r="I3" s="1" t="s">
        <v>5</v>
      </c>
    </row>
    <row r="4" spans="1:52" ht="14.25" x14ac:dyDescent="0.2">
      <c r="A4" s="23" t="s">
        <v>6</v>
      </c>
      <c r="B4" s="24"/>
      <c r="C4" s="2">
        <f>IFERROR(LOOKUP(2,1/($I$8:$I$32&lt;&gt;""),$I$8:$I$32),"")</f>
        <v>210</v>
      </c>
      <c r="D4" s="25" t="s">
        <v>7</v>
      </c>
      <c r="E4" s="24"/>
      <c r="F4" s="3">
        <f>IFERROR(LOOKUP(2,1/($J$8:$J$32&lt;&gt;""),$J$8:$J$32),"")</f>
        <v>2177</v>
      </c>
      <c r="G4" s="25" t="s">
        <v>8</v>
      </c>
      <c r="H4" s="24"/>
      <c r="I4" s="3">
        <f>IFERROR(LOOKUP(2,1/($G$8:$G$32&lt;&gt;""),$G$8:$G$32),"")</f>
        <v>196</v>
      </c>
    </row>
    <row r="6" spans="1:52" ht="14.25" x14ac:dyDescent="0.2">
      <c r="A6" s="4" t="s">
        <v>49</v>
      </c>
      <c r="B6" s="22" t="s">
        <v>9</v>
      </c>
      <c r="C6" s="22"/>
      <c r="D6" s="22"/>
      <c r="E6" s="22"/>
      <c r="F6" s="22"/>
      <c r="G6" s="22"/>
      <c r="H6" s="22"/>
      <c r="I6" s="22"/>
      <c r="J6" s="22"/>
      <c r="K6" s="22"/>
      <c r="L6" s="22"/>
    </row>
    <row r="7" spans="1:52" ht="33.75" customHeight="1" x14ac:dyDescent="0.2">
      <c r="A7" s="28" t="s">
        <v>10</v>
      </c>
      <c r="B7" s="28" t="s">
        <v>11</v>
      </c>
      <c r="C7" s="28" t="s">
        <v>12</v>
      </c>
      <c r="D7" s="28" t="s">
        <v>13</v>
      </c>
      <c r="E7" s="28" t="s">
        <v>14</v>
      </c>
      <c r="F7" s="28" t="s">
        <v>15</v>
      </c>
      <c r="G7" s="28" t="s">
        <v>16</v>
      </c>
      <c r="H7" s="28" t="s">
        <v>50</v>
      </c>
      <c r="I7" s="28" t="s">
        <v>17</v>
      </c>
      <c r="J7" s="28" t="s">
        <v>18</v>
      </c>
      <c r="K7" s="28" t="s">
        <v>19</v>
      </c>
      <c r="L7" s="28" t="s">
        <v>20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</row>
    <row r="8" spans="1:52" ht="30.75" customHeight="1" x14ac:dyDescent="0.2">
      <c r="A8" s="5">
        <v>45693</v>
      </c>
      <c r="B8" s="6" t="s">
        <v>21</v>
      </c>
      <c r="C8" s="7" t="s">
        <v>22</v>
      </c>
      <c r="D8" s="8">
        <v>100</v>
      </c>
      <c r="E8" s="9">
        <v>10</v>
      </c>
      <c r="F8" s="10">
        <f t="shared" ref="F8:F32" si="0">IF(OR($B8="Inicial",$B8="Entrada"),$D8*$E8,"")</f>
        <v>1000</v>
      </c>
      <c r="G8" s="10" t="str">
        <f t="shared" ref="G8:G32" si="1">IF($B8="Salida",SUMPRODUCT($AL8:$AS8,$U7:$AB7),"")</f>
        <v/>
      </c>
      <c r="H8" s="11" t="str">
        <f t="shared" ref="H8:H32" si="2">IF($B8="","",IF($B8&lt;&gt;"Salida","",IF($D8&gt;$AJ8,"Revisar: la salida supera el stock disponible",IF($AL8&gt;0,""&amp;$AL8&amp;" u x "&amp;FIXED($U7,2,TRUE())&amp;" €","")&amp;IF($AM8&gt;0,IF((IF($AL8&gt;0,1,0))&gt;0," + ","")&amp;$AM8&amp;" u x "&amp;FIXED($V7,2,TRUE())&amp;" €","")&amp;IF($AN8&gt;0,IF((IF($AL8&gt;0,1,0)+IF($AM8&gt;0,1,0))&gt;0," + ","")&amp;$AN8&amp;" u x "&amp;FIXED($W7,2,TRUE())&amp;" €","")&amp;IF($AO8&gt;0,IF((IF($AL8&gt;0,1,0)+IF($AM8&gt;0,1,0)+IF($AN8&gt;0,1,0))&gt;0," + ","")&amp;$AO8&amp;" u x "&amp;FIXED($X7,2,TRUE())&amp;" €","")&amp;IF($AP8&gt;0,IF((IF($AL8&gt;0,1,0)+IF($AM8&gt;0,1,0)+IF($AN8&gt;0,1,0)+IF($AO8&gt;0,1,0))&gt;0," + ","")&amp;$AP8&amp;" u x "&amp;FIXED($Y7,2,TRUE())&amp;" €","")&amp;IF($AQ8&gt;0,IF((IF($AL8&gt;0,1,0)+IF($AM8&gt;0,1,0)+IF($AN8&gt;0,1,0)+IF($AO8&gt;0,1,0)+IF($AP8&gt;0,1,0))&gt;0," + ","")&amp;$AQ8&amp;" u x "&amp;FIXED($Z7,2,TRUE())&amp;" €","")&amp;IF($AR8&gt;0,IF((IF($AL8&gt;0,1,0)+IF($AM8&gt;0,1,0)+IF($AN8&gt;0,1,0)+IF($AO8&gt;0,1,0)+IF($AP8&gt;0,1,0)+IF($AQ8&gt;0,1,0))&gt;0," + ","")&amp;$AR8&amp;" u x "&amp;FIXED($AA7,2,TRUE())&amp;" €","")&amp;IF($AS8&gt;0,IF((IF($AL8&gt;0,1,0)+IF($AM8&gt;0,1,0)+IF($AN8&gt;0,1,0)+IF($AO8&gt;0,1,0)+IF($AP8&gt;0,1,0)+IF($AQ8&gt;0,1,0)+IF($AR8&gt;0,1,0))&gt;0," + ","")&amp;$AS8&amp;" u x "&amp;FIXED($AB7,2,TRUE())&amp;" €",""))))</f>
        <v/>
      </c>
      <c r="I8" s="12">
        <f t="shared" ref="I8:I32" si="3">IF($B8="","",SUM($M8:$T8))</f>
        <v>100</v>
      </c>
      <c r="J8" s="10">
        <f t="shared" ref="J8:J32" si="4">IF($B8="","",SUMPRODUCT($M8:$T8,$U8:$AB8))</f>
        <v>1000</v>
      </c>
      <c r="K8" s="10">
        <f t="shared" ref="K8:K32" si="5">IF(OR($B8="",$I8=0),"",$J8/$I8)</f>
        <v>10</v>
      </c>
      <c r="L8" s="11" t="str">
        <f t="shared" ref="L8:L32" si="6">IF($B8="","",IF($M8&gt;0,""&amp;$M8&amp;" u x "&amp;FIXED($U8,2,TRUE())&amp;" €","")&amp;IF($N8&gt;0,IF((IF($M8&gt;0,1,0))&gt;0," | ","")&amp;$N8&amp;" u x "&amp;FIXED($V8,2,TRUE())&amp;" €","")&amp;IF($O8&gt;0,IF((IF($M8&gt;0,1,0)+IF($N8&gt;0,1,0))&gt;0," | ","")&amp;$O8&amp;" u x "&amp;FIXED($W8,2,TRUE())&amp;" €","")&amp;IF($P8&gt;0,IF((IF($M8&gt;0,1,0)+IF($N8&gt;0,1,0)+IF($O8&gt;0,1,0))&gt;0," | ","")&amp;$P8&amp;" u x "&amp;FIXED($X8,2,TRUE())&amp;" €","")&amp;IF($Q8&gt;0,IF((IF($M8&gt;0,1,0)+IF($N8&gt;0,1,0)+IF($O8&gt;0,1,0)+IF($P8&gt;0,1,0))&gt;0," | ","")&amp;$Q8&amp;" u x "&amp;FIXED($Y8,2,TRUE())&amp;" €","")&amp;IF($R8&gt;0,IF((IF($M8&gt;0,1,0)+IF($N8&gt;0,1,0)+IF($O8&gt;0,1,0)+IF($P8&gt;0,1,0)+IF($Q8&gt;0,1,0))&gt;0," | ","")&amp;$R8&amp;" u x "&amp;FIXED($Z8,2,TRUE())&amp;" €","")&amp;IF($S8&gt;0,IF((IF($M8&gt;0,1,0)+IF($N8&gt;0,1,0)+IF($O8&gt;0,1,0)+IF($P8&gt;0,1,0)+IF($Q8&gt;0,1,0)+IF($R8&gt;0,1,0))&gt;0," | ","")&amp;$S8&amp;" u x "&amp;FIXED($AA8,2,TRUE())&amp;" €","")&amp;IF($T8&gt;0,IF((IF($M8&gt;0,1,0)+IF($N8&gt;0,1,0)+IF($O8&gt;0,1,0)+IF($P8&gt;0,1,0)+IF($Q8&gt;0,1,0)+IF($R8&gt;0,1,0)+IF($S8&gt;0,1,0))&gt;0," | ","")&amp;$T8&amp;" u x "&amp;FIXED($AB8,2,TRUE())&amp;" €",""))</f>
        <v>100 u x 10,00 €</v>
      </c>
      <c r="M8" s="13">
        <f t="shared" ref="M8:M32" si="7">IF($B8="",0,IF($B8="Salida",IF($AK8=0,0,INDEX($AC8:$AJ8,1,$AK8)-$D8),IF(1&lt;=COUNTIF($M7:$T7,"&gt;0"),INDEX($M7:$T7,1,1),IF(1=COUNTIF($M7:$T7,"&gt;0")+1,$D8,0))))</f>
        <v>100</v>
      </c>
      <c r="N8">
        <f t="shared" ref="N8:N32" si="8">IF($B8="",0,IF($B8="Salida",IF(OR($AK8=0,$AK8+1&gt;8),0,INDEX($M7:$T7,1,$AK8+1)),IF(2&lt;=COUNTIF($M7:$T7,"&gt;0"),INDEX($M7:$T7,1,2),IF(2=COUNTIF($M7:$T7,"&gt;0")+1,$D8,0))))</f>
        <v>0</v>
      </c>
      <c r="O8">
        <f t="shared" ref="O8:O32" si="9">IF($B8="",0,IF($B8="Salida",IF(OR($AK8=0,$AK8+2&gt;8),0,INDEX($M7:$T7,1,$AK8+2)),IF(3&lt;=COUNTIF($M7:$T7,"&gt;0"),INDEX($M7:$T7,1,3),IF(3=COUNTIF($M7:$T7,"&gt;0")+1,$D8,0))))</f>
        <v>0</v>
      </c>
      <c r="P8">
        <f t="shared" ref="P8:P32" si="10">IF($B8="",0,IF($B8="Salida",IF(OR($AK8=0,$AK8+3&gt;8),0,INDEX($M7:$T7,1,$AK8+3)),IF(4&lt;=COUNTIF($M7:$T7,"&gt;0"),INDEX($M7:$T7,1,4),IF(4=COUNTIF($M7:$T7,"&gt;0")+1,$D8,0))))</f>
        <v>0</v>
      </c>
      <c r="Q8">
        <f t="shared" ref="Q8:Q32" si="11">IF($B8="",0,IF($B8="Salida",IF(OR($AK8=0,$AK8+4&gt;8),0,INDEX($M7:$T7,1,$AK8+4)),IF(5&lt;=COUNTIF($M7:$T7,"&gt;0"),INDEX($M7:$T7,1,5),IF(5=COUNTIF($M7:$T7,"&gt;0")+1,$D8,0))))</f>
        <v>0</v>
      </c>
      <c r="R8">
        <f t="shared" ref="R8:R32" si="12">IF($B8="",0,IF($B8="Salida",IF(OR($AK8=0,$AK8+5&gt;8),0,INDEX($M7:$T7,1,$AK8+5)),IF(6&lt;=COUNTIF($M7:$T7,"&gt;0"),INDEX($M7:$T7,1,6),IF(6=COUNTIF($M7:$T7,"&gt;0")+1,$D8,0))))</f>
        <v>0</v>
      </c>
      <c r="S8">
        <f t="shared" ref="S8:S32" si="13">IF($B8="",0,IF($B8="Salida",IF(OR($AK8=0,$AK8+6&gt;8),0,INDEX($M7:$T7,1,$AK8+6)),IF(7&lt;=COUNTIF($M7:$T7,"&gt;0"),INDEX($M7:$T7,1,7),IF(7=COUNTIF($M7:$T7,"&gt;0")+1,$D8,0))))</f>
        <v>0</v>
      </c>
      <c r="T8">
        <f t="shared" ref="T8:T32" si="14">IF($B8="",0,IF($B8="Salida",IF(OR($AK8=0,$AK8+7&gt;8),0,INDEX($M7:$T7,1,$AK8+7)),IF(8&lt;=COUNTIF($M7:$T7,"&gt;0"),INDEX($M7:$T7,1,8),IF(8=COUNTIF($M7:$T7,"&gt;0")+1,$D8,0))))</f>
        <v>0</v>
      </c>
      <c r="U8" s="14">
        <f t="shared" ref="U8:U32" si="15">IF($B8="",0,IF($B8="Salida",IF($M8=0,0,INDEX($U7:$AB7,1,$AK8)),IF($M8=0,0,IF(1&lt;=COUNTIF($M7:$T7,"&gt;0"),INDEX($U7:$AB7,1,1),IF(1=COUNTIF($M7:$T7,"&gt;0")+1,$E8,0)))))</f>
        <v>10</v>
      </c>
      <c r="V8">
        <f t="shared" ref="V8:V32" si="16">IF($B8="",0,IF($B8="Salida",IF($N8=0,0,INDEX($U7:$AB7,1,$AK8+1)),IF($N8=0,0,IF(2&lt;=COUNTIF($M7:$T7,"&gt;0"),INDEX($U7:$AB7,1,2),IF(2=COUNTIF($M7:$T7,"&gt;0")+1,$E8,0)))))</f>
        <v>0</v>
      </c>
      <c r="W8">
        <f t="shared" ref="W8:W32" si="17">IF($B8="",0,IF($B8="Salida",IF($O8=0,0,INDEX($U7:$AB7,1,$AK8+2)),IF($O8=0,0,IF(3&lt;=COUNTIF($M7:$T7,"&gt;0"),INDEX($U7:$AB7,1,3),IF(3=COUNTIF($M7:$T7,"&gt;0")+1,$E8,0)))))</f>
        <v>0</v>
      </c>
      <c r="X8">
        <f t="shared" ref="X8:X32" si="18">IF($B8="",0,IF($B8="Salida",IF($P8=0,0,INDEX($U7:$AB7,1,$AK8+3)),IF($P8=0,0,IF(4&lt;=COUNTIF($M7:$T7,"&gt;0"),INDEX($U7:$AB7,1,4),IF(4=COUNTIF($M7:$T7,"&gt;0")+1,$E8,0)))))</f>
        <v>0</v>
      </c>
      <c r="Y8">
        <f t="shared" ref="Y8:Y32" si="19">IF($B8="",0,IF($B8="Salida",IF($Q8=0,0,INDEX($U7:$AB7,1,$AK8+4)),IF($Q8=0,0,IF(5&lt;=COUNTIF($M7:$T7,"&gt;0"),INDEX($U7:$AB7,1,5),IF(5=COUNTIF($M7:$T7,"&gt;0")+1,$E8,0)))))</f>
        <v>0</v>
      </c>
      <c r="Z8">
        <f t="shared" ref="Z8:Z32" si="20">IF($B8="",0,IF($B8="Salida",IF($R8=0,0,INDEX($U7:$AB7,1,$AK8+5)),IF($R8=0,0,IF(6&lt;=COUNTIF($M7:$T7,"&gt;0"),INDEX($U7:$AB7,1,6),IF(6=COUNTIF($M7:$T7,"&gt;0")+1,$E8,0)))))</f>
        <v>0</v>
      </c>
      <c r="AA8">
        <f t="shared" ref="AA8:AA32" si="21">IF($B8="",0,IF($B8="Salida",IF($S8=0,0,INDEX($U7:$AB7,1,$AK8+6)),IF($S8=0,0,IF(7&lt;=COUNTIF($M7:$T7,"&gt;0"),INDEX($U7:$AB7,1,7),IF(7=COUNTIF($M7:$T7,"&gt;0")+1,$E8,0)))))</f>
        <v>0</v>
      </c>
      <c r="AB8">
        <f t="shared" ref="AB8:AB32" si="22">IF($B8="",0,IF($B8="Salida",IF($T8=0,0,INDEX($U7:$AB7,1,$AK8+7)),IF($T8=0,0,IF(8&lt;=COUNTIF($M7:$T7,"&gt;0"),INDEX($U7:$AB7,1,8),IF(8=COUNTIF($M7:$T7,"&gt;0")+1,$E8,0)))))</f>
        <v>0</v>
      </c>
      <c r="AC8">
        <f t="shared" ref="AC8:AC32" si="23">SUM($M7)</f>
        <v>0</v>
      </c>
      <c r="AD8">
        <f t="shared" ref="AD8:AD32" si="24">SUM($M7:$N7)</f>
        <v>0</v>
      </c>
      <c r="AE8">
        <f t="shared" ref="AE8:AE32" si="25">SUM($M7:$O7)</f>
        <v>0</v>
      </c>
      <c r="AF8">
        <f t="shared" ref="AF8:AF32" si="26">SUM($M7:$P7)</f>
        <v>0</v>
      </c>
      <c r="AG8">
        <f t="shared" ref="AG8:AG32" si="27">SUM($M7:$Q7)</f>
        <v>0</v>
      </c>
      <c r="AH8">
        <f t="shared" ref="AH8:AH32" si="28">SUM($M7:$R7)</f>
        <v>0</v>
      </c>
      <c r="AI8">
        <f t="shared" ref="AI8:AI32" si="29">SUM($M7:$S7)</f>
        <v>0</v>
      </c>
      <c r="AJ8">
        <f t="shared" ref="AJ8:AJ32" si="30">SUM($M7:$T7)</f>
        <v>0</v>
      </c>
      <c r="AK8">
        <f t="shared" ref="AK8:AK32" si="31">IF($B8&lt;&gt;"Salida",0,IF($D8&gt;=AJ8,0,IF(AC8&gt;$D8,1,IF(AD8&gt;$D8,2,IF(AE8&gt;$D8,3,IF(AF8&gt;$D8,4,IF(AG8&gt;$D8,5,IF(AH8&gt;$D8,6,IF(AI8&gt;$D8,7,8)))))))))</f>
        <v>0</v>
      </c>
      <c r="AL8">
        <f t="shared" ref="AL8:AL32" si="32">IF($B8&lt;&gt;"Salida",0,MAX(0,MIN($M7,$D8)))</f>
        <v>0</v>
      </c>
      <c r="AM8">
        <f t="shared" ref="AM8:AM32" si="33">IF($B8&lt;&gt;"Salida",0,MAX(0,MIN($N7,$D8-$AC8)))</f>
        <v>0</v>
      </c>
      <c r="AN8">
        <f t="shared" ref="AN8:AN32" si="34">IF($B8&lt;&gt;"Salida",0,MAX(0,MIN($O7,$D8-$AD8)))</f>
        <v>0</v>
      </c>
      <c r="AO8">
        <f t="shared" ref="AO8:AO32" si="35">IF($B8&lt;&gt;"Salida",0,MAX(0,MIN($P7,$D8-$AE8)))</f>
        <v>0</v>
      </c>
      <c r="AP8">
        <f t="shared" ref="AP8:AP32" si="36">IF($B8&lt;&gt;"Salida",0,MAX(0,MIN($Q7,$D8-$AF8)))</f>
        <v>0</v>
      </c>
      <c r="AQ8">
        <f t="shared" ref="AQ8:AQ32" si="37">IF($B8&lt;&gt;"Salida",0,MAX(0,MIN($R7,$D8-$AG8)))</f>
        <v>0</v>
      </c>
      <c r="AR8">
        <f t="shared" ref="AR8:AR32" si="38">IF($B8&lt;&gt;"Salida",0,MAX(0,MIN($S7,$D8-$AH8)))</f>
        <v>0</v>
      </c>
      <c r="AS8">
        <f t="shared" ref="AS8:AS32" si="39">IF($B8&lt;&gt;"Salida",0,MAX(0,MIN($T7,$D8-$AI8)))</f>
        <v>0</v>
      </c>
    </row>
    <row r="9" spans="1:52" ht="30.75" customHeight="1" x14ac:dyDescent="0.2">
      <c r="A9" s="29">
        <v>45706</v>
      </c>
      <c r="B9" s="30" t="s">
        <v>23</v>
      </c>
      <c r="C9" s="31" t="s">
        <v>24</v>
      </c>
      <c r="D9" s="32">
        <v>100</v>
      </c>
      <c r="E9" s="33">
        <v>11.2</v>
      </c>
      <c r="F9" s="34">
        <f t="shared" si="0"/>
        <v>1120</v>
      </c>
      <c r="G9" s="34" t="str">
        <f t="shared" si="1"/>
        <v/>
      </c>
      <c r="H9" s="35" t="str">
        <f t="shared" si="2"/>
        <v/>
      </c>
      <c r="I9" s="36">
        <f t="shared" si="3"/>
        <v>200</v>
      </c>
      <c r="J9" s="34">
        <f t="shared" si="4"/>
        <v>2120</v>
      </c>
      <c r="K9" s="34">
        <f t="shared" si="5"/>
        <v>10.6</v>
      </c>
      <c r="L9" s="35" t="str">
        <f t="shared" si="6"/>
        <v>100 u x 10,00 € | 100 u x 11,20 €</v>
      </c>
      <c r="M9" s="13">
        <f t="shared" si="7"/>
        <v>100</v>
      </c>
      <c r="N9" s="13">
        <f t="shared" si="8"/>
        <v>100</v>
      </c>
      <c r="O9">
        <f t="shared" si="9"/>
        <v>0</v>
      </c>
      <c r="P9">
        <f t="shared" si="10"/>
        <v>0</v>
      </c>
      <c r="Q9">
        <f t="shared" si="11"/>
        <v>0</v>
      </c>
      <c r="R9">
        <f t="shared" si="12"/>
        <v>0</v>
      </c>
      <c r="S9">
        <f t="shared" si="13"/>
        <v>0</v>
      </c>
      <c r="T9">
        <f t="shared" si="14"/>
        <v>0</v>
      </c>
      <c r="U9" s="14">
        <f t="shared" si="15"/>
        <v>10</v>
      </c>
      <c r="V9" s="14">
        <f t="shared" si="16"/>
        <v>11.2</v>
      </c>
      <c r="W9">
        <f t="shared" si="17"/>
        <v>0</v>
      </c>
      <c r="X9">
        <f t="shared" si="18"/>
        <v>0</v>
      </c>
      <c r="Y9">
        <f t="shared" si="19"/>
        <v>0</v>
      </c>
      <c r="Z9">
        <f t="shared" si="20"/>
        <v>0</v>
      </c>
      <c r="AA9">
        <f t="shared" si="21"/>
        <v>0</v>
      </c>
      <c r="AB9">
        <f t="shared" si="22"/>
        <v>0</v>
      </c>
      <c r="AC9">
        <f t="shared" si="23"/>
        <v>100</v>
      </c>
      <c r="AD9">
        <f t="shared" si="24"/>
        <v>100</v>
      </c>
      <c r="AE9">
        <f t="shared" si="25"/>
        <v>100</v>
      </c>
      <c r="AF9">
        <f t="shared" si="26"/>
        <v>100</v>
      </c>
      <c r="AG9">
        <f t="shared" si="27"/>
        <v>100</v>
      </c>
      <c r="AH9">
        <f t="shared" si="28"/>
        <v>100</v>
      </c>
      <c r="AI9">
        <f t="shared" si="29"/>
        <v>100</v>
      </c>
      <c r="AJ9">
        <f t="shared" si="30"/>
        <v>100</v>
      </c>
      <c r="AK9">
        <f t="shared" si="31"/>
        <v>0</v>
      </c>
      <c r="AL9">
        <f t="shared" si="32"/>
        <v>0</v>
      </c>
      <c r="AM9">
        <f t="shared" si="33"/>
        <v>0</v>
      </c>
      <c r="AN9">
        <f t="shared" si="34"/>
        <v>0</v>
      </c>
      <c r="AO9">
        <f t="shared" si="35"/>
        <v>0</v>
      </c>
      <c r="AP9">
        <f t="shared" si="36"/>
        <v>0</v>
      </c>
      <c r="AQ9">
        <f t="shared" si="37"/>
        <v>0</v>
      </c>
      <c r="AR9">
        <f t="shared" si="38"/>
        <v>0</v>
      </c>
      <c r="AS9">
        <f t="shared" si="39"/>
        <v>0</v>
      </c>
    </row>
    <row r="10" spans="1:52" ht="30.75" customHeight="1" x14ac:dyDescent="0.2">
      <c r="A10" s="5">
        <v>45718</v>
      </c>
      <c r="B10" s="6" t="s">
        <v>25</v>
      </c>
      <c r="C10" s="7" t="s">
        <v>26</v>
      </c>
      <c r="D10" s="8">
        <v>90</v>
      </c>
      <c r="E10" s="9"/>
      <c r="F10" s="10" t="str">
        <f t="shared" si="0"/>
        <v/>
      </c>
      <c r="G10" s="10">
        <f t="shared" si="1"/>
        <v>900</v>
      </c>
      <c r="H10" s="11" t="str">
        <f t="shared" si="2"/>
        <v>90 u x 10,00 €</v>
      </c>
      <c r="I10" s="12">
        <f t="shared" si="3"/>
        <v>110</v>
      </c>
      <c r="J10" s="10">
        <f t="shared" si="4"/>
        <v>1220</v>
      </c>
      <c r="K10" s="10">
        <f t="shared" si="5"/>
        <v>11.090909090909092</v>
      </c>
      <c r="L10" s="11" t="str">
        <f t="shared" si="6"/>
        <v>10 u x 10,00 € | 100 u x 11,20 €</v>
      </c>
      <c r="M10">
        <f t="shared" si="7"/>
        <v>10</v>
      </c>
      <c r="N10" s="13">
        <f t="shared" si="8"/>
        <v>100</v>
      </c>
      <c r="O10">
        <f t="shared" si="9"/>
        <v>0</v>
      </c>
      <c r="P10">
        <f t="shared" si="10"/>
        <v>0</v>
      </c>
      <c r="Q10">
        <f t="shared" si="11"/>
        <v>0</v>
      </c>
      <c r="R10">
        <f t="shared" si="12"/>
        <v>0</v>
      </c>
      <c r="S10">
        <f t="shared" si="13"/>
        <v>0</v>
      </c>
      <c r="T10">
        <f t="shared" si="14"/>
        <v>0</v>
      </c>
      <c r="U10" s="14">
        <f t="shared" si="15"/>
        <v>10</v>
      </c>
      <c r="V10" s="14">
        <f t="shared" si="16"/>
        <v>11.2</v>
      </c>
      <c r="W10">
        <f t="shared" si="17"/>
        <v>0</v>
      </c>
      <c r="X10">
        <f t="shared" si="18"/>
        <v>0</v>
      </c>
      <c r="Y10">
        <f t="shared" si="19"/>
        <v>0</v>
      </c>
      <c r="Z10">
        <f t="shared" si="20"/>
        <v>0</v>
      </c>
      <c r="AA10">
        <f t="shared" si="21"/>
        <v>0</v>
      </c>
      <c r="AB10">
        <f t="shared" si="22"/>
        <v>0</v>
      </c>
      <c r="AC10">
        <f t="shared" si="23"/>
        <v>100</v>
      </c>
      <c r="AD10">
        <f t="shared" si="24"/>
        <v>200</v>
      </c>
      <c r="AE10">
        <f t="shared" si="25"/>
        <v>200</v>
      </c>
      <c r="AF10">
        <f t="shared" si="26"/>
        <v>200</v>
      </c>
      <c r="AG10">
        <f t="shared" si="27"/>
        <v>200</v>
      </c>
      <c r="AH10">
        <f t="shared" si="28"/>
        <v>200</v>
      </c>
      <c r="AI10">
        <f t="shared" si="29"/>
        <v>200</v>
      </c>
      <c r="AJ10">
        <f t="shared" si="30"/>
        <v>200</v>
      </c>
      <c r="AK10">
        <f t="shared" si="31"/>
        <v>1</v>
      </c>
      <c r="AL10">
        <f t="shared" si="32"/>
        <v>90</v>
      </c>
      <c r="AM10">
        <f t="shared" si="33"/>
        <v>0</v>
      </c>
      <c r="AN10">
        <f t="shared" si="34"/>
        <v>0</v>
      </c>
      <c r="AO10">
        <f t="shared" si="35"/>
        <v>0</v>
      </c>
      <c r="AP10">
        <f t="shared" si="36"/>
        <v>0</v>
      </c>
      <c r="AQ10">
        <f t="shared" si="37"/>
        <v>0</v>
      </c>
      <c r="AR10">
        <f t="shared" si="38"/>
        <v>0</v>
      </c>
      <c r="AS10">
        <f t="shared" si="39"/>
        <v>0</v>
      </c>
    </row>
    <row r="11" spans="1:52" ht="30.75" customHeight="1" x14ac:dyDescent="0.2">
      <c r="A11" s="29">
        <v>45730</v>
      </c>
      <c r="B11" s="30" t="s">
        <v>23</v>
      </c>
      <c r="C11" s="31" t="s">
        <v>27</v>
      </c>
      <c r="D11" s="32">
        <v>50</v>
      </c>
      <c r="E11" s="33">
        <v>9.1999999999999993</v>
      </c>
      <c r="F11" s="34">
        <f t="shared" si="0"/>
        <v>459.99999999999994</v>
      </c>
      <c r="G11" s="34" t="str">
        <f t="shared" si="1"/>
        <v/>
      </c>
      <c r="H11" s="35" t="str">
        <f t="shared" si="2"/>
        <v/>
      </c>
      <c r="I11" s="36">
        <f t="shared" si="3"/>
        <v>160</v>
      </c>
      <c r="J11" s="34">
        <f t="shared" si="4"/>
        <v>1680</v>
      </c>
      <c r="K11" s="34">
        <f t="shared" si="5"/>
        <v>10.5</v>
      </c>
      <c r="L11" s="35" t="str">
        <f t="shared" si="6"/>
        <v>10 u x 10,00 € | 100 u x 11,20 € | 50 u x 9,20 €</v>
      </c>
      <c r="M11">
        <f t="shared" si="7"/>
        <v>10</v>
      </c>
      <c r="N11" s="13">
        <f t="shared" si="8"/>
        <v>100</v>
      </c>
      <c r="O11" s="13">
        <f t="shared" si="9"/>
        <v>50</v>
      </c>
      <c r="P11">
        <f t="shared" si="10"/>
        <v>0</v>
      </c>
      <c r="Q11">
        <f t="shared" si="11"/>
        <v>0</v>
      </c>
      <c r="R11">
        <f t="shared" si="12"/>
        <v>0</v>
      </c>
      <c r="S11">
        <f t="shared" si="13"/>
        <v>0</v>
      </c>
      <c r="T11">
        <f t="shared" si="14"/>
        <v>0</v>
      </c>
      <c r="U11" s="14">
        <f t="shared" si="15"/>
        <v>10</v>
      </c>
      <c r="V11" s="14">
        <f t="shared" si="16"/>
        <v>11.2</v>
      </c>
      <c r="W11" s="14">
        <f t="shared" si="17"/>
        <v>9.1999999999999993</v>
      </c>
      <c r="X11">
        <f t="shared" si="18"/>
        <v>0</v>
      </c>
      <c r="Y11">
        <f t="shared" si="19"/>
        <v>0</v>
      </c>
      <c r="Z11">
        <f t="shared" si="20"/>
        <v>0</v>
      </c>
      <c r="AA11">
        <f t="shared" si="21"/>
        <v>0</v>
      </c>
      <c r="AB11">
        <f t="shared" si="22"/>
        <v>0</v>
      </c>
      <c r="AC11">
        <f t="shared" si="23"/>
        <v>10</v>
      </c>
      <c r="AD11">
        <f t="shared" si="24"/>
        <v>110</v>
      </c>
      <c r="AE11">
        <f t="shared" si="25"/>
        <v>110</v>
      </c>
      <c r="AF11">
        <f t="shared" si="26"/>
        <v>110</v>
      </c>
      <c r="AG11">
        <f t="shared" si="27"/>
        <v>110</v>
      </c>
      <c r="AH11">
        <f t="shared" si="28"/>
        <v>110</v>
      </c>
      <c r="AI11">
        <f t="shared" si="29"/>
        <v>110</v>
      </c>
      <c r="AJ11">
        <f t="shared" si="30"/>
        <v>110</v>
      </c>
      <c r="AK11">
        <f t="shared" si="31"/>
        <v>0</v>
      </c>
      <c r="AL11">
        <f t="shared" si="32"/>
        <v>0</v>
      </c>
      <c r="AM11">
        <f t="shared" si="33"/>
        <v>0</v>
      </c>
      <c r="AN11">
        <f t="shared" si="34"/>
        <v>0</v>
      </c>
      <c r="AO11">
        <f t="shared" si="35"/>
        <v>0</v>
      </c>
      <c r="AP11">
        <f t="shared" si="36"/>
        <v>0</v>
      </c>
      <c r="AQ11">
        <f t="shared" si="37"/>
        <v>0</v>
      </c>
      <c r="AR11">
        <f t="shared" si="38"/>
        <v>0</v>
      </c>
      <c r="AS11">
        <f t="shared" si="39"/>
        <v>0</v>
      </c>
    </row>
    <row r="12" spans="1:52" ht="30.75" customHeight="1" x14ac:dyDescent="0.2">
      <c r="A12" s="5">
        <v>45744</v>
      </c>
      <c r="B12" s="6" t="s">
        <v>25</v>
      </c>
      <c r="C12" s="7" t="s">
        <v>28</v>
      </c>
      <c r="D12" s="8">
        <v>80</v>
      </c>
      <c r="E12" s="9"/>
      <c r="F12" s="10" t="str">
        <f t="shared" si="0"/>
        <v/>
      </c>
      <c r="G12" s="10">
        <f t="shared" si="1"/>
        <v>884</v>
      </c>
      <c r="H12" s="11" t="str">
        <f t="shared" si="2"/>
        <v>10 u x 10,00 € + 70 u x 11,20 €</v>
      </c>
      <c r="I12" s="12">
        <f t="shared" si="3"/>
        <v>80</v>
      </c>
      <c r="J12" s="10">
        <f t="shared" si="4"/>
        <v>796</v>
      </c>
      <c r="K12" s="10">
        <f t="shared" si="5"/>
        <v>9.9499999999999993</v>
      </c>
      <c r="L12" s="11" t="str">
        <f t="shared" si="6"/>
        <v>30 u x 11,20 € | 50 u x 9,20 €</v>
      </c>
      <c r="M12">
        <f t="shared" si="7"/>
        <v>30</v>
      </c>
      <c r="N12" s="13">
        <f t="shared" si="8"/>
        <v>50</v>
      </c>
      <c r="O12">
        <f t="shared" si="9"/>
        <v>0</v>
      </c>
      <c r="P12">
        <f t="shared" si="10"/>
        <v>0</v>
      </c>
      <c r="Q12">
        <f t="shared" si="11"/>
        <v>0</v>
      </c>
      <c r="R12">
        <f t="shared" si="12"/>
        <v>0</v>
      </c>
      <c r="S12">
        <f t="shared" si="13"/>
        <v>0</v>
      </c>
      <c r="T12">
        <f t="shared" si="14"/>
        <v>0</v>
      </c>
      <c r="U12" s="14">
        <f t="shared" si="15"/>
        <v>11.2</v>
      </c>
      <c r="V12" s="14">
        <f t="shared" si="16"/>
        <v>9.1999999999999993</v>
      </c>
      <c r="W12">
        <f t="shared" si="17"/>
        <v>0</v>
      </c>
      <c r="X12">
        <f t="shared" si="18"/>
        <v>0</v>
      </c>
      <c r="Y12">
        <f t="shared" si="19"/>
        <v>0</v>
      </c>
      <c r="Z12">
        <f t="shared" si="20"/>
        <v>0</v>
      </c>
      <c r="AA12">
        <f t="shared" si="21"/>
        <v>0</v>
      </c>
      <c r="AB12">
        <f t="shared" si="22"/>
        <v>0</v>
      </c>
      <c r="AC12">
        <f t="shared" si="23"/>
        <v>10</v>
      </c>
      <c r="AD12">
        <f t="shared" si="24"/>
        <v>110</v>
      </c>
      <c r="AE12">
        <f t="shared" si="25"/>
        <v>160</v>
      </c>
      <c r="AF12">
        <f t="shared" si="26"/>
        <v>160</v>
      </c>
      <c r="AG12">
        <f t="shared" si="27"/>
        <v>160</v>
      </c>
      <c r="AH12">
        <f t="shared" si="28"/>
        <v>160</v>
      </c>
      <c r="AI12">
        <f t="shared" si="29"/>
        <v>160</v>
      </c>
      <c r="AJ12">
        <f t="shared" si="30"/>
        <v>160</v>
      </c>
      <c r="AK12">
        <f t="shared" si="31"/>
        <v>2</v>
      </c>
      <c r="AL12">
        <f t="shared" si="32"/>
        <v>10</v>
      </c>
      <c r="AM12">
        <f t="shared" si="33"/>
        <v>70</v>
      </c>
      <c r="AN12">
        <f t="shared" si="34"/>
        <v>0</v>
      </c>
      <c r="AO12">
        <f t="shared" si="35"/>
        <v>0</v>
      </c>
      <c r="AP12">
        <f t="shared" si="36"/>
        <v>0</v>
      </c>
      <c r="AQ12">
        <f t="shared" si="37"/>
        <v>0</v>
      </c>
      <c r="AR12">
        <f t="shared" si="38"/>
        <v>0</v>
      </c>
      <c r="AS12">
        <f t="shared" si="39"/>
        <v>0</v>
      </c>
    </row>
    <row r="13" spans="1:52" ht="30.75" customHeight="1" x14ac:dyDescent="0.2">
      <c r="A13" s="29">
        <v>45757</v>
      </c>
      <c r="B13" s="30" t="s">
        <v>23</v>
      </c>
      <c r="C13" s="31" t="s">
        <v>29</v>
      </c>
      <c r="D13" s="32">
        <v>120</v>
      </c>
      <c r="E13" s="33">
        <v>5.6</v>
      </c>
      <c r="F13" s="34">
        <f t="shared" si="0"/>
        <v>672</v>
      </c>
      <c r="G13" s="34" t="str">
        <f t="shared" si="1"/>
        <v/>
      </c>
      <c r="H13" s="35" t="str">
        <f t="shared" si="2"/>
        <v/>
      </c>
      <c r="I13" s="36">
        <f t="shared" si="3"/>
        <v>200</v>
      </c>
      <c r="J13" s="34">
        <f t="shared" si="4"/>
        <v>1468</v>
      </c>
      <c r="K13" s="34">
        <f t="shared" si="5"/>
        <v>7.34</v>
      </c>
      <c r="L13" s="35" t="str">
        <f t="shared" si="6"/>
        <v>30 u x 11,20 € | 50 u x 9,20 € | 120 u x 5,60 €</v>
      </c>
      <c r="M13">
        <f t="shared" si="7"/>
        <v>30</v>
      </c>
      <c r="N13" s="13">
        <f t="shared" si="8"/>
        <v>50</v>
      </c>
      <c r="O13" s="13">
        <f t="shared" si="9"/>
        <v>120</v>
      </c>
      <c r="P13">
        <f t="shared" si="10"/>
        <v>0</v>
      </c>
      <c r="Q13">
        <f t="shared" si="11"/>
        <v>0</v>
      </c>
      <c r="R13">
        <f t="shared" si="12"/>
        <v>0</v>
      </c>
      <c r="S13">
        <f t="shared" si="13"/>
        <v>0</v>
      </c>
      <c r="T13">
        <f t="shared" si="14"/>
        <v>0</v>
      </c>
      <c r="U13" s="14">
        <f t="shared" si="15"/>
        <v>11.2</v>
      </c>
      <c r="V13" s="14">
        <f t="shared" si="16"/>
        <v>9.1999999999999993</v>
      </c>
      <c r="W13" s="14">
        <f t="shared" si="17"/>
        <v>5.6</v>
      </c>
      <c r="X13">
        <f t="shared" si="18"/>
        <v>0</v>
      </c>
      <c r="Y13">
        <f t="shared" si="19"/>
        <v>0</v>
      </c>
      <c r="Z13">
        <f t="shared" si="20"/>
        <v>0</v>
      </c>
      <c r="AA13">
        <f t="shared" si="21"/>
        <v>0</v>
      </c>
      <c r="AB13">
        <f t="shared" si="22"/>
        <v>0</v>
      </c>
      <c r="AC13">
        <f t="shared" si="23"/>
        <v>30</v>
      </c>
      <c r="AD13">
        <f t="shared" si="24"/>
        <v>80</v>
      </c>
      <c r="AE13">
        <f t="shared" si="25"/>
        <v>80</v>
      </c>
      <c r="AF13">
        <f t="shared" si="26"/>
        <v>80</v>
      </c>
      <c r="AG13">
        <f t="shared" si="27"/>
        <v>80</v>
      </c>
      <c r="AH13">
        <f t="shared" si="28"/>
        <v>80</v>
      </c>
      <c r="AI13">
        <f t="shared" si="29"/>
        <v>80</v>
      </c>
      <c r="AJ13">
        <f t="shared" si="30"/>
        <v>80</v>
      </c>
      <c r="AK13">
        <f t="shared" si="31"/>
        <v>0</v>
      </c>
      <c r="AL13">
        <f t="shared" si="32"/>
        <v>0</v>
      </c>
      <c r="AM13">
        <f t="shared" si="33"/>
        <v>0</v>
      </c>
      <c r="AN13">
        <f t="shared" si="34"/>
        <v>0</v>
      </c>
      <c r="AO13">
        <f t="shared" si="35"/>
        <v>0</v>
      </c>
      <c r="AP13">
        <f t="shared" si="36"/>
        <v>0</v>
      </c>
      <c r="AQ13">
        <f t="shared" si="37"/>
        <v>0</v>
      </c>
      <c r="AR13">
        <f t="shared" si="38"/>
        <v>0</v>
      </c>
      <c r="AS13">
        <f t="shared" si="39"/>
        <v>0</v>
      </c>
    </row>
    <row r="14" spans="1:52" ht="30.75" customHeight="1" x14ac:dyDescent="0.2">
      <c r="A14" s="5">
        <v>45769</v>
      </c>
      <c r="B14" s="6" t="s">
        <v>25</v>
      </c>
      <c r="C14" s="7" t="s">
        <v>30</v>
      </c>
      <c r="D14" s="8">
        <v>100</v>
      </c>
      <c r="E14" s="9"/>
      <c r="F14" s="10" t="str">
        <f t="shared" si="0"/>
        <v/>
      </c>
      <c r="G14" s="10">
        <f t="shared" si="1"/>
        <v>908</v>
      </c>
      <c r="H14" s="37" t="str">
        <f t="shared" si="2"/>
        <v>30 u x 11,20 € + 50 u x 9,20 € + 20 u x 5,60 €</v>
      </c>
      <c r="I14" s="12">
        <f t="shared" si="3"/>
        <v>100</v>
      </c>
      <c r="J14" s="10">
        <f t="shared" si="4"/>
        <v>560</v>
      </c>
      <c r="K14" s="10">
        <f t="shared" si="5"/>
        <v>5.6</v>
      </c>
      <c r="L14" s="11" t="str">
        <f t="shared" si="6"/>
        <v>100 u x 5,60 €</v>
      </c>
      <c r="M14">
        <f t="shared" si="7"/>
        <v>100</v>
      </c>
      <c r="N14">
        <f t="shared" si="8"/>
        <v>0</v>
      </c>
      <c r="O14">
        <f t="shared" si="9"/>
        <v>0</v>
      </c>
      <c r="P14">
        <f t="shared" si="10"/>
        <v>0</v>
      </c>
      <c r="Q14">
        <f t="shared" si="11"/>
        <v>0</v>
      </c>
      <c r="R14">
        <f t="shared" si="12"/>
        <v>0</v>
      </c>
      <c r="S14">
        <f t="shared" si="13"/>
        <v>0</v>
      </c>
      <c r="T14">
        <f t="shared" si="14"/>
        <v>0</v>
      </c>
      <c r="U14" s="14">
        <f t="shared" si="15"/>
        <v>5.6</v>
      </c>
      <c r="V14">
        <f t="shared" si="16"/>
        <v>0</v>
      </c>
      <c r="W14">
        <f t="shared" si="17"/>
        <v>0</v>
      </c>
      <c r="X14">
        <f t="shared" si="18"/>
        <v>0</v>
      </c>
      <c r="Y14">
        <f t="shared" si="19"/>
        <v>0</v>
      </c>
      <c r="Z14">
        <f t="shared" si="20"/>
        <v>0</v>
      </c>
      <c r="AA14">
        <f t="shared" si="21"/>
        <v>0</v>
      </c>
      <c r="AB14">
        <f t="shared" si="22"/>
        <v>0</v>
      </c>
      <c r="AC14">
        <f t="shared" si="23"/>
        <v>30</v>
      </c>
      <c r="AD14">
        <f t="shared" si="24"/>
        <v>80</v>
      </c>
      <c r="AE14">
        <f t="shared" si="25"/>
        <v>200</v>
      </c>
      <c r="AF14">
        <f t="shared" si="26"/>
        <v>200</v>
      </c>
      <c r="AG14">
        <f t="shared" si="27"/>
        <v>200</v>
      </c>
      <c r="AH14">
        <f t="shared" si="28"/>
        <v>200</v>
      </c>
      <c r="AI14">
        <f t="shared" si="29"/>
        <v>200</v>
      </c>
      <c r="AJ14">
        <f t="shared" si="30"/>
        <v>200</v>
      </c>
      <c r="AK14">
        <f t="shared" si="31"/>
        <v>3</v>
      </c>
      <c r="AL14">
        <f t="shared" si="32"/>
        <v>30</v>
      </c>
      <c r="AM14">
        <f t="shared" si="33"/>
        <v>50</v>
      </c>
      <c r="AN14">
        <f t="shared" si="34"/>
        <v>20</v>
      </c>
      <c r="AO14">
        <f t="shared" si="35"/>
        <v>0</v>
      </c>
      <c r="AP14">
        <f t="shared" si="36"/>
        <v>0</v>
      </c>
      <c r="AQ14">
        <f t="shared" si="37"/>
        <v>0</v>
      </c>
      <c r="AR14">
        <f t="shared" si="38"/>
        <v>0</v>
      </c>
      <c r="AS14">
        <f t="shared" si="39"/>
        <v>0</v>
      </c>
    </row>
    <row r="15" spans="1:52" ht="30.75" customHeight="1" x14ac:dyDescent="0.2">
      <c r="A15" s="29">
        <v>45783</v>
      </c>
      <c r="B15" s="30" t="s">
        <v>23</v>
      </c>
      <c r="C15" s="31" t="s">
        <v>31</v>
      </c>
      <c r="D15" s="32">
        <v>160</v>
      </c>
      <c r="E15" s="33">
        <v>11</v>
      </c>
      <c r="F15" s="34">
        <f t="shared" si="0"/>
        <v>1760</v>
      </c>
      <c r="G15" s="34" t="str">
        <f t="shared" si="1"/>
        <v/>
      </c>
      <c r="H15" s="35" t="str">
        <f t="shared" si="2"/>
        <v/>
      </c>
      <c r="I15" s="36">
        <f t="shared" si="3"/>
        <v>260</v>
      </c>
      <c r="J15" s="34">
        <f t="shared" si="4"/>
        <v>2320</v>
      </c>
      <c r="K15" s="34">
        <f t="shared" si="5"/>
        <v>8.9230769230769234</v>
      </c>
      <c r="L15" s="35" t="str">
        <f t="shared" si="6"/>
        <v>100 u x 5,60 € | 160 u x 11,00 €</v>
      </c>
      <c r="M15">
        <f t="shared" si="7"/>
        <v>100</v>
      </c>
      <c r="N15" s="13">
        <f t="shared" si="8"/>
        <v>160</v>
      </c>
      <c r="O15">
        <f t="shared" si="9"/>
        <v>0</v>
      </c>
      <c r="P15">
        <f t="shared" si="10"/>
        <v>0</v>
      </c>
      <c r="Q15">
        <f t="shared" si="11"/>
        <v>0</v>
      </c>
      <c r="R15">
        <f t="shared" si="12"/>
        <v>0</v>
      </c>
      <c r="S15">
        <f t="shared" si="13"/>
        <v>0</v>
      </c>
      <c r="T15">
        <f t="shared" si="14"/>
        <v>0</v>
      </c>
      <c r="U15" s="14">
        <f t="shared" si="15"/>
        <v>5.6</v>
      </c>
      <c r="V15" s="14">
        <f t="shared" si="16"/>
        <v>11</v>
      </c>
      <c r="W15">
        <f t="shared" si="17"/>
        <v>0</v>
      </c>
      <c r="X15">
        <f t="shared" si="18"/>
        <v>0</v>
      </c>
      <c r="Y15">
        <f t="shared" si="19"/>
        <v>0</v>
      </c>
      <c r="Z15">
        <f t="shared" si="20"/>
        <v>0</v>
      </c>
      <c r="AA15">
        <f t="shared" si="21"/>
        <v>0</v>
      </c>
      <c r="AB15">
        <f t="shared" si="22"/>
        <v>0</v>
      </c>
      <c r="AC15">
        <f t="shared" si="23"/>
        <v>100</v>
      </c>
      <c r="AD15">
        <f t="shared" si="24"/>
        <v>100</v>
      </c>
      <c r="AE15">
        <f t="shared" si="25"/>
        <v>100</v>
      </c>
      <c r="AF15">
        <f t="shared" si="26"/>
        <v>100</v>
      </c>
      <c r="AG15">
        <f t="shared" si="27"/>
        <v>100</v>
      </c>
      <c r="AH15">
        <f t="shared" si="28"/>
        <v>100</v>
      </c>
      <c r="AI15">
        <f t="shared" si="29"/>
        <v>100</v>
      </c>
      <c r="AJ15">
        <f t="shared" si="30"/>
        <v>100</v>
      </c>
      <c r="AK15">
        <f t="shared" si="31"/>
        <v>0</v>
      </c>
      <c r="AL15">
        <f t="shared" si="32"/>
        <v>0</v>
      </c>
      <c r="AM15">
        <f t="shared" si="33"/>
        <v>0</v>
      </c>
      <c r="AN15">
        <f t="shared" si="34"/>
        <v>0</v>
      </c>
      <c r="AO15">
        <f t="shared" si="35"/>
        <v>0</v>
      </c>
      <c r="AP15">
        <f t="shared" si="36"/>
        <v>0</v>
      </c>
      <c r="AQ15">
        <f t="shared" si="37"/>
        <v>0</v>
      </c>
      <c r="AR15">
        <f t="shared" si="38"/>
        <v>0</v>
      </c>
      <c r="AS15">
        <f t="shared" si="39"/>
        <v>0</v>
      </c>
    </row>
    <row r="16" spans="1:52" ht="30.75" customHeight="1" x14ac:dyDescent="0.2">
      <c r="A16" s="5">
        <v>45797</v>
      </c>
      <c r="B16" s="6" t="s">
        <v>25</v>
      </c>
      <c r="C16" s="7" t="s">
        <v>32</v>
      </c>
      <c r="D16" s="8">
        <v>35</v>
      </c>
      <c r="E16" s="9"/>
      <c r="F16" s="10" t="str">
        <f t="shared" si="0"/>
        <v/>
      </c>
      <c r="G16" s="10">
        <f t="shared" si="1"/>
        <v>196</v>
      </c>
      <c r="H16" s="11" t="str">
        <f t="shared" si="2"/>
        <v>35 u x 5,60 €</v>
      </c>
      <c r="I16" s="12">
        <f t="shared" si="3"/>
        <v>225</v>
      </c>
      <c r="J16" s="10">
        <f t="shared" si="4"/>
        <v>2124</v>
      </c>
      <c r="K16" s="10">
        <f t="shared" si="5"/>
        <v>9.44</v>
      </c>
      <c r="L16" s="11" t="str">
        <f t="shared" si="6"/>
        <v>65 u x 5,60 € | 160 u x 11,00 €</v>
      </c>
      <c r="M16">
        <f t="shared" si="7"/>
        <v>65</v>
      </c>
      <c r="N16">
        <f t="shared" si="8"/>
        <v>160</v>
      </c>
      <c r="O16">
        <f t="shared" si="9"/>
        <v>0</v>
      </c>
      <c r="P16">
        <f t="shared" si="10"/>
        <v>0</v>
      </c>
      <c r="Q16">
        <f t="shared" si="11"/>
        <v>0</v>
      </c>
      <c r="R16">
        <f t="shared" si="12"/>
        <v>0</v>
      </c>
      <c r="S16">
        <f t="shared" si="13"/>
        <v>0</v>
      </c>
      <c r="T16">
        <f t="shared" si="14"/>
        <v>0</v>
      </c>
      <c r="U16" s="14">
        <f t="shared" si="15"/>
        <v>5.6</v>
      </c>
      <c r="V16">
        <f t="shared" si="16"/>
        <v>11</v>
      </c>
      <c r="W16">
        <f t="shared" si="17"/>
        <v>0</v>
      </c>
      <c r="X16">
        <f t="shared" si="18"/>
        <v>0</v>
      </c>
      <c r="Y16">
        <f t="shared" si="19"/>
        <v>0</v>
      </c>
      <c r="Z16">
        <f t="shared" si="20"/>
        <v>0</v>
      </c>
      <c r="AA16">
        <f t="shared" si="21"/>
        <v>0</v>
      </c>
      <c r="AB16">
        <f t="shared" si="22"/>
        <v>0</v>
      </c>
      <c r="AC16">
        <f t="shared" si="23"/>
        <v>100</v>
      </c>
      <c r="AD16">
        <f t="shared" si="24"/>
        <v>260</v>
      </c>
      <c r="AE16">
        <f t="shared" si="25"/>
        <v>260</v>
      </c>
      <c r="AF16">
        <f t="shared" si="26"/>
        <v>260</v>
      </c>
      <c r="AG16">
        <f t="shared" si="27"/>
        <v>260</v>
      </c>
      <c r="AH16">
        <f t="shared" si="28"/>
        <v>260</v>
      </c>
      <c r="AI16">
        <f t="shared" si="29"/>
        <v>260</v>
      </c>
      <c r="AJ16">
        <f t="shared" si="30"/>
        <v>260</v>
      </c>
      <c r="AK16">
        <f t="shared" si="31"/>
        <v>1</v>
      </c>
      <c r="AL16">
        <f t="shared" si="32"/>
        <v>35</v>
      </c>
      <c r="AM16">
        <f t="shared" si="33"/>
        <v>0</v>
      </c>
      <c r="AN16">
        <f t="shared" si="34"/>
        <v>0</v>
      </c>
      <c r="AO16">
        <f t="shared" si="35"/>
        <v>0</v>
      </c>
      <c r="AP16">
        <f t="shared" si="36"/>
        <v>0</v>
      </c>
      <c r="AQ16">
        <f t="shared" si="37"/>
        <v>0</v>
      </c>
      <c r="AR16">
        <f t="shared" si="38"/>
        <v>0</v>
      </c>
      <c r="AS16">
        <f t="shared" si="39"/>
        <v>0</v>
      </c>
    </row>
    <row r="17" spans="1:45" ht="30.75" customHeight="1" x14ac:dyDescent="0.2">
      <c r="A17" s="29">
        <v>45804</v>
      </c>
      <c r="B17" s="30" t="s">
        <v>23</v>
      </c>
      <c r="C17" s="31" t="s">
        <v>33</v>
      </c>
      <c r="D17" s="32">
        <v>20</v>
      </c>
      <c r="E17" s="33">
        <v>12.45</v>
      </c>
      <c r="F17" s="34">
        <f t="shared" si="0"/>
        <v>249</v>
      </c>
      <c r="G17" s="34" t="str">
        <f t="shared" si="1"/>
        <v/>
      </c>
      <c r="H17" s="35" t="str">
        <f t="shared" si="2"/>
        <v/>
      </c>
      <c r="I17" s="36">
        <f t="shared" si="3"/>
        <v>245</v>
      </c>
      <c r="J17" s="34">
        <f t="shared" si="4"/>
        <v>2373</v>
      </c>
      <c r="K17" s="34">
        <f t="shared" si="5"/>
        <v>9.6857142857142851</v>
      </c>
      <c r="L17" s="35" t="str">
        <f t="shared" si="6"/>
        <v>65 u x 5,60 € | 160 u x 11,00 € | 20 u x 12,45 €</v>
      </c>
      <c r="M17">
        <f t="shared" si="7"/>
        <v>65</v>
      </c>
      <c r="N17" s="13">
        <f t="shared" si="8"/>
        <v>160</v>
      </c>
      <c r="O17">
        <f t="shared" si="9"/>
        <v>20</v>
      </c>
      <c r="P17">
        <f t="shared" si="10"/>
        <v>0</v>
      </c>
      <c r="Q17">
        <f t="shared" si="11"/>
        <v>0</v>
      </c>
      <c r="R17">
        <f t="shared" si="12"/>
        <v>0</v>
      </c>
      <c r="S17">
        <f t="shared" si="13"/>
        <v>0</v>
      </c>
      <c r="T17">
        <f t="shared" si="14"/>
        <v>0</v>
      </c>
      <c r="U17" s="14">
        <f t="shared" si="15"/>
        <v>5.6</v>
      </c>
      <c r="V17" s="14">
        <f t="shared" si="16"/>
        <v>11</v>
      </c>
      <c r="W17">
        <f t="shared" si="17"/>
        <v>12.45</v>
      </c>
      <c r="X17">
        <f t="shared" si="18"/>
        <v>0</v>
      </c>
      <c r="Y17">
        <f t="shared" si="19"/>
        <v>0</v>
      </c>
      <c r="Z17">
        <f t="shared" si="20"/>
        <v>0</v>
      </c>
      <c r="AA17">
        <f t="shared" si="21"/>
        <v>0</v>
      </c>
      <c r="AB17">
        <f t="shared" si="22"/>
        <v>0</v>
      </c>
      <c r="AC17">
        <f t="shared" si="23"/>
        <v>65</v>
      </c>
      <c r="AD17">
        <f t="shared" si="24"/>
        <v>225</v>
      </c>
      <c r="AE17">
        <f t="shared" si="25"/>
        <v>225</v>
      </c>
      <c r="AF17">
        <f t="shared" si="26"/>
        <v>225</v>
      </c>
      <c r="AG17">
        <f t="shared" si="27"/>
        <v>225</v>
      </c>
      <c r="AH17">
        <f t="shared" si="28"/>
        <v>225</v>
      </c>
      <c r="AI17">
        <f t="shared" si="29"/>
        <v>225</v>
      </c>
      <c r="AJ17">
        <f t="shared" si="30"/>
        <v>225</v>
      </c>
      <c r="AK17">
        <f t="shared" si="31"/>
        <v>0</v>
      </c>
      <c r="AL17">
        <f t="shared" si="32"/>
        <v>0</v>
      </c>
      <c r="AM17">
        <f t="shared" si="33"/>
        <v>0</v>
      </c>
      <c r="AN17">
        <f t="shared" si="34"/>
        <v>0</v>
      </c>
      <c r="AO17">
        <f t="shared" si="35"/>
        <v>0</v>
      </c>
      <c r="AP17">
        <f t="shared" si="36"/>
        <v>0</v>
      </c>
      <c r="AQ17">
        <f t="shared" si="37"/>
        <v>0</v>
      </c>
      <c r="AR17">
        <f t="shared" si="38"/>
        <v>0</v>
      </c>
      <c r="AS17">
        <f t="shared" si="39"/>
        <v>0</v>
      </c>
    </row>
    <row r="18" spans="1:45" ht="30.75" customHeight="1" x14ac:dyDescent="0.2">
      <c r="A18" s="5">
        <v>45826</v>
      </c>
      <c r="B18" s="6" t="s">
        <v>25</v>
      </c>
      <c r="C18" s="7" t="s">
        <v>34</v>
      </c>
      <c r="D18" s="8">
        <v>35</v>
      </c>
      <c r="E18" s="9"/>
      <c r="F18" s="10" t="str">
        <f t="shared" si="0"/>
        <v/>
      </c>
      <c r="G18" s="10">
        <f t="shared" si="1"/>
        <v>196</v>
      </c>
      <c r="H18" s="11" t="str">
        <f t="shared" si="2"/>
        <v>35 u x 5,60 €</v>
      </c>
      <c r="I18" s="12">
        <f t="shared" si="3"/>
        <v>210</v>
      </c>
      <c r="J18" s="10">
        <f t="shared" si="4"/>
        <v>2177</v>
      </c>
      <c r="K18" s="10">
        <f t="shared" si="5"/>
        <v>10.366666666666667</v>
      </c>
      <c r="L18" s="11" t="str">
        <f t="shared" si="6"/>
        <v>30 u x 5,60 € | 160 u x 11,00 € | 20 u x 12,45 €</v>
      </c>
      <c r="M18">
        <f t="shared" si="7"/>
        <v>30</v>
      </c>
      <c r="N18" s="13">
        <f t="shared" si="8"/>
        <v>160</v>
      </c>
      <c r="O18">
        <f t="shared" si="9"/>
        <v>20</v>
      </c>
      <c r="P18">
        <f t="shared" si="10"/>
        <v>0</v>
      </c>
      <c r="Q18">
        <f t="shared" si="11"/>
        <v>0</v>
      </c>
      <c r="R18">
        <f t="shared" si="12"/>
        <v>0</v>
      </c>
      <c r="S18">
        <f t="shared" si="13"/>
        <v>0</v>
      </c>
      <c r="T18">
        <f t="shared" si="14"/>
        <v>0</v>
      </c>
      <c r="U18" s="14">
        <f t="shared" si="15"/>
        <v>5.6</v>
      </c>
      <c r="V18" s="14">
        <f t="shared" si="16"/>
        <v>11</v>
      </c>
      <c r="W18">
        <f t="shared" si="17"/>
        <v>12.45</v>
      </c>
      <c r="X18">
        <f t="shared" si="18"/>
        <v>0</v>
      </c>
      <c r="Y18">
        <f t="shared" si="19"/>
        <v>0</v>
      </c>
      <c r="Z18">
        <f t="shared" si="20"/>
        <v>0</v>
      </c>
      <c r="AA18">
        <f t="shared" si="21"/>
        <v>0</v>
      </c>
      <c r="AB18">
        <f t="shared" si="22"/>
        <v>0</v>
      </c>
      <c r="AC18">
        <f t="shared" si="23"/>
        <v>65</v>
      </c>
      <c r="AD18">
        <f t="shared" si="24"/>
        <v>225</v>
      </c>
      <c r="AE18">
        <f t="shared" si="25"/>
        <v>245</v>
      </c>
      <c r="AF18">
        <f t="shared" si="26"/>
        <v>245</v>
      </c>
      <c r="AG18">
        <f t="shared" si="27"/>
        <v>245</v>
      </c>
      <c r="AH18">
        <f t="shared" si="28"/>
        <v>245</v>
      </c>
      <c r="AI18">
        <f t="shared" si="29"/>
        <v>245</v>
      </c>
      <c r="AJ18">
        <f t="shared" si="30"/>
        <v>245</v>
      </c>
      <c r="AK18">
        <f t="shared" si="31"/>
        <v>1</v>
      </c>
      <c r="AL18">
        <f t="shared" si="32"/>
        <v>35</v>
      </c>
      <c r="AM18">
        <f t="shared" si="33"/>
        <v>0</v>
      </c>
      <c r="AN18">
        <f t="shared" si="34"/>
        <v>0</v>
      </c>
      <c r="AO18">
        <f t="shared" si="35"/>
        <v>0</v>
      </c>
      <c r="AP18">
        <f t="shared" si="36"/>
        <v>0</v>
      </c>
      <c r="AQ18">
        <f t="shared" si="37"/>
        <v>0</v>
      </c>
      <c r="AR18">
        <f t="shared" si="38"/>
        <v>0</v>
      </c>
      <c r="AS18">
        <f t="shared" si="39"/>
        <v>0</v>
      </c>
    </row>
    <row r="19" spans="1:45" ht="23.25" customHeight="1" x14ac:dyDescent="0.2">
      <c r="A19" s="5"/>
      <c r="B19" s="6"/>
      <c r="C19" s="7"/>
      <c r="D19" s="8"/>
      <c r="E19" s="9"/>
      <c r="F19" s="10" t="str">
        <f t="shared" si="0"/>
        <v/>
      </c>
      <c r="G19" s="10" t="str">
        <f t="shared" si="1"/>
        <v/>
      </c>
      <c r="H19" s="11" t="str">
        <f t="shared" si="2"/>
        <v/>
      </c>
      <c r="I19" s="12" t="str">
        <f t="shared" si="3"/>
        <v/>
      </c>
      <c r="J19" s="10" t="str">
        <f t="shared" si="4"/>
        <v/>
      </c>
      <c r="K19" s="10" t="str">
        <f t="shared" si="5"/>
        <v/>
      </c>
      <c r="L19" s="11" t="str">
        <f t="shared" si="6"/>
        <v/>
      </c>
      <c r="M19">
        <f t="shared" si="7"/>
        <v>0</v>
      </c>
      <c r="N19">
        <f t="shared" si="8"/>
        <v>0</v>
      </c>
      <c r="O19">
        <f t="shared" si="9"/>
        <v>0</v>
      </c>
      <c r="P19">
        <f t="shared" si="10"/>
        <v>0</v>
      </c>
      <c r="Q19">
        <f t="shared" si="11"/>
        <v>0</v>
      </c>
      <c r="R19">
        <f t="shared" si="12"/>
        <v>0</v>
      </c>
      <c r="S19">
        <f t="shared" si="13"/>
        <v>0</v>
      </c>
      <c r="T19">
        <f t="shared" si="14"/>
        <v>0</v>
      </c>
      <c r="U19">
        <f t="shared" si="15"/>
        <v>0</v>
      </c>
      <c r="V19">
        <f t="shared" si="16"/>
        <v>0</v>
      </c>
      <c r="W19">
        <f t="shared" si="17"/>
        <v>0</v>
      </c>
      <c r="X19">
        <f t="shared" si="18"/>
        <v>0</v>
      </c>
      <c r="Y19">
        <f t="shared" si="19"/>
        <v>0</v>
      </c>
      <c r="Z19">
        <f t="shared" si="20"/>
        <v>0</v>
      </c>
      <c r="AA19">
        <f t="shared" si="21"/>
        <v>0</v>
      </c>
      <c r="AB19">
        <f t="shared" si="22"/>
        <v>0</v>
      </c>
      <c r="AC19">
        <f t="shared" si="23"/>
        <v>30</v>
      </c>
      <c r="AD19">
        <f t="shared" si="24"/>
        <v>190</v>
      </c>
      <c r="AE19">
        <f t="shared" si="25"/>
        <v>210</v>
      </c>
      <c r="AF19">
        <f t="shared" si="26"/>
        <v>210</v>
      </c>
      <c r="AG19">
        <f t="shared" si="27"/>
        <v>210</v>
      </c>
      <c r="AH19">
        <f t="shared" si="28"/>
        <v>210</v>
      </c>
      <c r="AI19">
        <f t="shared" si="29"/>
        <v>210</v>
      </c>
      <c r="AJ19">
        <f t="shared" si="30"/>
        <v>210</v>
      </c>
      <c r="AK19">
        <f t="shared" si="31"/>
        <v>0</v>
      </c>
      <c r="AL19">
        <f t="shared" si="32"/>
        <v>0</v>
      </c>
      <c r="AM19">
        <f t="shared" si="33"/>
        <v>0</v>
      </c>
      <c r="AN19">
        <f t="shared" si="34"/>
        <v>0</v>
      </c>
      <c r="AO19">
        <f t="shared" si="35"/>
        <v>0</v>
      </c>
      <c r="AP19">
        <f t="shared" si="36"/>
        <v>0</v>
      </c>
      <c r="AQ19">
        <f t="shared" si="37"/>
        <v>0</v>
      </c>
      <c r="AR19">
        <f t="shared" si="38"/>
        <v>0</v>
      </c>
      <c r="AS19">
        <f t="shared" si="39"/>
        <v>0</v>
      </c>
    </row>
    <row r="20" spans="1:45" ht="23.25" customHeight="1" x14ac:dyDescent="0.2">
      <c r="A20" s="5"/>
      <c r="B20" s="6"/>
      <c r="C20" s="7"/>
      <c r="D20" s="8"/>
      <c r="E20" s="9"/>
      <c r="F20" s="10" t="str">
        <f t="shared" si="0"/>
        <v/>
      </c>
      <c r="G20" s="10" t="str">
        <f t="shared" si="1"/>
        <v/>
      </c>
      <c r="H20" s="11" t="str">
        <f t="shared" si="2"/>
        <v/>
      </c>
      <c r="I20" s="12" t="str">
        <f t="shared" si="3"/>
        <v/>
      </c>
      <c r="J20" s="10" t="str">
        <f t="shared" si="4"/>
        <v/>
      </c>
      <c r="K20" s="10" t="str">
        <f t="shared" si="5"/>
        <v/>
      </c>
      <c r="L20" s="11" t="str">
        <f t="shared" si="6"/>
        <v/>
      </c>
      <c r="M20">
        <f t="shared" si="7"/>
        <v>0</v>
      </c>
      <c r="N20">
        <f t="shared" si="8"/>
        <v>0</v>
      </c>
      <c r="O20">
        <f t="shared" si="9"/>
        <v>0</v>
      </c>
      <c r="P20">
        <f t="shared" si="10"/>
        <v>0</v>
      </c>
      <c r="Q20">
        <f t="shared" si="11"/>
        <v>0</v>
      </c>
      <c r="R20">
        <f t="shared" si="12"/>
        <v>0</v>
      </c>
      <c r="S20">
        <f t="shared" si="13"/>
        <v>0</v>
      </c>
      <c r="T20">
        <f t="shared" si="14"/>
        <v>0</v>
      </c>
      <c r="U20">
        <f t="shared" si="15"/>
        <v>0</v>
      </c>
      <c r="V20">
        <f t="shared" si="16"/>
        <v>0</v>
      </c>
      <c r="W20">
        <f t="shared" si="17"/>
        <v>0</v>
      </c>
      <c r="X20">
        <f t="shared" si="18"/>
        <v>0</v>
      </c>
      <c r="Y20">
        <f t="shared" si="19"/>
        <v>0</v>
      </c>
      <c r="Z20">
        <f t="shared" si="20"/>
        <v>0</v>
      </c>
      <c r="AA20">
        <f t="shared" si="21"/>
        <v>0</v>
      </c>
      <c r="AB20">
        <f t="shared" si="22"/>
        <v>0</v>
      </c>
      <c r="AC20">
        <f t="shared" si="23"/>
        <v>0</v>
      </c>
      <c r="AD20">
        <f t="shared" si="24"/>
        <v>0</v>
      </c>
      <c r="AE20">
        <f t="shared" si="25"/>
        <v>0</v>
      </c>
      <c r="AF20">
        <f t="shared" si="26"/>
        <v>0</v>
      </c>
      <c r="AG20">
        <f t="shared" si="27"/>
        <v>0</v>
      </c>
      <c r="AH20">
        <f t="shared" si="28"/>
        <v>0</v>
      </c>
      <c r="AI20">
        <f t="shared" si="29"/>
        <v>0</v>
      </c>
      <c r="AJ20">
        <f t="shared" si="30"/>
        <v>0</v>
      </c>
      <c r="AK20">
        <f t="shared" si="31"/>
        <v>0</v>
      </c>
      <c r="AL20">
        <f t="shared" si="32"/>
        <v>0</v>
      </c>
      <c r="AM20">
        <f t="shared" si="33"/>
        <v>0</v>
      </c>
      <c r="AN20">
        <f t="shared" si="34"/>
        <v>0</v>
      </c>
      <c r="AO20">
        <f t="shared" si="35"/>
        <v>0</v>
      </c>
      <c r="AP20">
        <f t="shared" si="36"/>
        <v>0</v>
      </c>
      <c r="AQ20">
        <f t="shared" si="37"/>
        <v>0</v>
      </c>
      <c r="AR20">
        <f t="shared" si="38"/>
        <v>0</v>
      </c>
      <c r="AS20">
        <f t="shared" si="39"/>
        <v>0</v>
      </c>
    </row>
    <row r="21" spans="1:45" ht="23.25" customHeight="1" x14ac:dyDescent="0.2">
      <c r="A21" s="5"/>
      <c r="B21" s="6"/>
      <c r="C21" s="7"/>
      <c r="D21" s="8"/>
      <c r="E21" s="9"/>
      <c r="F21" s="10" t="str">
        <f t="shared" si="0"/>
        <v/>
      </c>
      <c r="G21" s="10" t="str">
        <f t="shared" si="1"/>
        <v/>
      </c>
      <c r="H21" s="11" t="str">
        <f t="shared" si="2"/>
        <v/>
      </c>
      <c r="I21" s="12" t="str">
        <f t="shared" si="3"/>
        <v/>
      </c>
      <c r="J21" s="10" t="str">
        <f t="shared" si="4"/>
        <v/>
      </c>
      <c r="K21" s="10" t="str">
        <f t="shared" si="5"/>
        <v/>
      </c>
      <c r="L21" s="11" t="str">
        <f t="shared" si="6"/>
        <v/>
      </c>
      <c r="M21">
        <f t="shared" si="7"/>
        <v>0</v>
      </c>
      <c r="N21">
        <f t="shared" si="8"/>
        <v>0</v>
      </c>
      <c r="O21">
        <f t="shared" si="9"/>
        <v>0</v>
      </c>
      <c r="P21">
        <f t="shared" si="10"/>
        <v>0</v>
      </c>
      <c r="Q21">
        <f t="shared" si="11"/>
        <v>0</v>
      </c>
      <c r="R21">
        <f t="shared" si="12"/>
        <v>0</v>
      </c>
      <c r="S21">
        <f t="shared" si="13"/>
        <v>0</v>
      </c>
      <c r="T21">
        <f t="shared" si="14"/>
        <v>0</v>
      </c>
      <c r="U21">
        <f t="shared" si="15"/>
        <v>0</v>
      </c>
      <c r="V21">
        <f t="shared" si="16"/>
        <v>0</v>
      </c>
      <c r="W21">
        <f t="shared" si="17"/>
        <v>0</v>
      </c>
      <c r="X21">
        <f t="shared" si="18"/>
        <v>0</v>
      </c>
      <c r="Y21">
        <f t="shared" si="19"/>
        <v>0</v>
      </c>
      <c r="Z21">
        <f t="shared" si="20"/>
        <v>0</v>
      </c>
      <c r="AA21">
        <f t="shared" si="21"/>
        <v>0</v>
      </c>
      <c r="AB21">
        <f t="shared" si="22"/>
        <v>0</v>
      </c>
      <c r="AC21">
        <f t="shared" si="23"/>
        <v>0</v>
      </c>
      <c r="AD21">
        <f t="shared" si="24"/>
        <v>0</v>
      </c>
      <c r="AE21">
        <f t="shared" si="25"/>
        <v>0</v>
      </c>
      <c r="AF21">
        <f t="shared" si="26"/>
        <v>0</v>
      </c>
      <c r="AG21">
        <f t="shared" si="27"/>
        <v>0</v>
      </c>
      <c r="AH21">
        <f t="shared" si="28"/>
        <v>0</v>
      </c>
      <c r="AI21">
        <f t="shared" si="29"/>
        <v>0</v>
      </c>
      <c r="AJ21">
        <f t="shared" si="30"/>
        <v>0</v>
      </c>
      <c r="AK21">
        <f t="shared" si="31"/>
        <v>0</v>
      </c>
      <c r="AL21">
        <f t="shared" si="32"/>
        <v>0</v>
      </c>
      <c r="AM21">
        <f t="shared" si="33"/>
        <v>0</v>
      </c>
      <c r="AN21">
        <f t="shared" si="34"/>
        <v>0</v>
      </c>
      <c r="AO21">
        <f t="shared" si="35"/>
        <v>0</v>
      </c>
      <c r="AP21">
        <f t="shared" si="36"/>
        <v>0</v>
      </c>
      <c r="AQ21">
        <f t="shared" si="37"/>
        <v>0</v>
      </c>
      <c r="AR21">
        <f t="shared" si="38"/>
        <v>0</v>
      </c>
      <c r="AS21">
        <f t="shared" si="39"/>
        <v>0</v>
      </c>
    </row>
    <row r="22" spans="1:45" ht="23.25" customHeight="1" x14ac:dyDescent="0.2">
      <c r="A22" s="5"/>
      <c r="B22" s="6"/>
      <c r="C22" s="7"/>
      <c r="D22" s="8"/>
      <c r="E22" s="9"/>
      <c r="F22" s="10" t="str">
        <f t="shared" si="0"/>
        <v/>
      </c>
      <c r="G22" s="10" t="str">
        <f t="shared" si="1"/>
        <v/>
      </c>
      <c r="H22" s="11" t="str">
        <f t="shared" si="2"/>
        <v/>
      </c>
      <c r="I22" s="12" t="str">
        <f t="shared" si="3"/>
        <v/>
      </c>
      <c r="J22" s="10" t="str">
        <f t="shared" si="4"/>
        <v/>
      </c>
      <c r="K22" s="10" t="str">
        <f t="shared" si="5"/>
        <v/>
      </c>
      <c r="L22" s="11" t="str">
        <f t="shared" si="6"/>
        <v/>
      </c>
      <c r="M22">
        <f t="shared" si="7"/>
        <v>0</v>
      </c>
      <c r="N22">
        <f t="shared" si="8"/>
        <v>0</v>
      </c>
      <c r="O22">
        <f t="shared" si="9"/>
        <v>0</v>
      </c>
      <c r="P22">
        <f t="shared" si="10"/>
        <v>0</v>
      </c>
      <c r="Q22">
        <f t="shared" si="11"/>
        <v>0</v>
      </c>
      <c r="R22">
        <f t="shared" si="12"/>
        <v>0</v>
      </c>
      <c r="S22">
        <f t="shared" si="13"/>
        <v>0</v>
      </c>
      <c r="T22">
        <f t="shared" si="14"/>
        <v>0</v>
      </c>
      <c r="U22">
        <f t="shared" si="15"/>
        <v>0</v>
      </c>
      <c r="V22">
        <f t="shared" si="16"/>
        <v>0</v>
      </c>
      <c r="W22">
        <f t="shared" si="17"/>
        <v>0</v>
      </c>
      <c r="X22">
        <f t="shared" si="18"/>
        <v>0</v>
      </c>
      <c r="Y22">
        <f t="shared" si="19"/>
        <v>0</v>
      </c>
      <c r="Z22">
        <f t="shared" si="20"/>
        <v>0</v>
      </c>
      <c r="AA22">
        <f t="shared" si="21"/>
        <v>0</v>
      </c>
      <c r="AB22">
        <f t="shared" si="22"/>
        <v>0</v>
      </c>
      <c r="AC22">
        <f t="shared" si="23"/>
        <v>0</v>
      </c>
      <c r="AD22">
        <f t="shared" si="24"/>
        <v>0</v>
      </c>
      <c r="AE22">
        <f t="shared" si="25"/>
        <v>0</v>
      </c>
      <c r="AF22">
        <f t="shared" si="26"/>
        <v>0</v>
      </c>
      <c r="AG22">
        <f t="shared" si="27"/>
        <v>0</v>
      </c>
      <c r="AH22">
        <f t="shared" si="28"/>
        <v>0</v>
      </c>
      <c r="AI22">
        <f t="shared" si="29"/>
        <v>0</v>
      </c>
      <c r="AJ22">
        <f t="shared" si="30"/>
        <v>0</v>
      </c>
      <c r="AK22">
        <f t="shared" si="31"/>
        <v>0</v>
      </c>
      <c r="AL22">
        <f t="shared" si="32"/>
        <v>0</v>
      </c>
      <c r="AM22">
        <f t="shared" si="33"/>
        <v>0</v>
      </c>
      <c r="AN22">
        <f t="shared" si="34"/>
        <v>0</v>
      </c>
      <c r="AO22">
        <f t="shared" si="35"/>
        <v>0</v>
      </c>
      <c r="AP22">
        <f t="shared" si="36"/>
        <v>0</v>
      </c>
      <c r="AQ22">
        <f t="shared" si="37"/>
        <v>0</v>
      </c>
      <c r="AR22">
        <f t="shared" si="38"/>
        <v>0</v>
      </c>
      <c r="AS22">
        <f t="shared" si="39"/>
        <v>0</v>
      </c>
    </row>
    <row r="23" spans="1:45" ht="23.25" customHeight="1" x14ac:dyDescent="0.2">
      <c r="A23" s="5"/>
      <c r="B23" s="6"/>
      <c r="C23" s="7"/>
      <c r="D23" s="8"/>
      <c r="E23" s="9"/>
      <c r="F23" s="10" t="str">
        <f t="shared" si="0"/>
        <v/>
      </c>
      <c r="G23" s="10" t="str">
        <f t="shared" si="1"/>
        <v/>
      </c>
      <c r="H23" s="11" t="str">
        <f t="shared" si="2"/>
        <v/>
      </c>
      <c r="I23" s="12" t="str">
        <f t="shared" si="3"/>
        <v/>
      </c>
      <c r="J23" s="10" t="str">
        <f t="shared" si="4"/>
        <v/>
      </c>
      <c r="K23" s="10" t="str">
        <f t="shared" si="5"/>
        <v/>
      </c>
      <c r="L23" s="11" t="str">
        <f t="shared" si="6"/>
        <v/>
      </c>
      <c r="M23">
        <f t="shared" si="7"/>
        <v>0</v>
      </c>
      <c r="N23">
        <f t="shared" si="8"/>
        <v>0</v>
      </c>
      <c r="O23">
        <f t="shared" si="9"/>
        <v>0</v>
      </c>
      <c r="P23">
        <f t="shared" si="10"/>
        <v>0</v>
      </c>
      <c r="Q23">
        <f t="shared" si="11"/>
        <v>0</v>
      </c>
      <c r="R23">
        <f t="shared" si="12"/>
        <v>0</v>
      </c>
      <c r="S23">
        <f t="shared" si="13"/>
        <v>0</v>
      </c>
      <c r="T23">
        <f t="shared" si="14"/>
        <v>0</v>
      </c>
      <c r="U23">
        <f t="shared" si="15"/>
        <v>0</v>
      </c>
      <c r="V23">
        <f t="shared" si="16"/>
        <v>0</v>
      </c>
      <c r="W23">
        <f t="shared" si="17"/>
        <v>0</v>
      </c>
      <c r="X23">
        <f t="shared" si="18"/>
        <v>0</v>
      </c>
      <c r="Y23">
        <f t="shared" si="19"/>
        <v>0</v>
      </c>
      <c r="Z23">
        <f t="shared" si="20"/>
        <v>0</v>
      </c>
      <c r="AA23">
        <f t="shared" si="21"/>
        <v>0</v>
      </c>
      <c r="AB23">
        <f t="shared" si="22"/>
        <v>0</v>
      </c>
      <c r="AC23">
        <f t="shared" si="23"/>
        <v>0</v>
      </c>
      <c r="AD23">
        <f t="shared" si="24"/>
        <v>0</v>
      </c>
      <c r="AE23">
        <f t="shared" si="25"/>
        <v>0</v>
      </c>
      <c r="AF23">
        <f t="shared" si="26"/>
        <v>0</v>
      </c>
      <c r="AG23">
        <f t="shared" si="27"/>
        <v>0</v>
      </c>
      <c r="AH23">
        <f t="shared" si="28"/>
        <v>0</v>
      </c>
      <c r="AI23">
        <f t="shared" si="29"/>
        <v>0</v>
      </c>
      <c r="AJ23">
        <f t="shared" si="30"/>
        <v>0</v>
      </c>
      <c r="AK23">
        <f t="shared" si="31"/>
        <v>0</v>
      </c>
      <c r="AL23">
        <f t="shared" si="32"/>
        <v>0</v>
      </c>
      <c r="AM23">
        <f t="shared" si="33"/>
        <v>0</v>
      </c>
      <c r="AN23">
        <f t="shared" si="34"/>
        <v>0</v>
      </c>
      <c r="AO23">
        <f t="shared" si="35"/>
        <v>0</v>
      </c>
      <c r="AP23">
        <f t="shared" si="36"/>
        <v>0</v>
      </c>
      <c r="AQ23">
        <f t="shared" si="37"/>
        <v>0</v>
      </c>
      <c r="AR23">
        <f t="shared" si="38"/>
        <v>0</v>
      </c>
      <c r="AS23">
        <f t="shared" si="39"/>
        <v>0</v>
      </c>
    </row>
    <row r="24" spans="1:45" ht="23.25" customHeight="1" x14ac:dyDescent="0.2">
      <c r="A24" s="5"/>
      <c r="B24" s="6"/>
      <c r="C24" s="7"/>
      <c r="D24" s="8"/>
      <c r="E24" s="9"/>
      <c r="F24" s="10" t="str">
        <f t="shared" si="0"/>
        <v/>
      </c>
      <c r="G24" s="10" t="str">
        <f t="shared" si="1"/>
        <v/>
      </c>
      <c r="H24" s="11" t="str">
        <f t="shared" si="2"/>
        <v/>
      </c>
      <c r="I24" s="12" t="str">
        <f t="shared" si="3"/>
        <v/>
      </c>
      <c r="J24" s="10" t="str">
        <f t="shared" si="4"/>
        <v/>
      </c>
      <c r="K24" s="10" t="str">
        <f t="shared" si="5"/>
        <v/>
      </c>
      <c r="L24" s="11" t="str">
        <f t="shared" si="6"/>
        <v/>
      </c>
      <c r="M24">
        <f t="shared" si="7"/>
        <v>0</v>
      </c>
      <c r="N24">
        <f t="shared" si="8"/>
        <v>0</v>
      </c>
      <c r="O24">
        <f t="shared" si="9"/>
        <v>0</v>
      </c>
      <c r="P24">
        <f t="shared" si="10"/>
        <v>0</v>
      </c>
      <c r="Q24">
        <f t="shared" si="11"/>
        <v>0</v>
      </c>
      <c r="R24">
        <f t="shared" si="12"/>
        <v>0</v>
      </c>
      <c r="S24">
        <f t="shared" si="13"/>
        <v>0</v>
      </c>
      <c r="T24">
        <f t="shared" si="14"/>
        <v>0</v>
      </c>
      <c r="U24">
        <f t="shared" si="15"/>
        <v>0</v>
      </c>
      <c r="V24">
        <f t="shared" si="16"/>
        <v>0</v>
      </c>
      <c r="W24">
        <f t="shared" si="17"/>
        <v>0</v>
      </c>
      <c r="X24">
        <f t="shared" si="18"/>
        <v>0</v>
      </c>
      <c r="Y24">
        <f t="shared" si="19"/>
        <v>0</v>
      </c>
      <c r="Z24">
        <f t="shared" si="20"/>
        <v>0</v>
      </c>
      <c r="AA24">
        <f t="shared" si="21"/>
        <v>0</v>
      </c>
      <c r="AB24">
        <f t="shared" si="22"/>
        <v>0</v>
      </c>
      <c r="AC24">
        <f t="shared" si="23"/>
        <v>0</v>
      </c>
      <c r="AD24">
        <f t="shared" si="24"/>
        <v>0</v>
      </c>
      <c r="AE24">
        <f t="shared" si="25"/>
        <v>0</v>
      </c>
      <c r="AF24">
        <f t="shared" si="26"/>
        <v>0</v>
      </c>
      <c r="AG24">
        <f t="shared" si="27"/>
        <v>0</v>
      </c>
      <c r="AH24">
        <f t="shared" si="28"/>
        <v>0</v>
      </c>
      <c r="AI24">
        <f t="shared" si="29"/>
        <v>0</v>
      </c>
      <c r="AJ24">
        <f t="shared" si="30"/>
        <v>0</v>
      </c>
      <c r="AK24">
        <f t="shared" si="31"/>
        <v>0</v>
      </c>
      <c r="AL24">
        <f t="shared" si="32"/>
        <v>0</v>
      </c>
      <c r="AM24">
        <f t="shared" si="33"/>
        <v>0</v>
      </c>
      <c r="AN24">
        <f t="shared" si="34"/>
        <v>0</v>
      </c>
      <c r="AO24">
        <f t="shared" si="35"/>
        <v>0</v>
      </c>
      <c r="AP24">
        <f t="shared" si="36"/>
        <v>0</v>
      </c>
      <c r="AQ24">
        <f t="shared" si="37"/>
        <v>0</v>
      </c>
      <c r="AR24">
        <f t="shared" si="38"/>
        <v>0</v>
      </c>
      <c r="AS24">
        <f t="shared" si="39"/>
        <v>0</v>
      </c>
    </row>
    <row r="25" spans="1:45" ht="23.25" customHeight="1" x14ac:dyDescent="0.2">
      <c r="A25" s="5"/>
      <c r="B25" s="6"/>
      <c r="C25" s="7"/>
      <c r="D25" s="8"/>
      <c r="E25" s="9"/>
      <c r="F25" s="10" t="str">
        <f t="shared" si="0"/>
        <v/>
      </c>
      <c r="G25" s="10" t="str">
        <f t="shared" si="1"/>
        <v/>
      </c>
      <c r="H25" s="11" t="str">
        <f t="shared" si="2"/>
        <v/>
      </c>
      <c r="I25" s="12" t="str">
        <f t="shared" si="3"/>
        <v/>
      </c>
      <c r="J25" s="10" t="str">
        <f t="shared" si="4"/>
        <v/>
      </c>
      <c r="K25" s="10" t="str">
        <f t="shared" si="5"/>
        <v/>
      </c>
      <c r="L25" s="11" t="str">
        <f t="shared" si="6"/>
        <v/>
      </c>
      <c r="M25">
        <f t="shared" si="7"/>
        <v>0</v>
      </c>
      <c r="N25">
        <f t="shared" si="8"/>
        <v>0</v>
      </c>
      <c r="O25">
        <f t="shared" si="9"/>
        <v>0</v>
      </c>
      <c r="P25">
        <f t="shared" si="10"/>
        <v>0</v>
      </c>
      <c r="Q25">
        <f t="shared" si="11"/>
        <v>0</v>
      </c>
      <c r="R25">
        <f t="shared" si="12"/>
        <v>0</v>
      </c>
      <c r="S25">
        <f t="shared" si="13"/>
        <v>0</v>
      </c>
      <c r="T25">
        <f t="shared" si="14"/>
        <v>0</v>
      </c>
      <c r="U25">
        <f t="shared" si="15"/>
        <v>0</v>
      </c>
      <c r="V25">
        <f t="shared" si="16"/>
        <v>0</v>
      </c>
      <c r="W25">
        <f t="shared" si="17"/>
        <v>0</v>
      </c>
      <c r="X25">
        <f t="shared" si="18"/>
        <v>0</v>
      </c>
      <c r="Y25">
        <f t="shared" si="19"/>
        <v>0</v>
      </c>
      <c r="Z25">
        <f t="shared" si="20"/>
        <v>0</v>
      </c>
      <c r="AA25">
        <f t="shared" si="21"/>
        <v>0</v>
      </c>
      <c r="AB25">
        <f t="shared" si="22"/>
        <v>0</v>
      </c>
      <c r="AC25">
        <f t="shared" si="23"/>
        <v>0</v>
      </c>
      <c r="AD25">
        <f t="shared" si="24"/>
        <v>0</v>
      </c>
      <c r="AE25">
        <f t="shared" si="25"/>
        <v>0</v>
      </c>
      <c r="AF25">
        <f t="shared" si="26"/>
        <v>0</v>
      </c>
      <c r="AG25">
        <f t="shared" si="27"/>
        <v>0</v>
      </c>
      <c r="AH25">
        <f t="shared" si="28"/>
        <v>0</v>
      </c>
      <c r="AI25">
        <f t="shared" si="29"/>
        <v>0</v>
      </c>
      <c r="AJ25">
        <f t="shared" si="30"/>
        <v>0</v>
      </c>
      <c r="AK25">
        <f t="shared" si="31"/>
        <v>0</v>
      </c>
      <c r="AL25">
        <f t="shared" si="32"/>
        <v>0</v>
      </c>
      <c r="AM25">
        <f t="shared" si="33"/>
        <v>0</v>
      </c>
      <c r="AN25">
        <f t="shared" si="34"/>
        <v>0</v>
      </c>
      <c r="AO25">
        <f t="shared" si="35"/>
        <v>0</v>
      </c>
      <c r="AP25">
        <f t="shared" si="36"/>
        <v>0</v>
      </c>
      <c r="AQ25">
        <f t="shared" si="37"/>
        <v>0</v>
      </c>
      <c r="AR25">
        <f t="shared" si="38"/>
        <v>0</v>
      </c>
      <c r="AS25">
        <f t="shared" si="39"/>
        <v>0</v>
      </c>
    </row>
    <row r="26" spans="1:45" ht="21.75" customHeight="1" x14ac:dyDescent="0.2">
      <c r="A26" s="5"/>
      <c r="B26" s="6"/>
      <c r="C26" s="7"/>
      <c r="D26" s="8"/>
      <c r="E26" s="9"/>
      <c r="F26" s="10" t="str">
        <f t="shared" si="0"/>
        <v/>
      </c>
      <c r="G26" s="10" t="str">
        <f t="shared" si="1"/>
        <v/>
      </c>
      <c r="H26" s="11" t="str">
        <f t="shared" si="2"/>
        <v/>
      </c>
      <c r="I26" s="12" t="str">
        <f t="shared" si="3"/>
        <v/>
      </c>
      <c r="J26" s="10" t="str">
        <f t="shared" si="4"/>
        <v/>
      </c>
      <c r="K26" s="10" t="str">
        <f t="shared" si="5"/>
        <v/>
      </c>
      <c r="L26" s="11" t="str">
        <f t="shared" si="6"/>
        <v/>
      </c>
      <c r="M26">
        <f t="shared" si="7"/>
        <v>0</v>
      </c>
      <c r="N26">
        <f t="shared" si="8"/>
        <v>0</v>
      </c>
      <c r="O26">
        <f t="shared" si="9"/>
        <v>0</v>
      </c>
      <c r="P26">
        <f t="shared" si="10"/>
        <v>0</v>
      </c>
      <c r="Q26">
        <f t="shared" si="11"/>
        <v>0</v>
      </c>
      <c r="R26">
        <f t="shared" si="12"/>
        <v>0</v>
      </c>
      <c r="S26">
        <f t="shared" si="13"/>
        <v>0</v>
      </c>
      <c r="T26">
        <f t="shared" si="14"/>
        <v>0</v>
      </c>
      <c r="U26">
        <f t="shared" si="15"/>
        <v>0</v>
      </c>
      <c r="V26">
        <f t="shared" si="16"/>
        <v>0</v>
      </c>
      <c r="W26">
        <f t="shared" si="17"/>
        <v>0</v>
      </c>
      <c r="X26">
        <f t="shared" si="18"/>
        <v>0</v>
      </c>
      <c r="Y26">
        <f t="shared" si="19"/>
        <v>0</v>
      </c>
      <c r="Z26">
        <f t="shared" si="20"/>
        <v>0</v>
      </c>
      <c r="AA26">
        <f t="shared" si="21"/>
        <v>0</v>
      </c>
      <c r="AB26">
        <f t="shared" si="22"/>
        <v>0</v>
      </c>
      <c r="AC26">
        <f t="shared" si="23"/>
        <v>0</v>
      </c>
      <c r="AD26">
        <f t="shared" si="24"/>
        <v>0</v>
      </c>
      <c r="AE26">
        <f t="shared" si="25"/>
        <v>0</v>
      </c>
      <c r="AF26">
        <f t="shared" si="26"/>
        <v>0</v>
      </c>
      <c r="AG26">
        <f t="shared" si="27"/>
        <v>0</v>
      </c>
      <c r="AH26">
        <f t="shared" si="28"/>
        <v>0</v>
      </c>
      <c r="AI26">
        <f t="shared" si="29"/>
        <v>0</v>
      </c>
      <c r="AJ26">
        <f t="shared" si="30"/>
        <v>0</v>
      </c>
      <c r="AK26">
        <f t="shared" si="31"/>
        <v>0</v>
      </c>
      <c r="AL26">
        <f t="shared" si="32"/>
        <v>0</v>
      </c>
      <c r="AM26">
        <f t="shared" si="33"/>
        <v>0</v>
      </c>
      <c r="AN26">
        <f t="shared" si="34"/>
        <v>0</v>
      </c>
      <c r="AO26">
        <f t="shared" si="35"/>
        <v>0</v>
      </c>
      <c r="AP26">
        <f t="shared" si="36"/>
        <v>0</v>
      </c>
      <c r="AQ26">
        <f t="shared" si="37"/>
        <v>0</v>
      </c>
      <c r="AR26">
        <f t="shared" si="38"/>
        <v>0</v>
      </c>
      <c r="AS26">
        <f t="shared" si="39"/>
        <v>0</v>
      </c>
    </row>
    <row r="27" spans="1:45" ht="21.75" customHeight="1" x14ac:dyDescent="0.2">
      <c r="A27" s="5"/>
      <c r="B27" s="6"/>
      <c r="C27" s="7"/>
      <c r="D27" s="8"/>
      <c r="E27" s="9"/>
      <c r="F27" s="10" t="str">
        <f t="shared" si="0"/>
        <v/>
      </c>
      <c r="G27" s="10" t="str">
        <f t="shared" si="1"/>
        <v/>
      </c>
      <c r="H27" s="11" t="str">
        <f t="shared" si="2"/>
        <v/>
      </c>
      <c r="I27" s="12" t="str">
        <f t="shared" si="3"/>
        <v/>
      </c>
      <c r="J27" s="10" t="str">
        <f t="shared" si="4"/>
        <v/>
      </c>
      <c r="K27" s="10" t="str">
        <f t="shared" si="5"/>
        <v/>
      </c>
      <c r="L27" s="11" t="str">
        <f t="shared" si="6"/>
        <v/>
      </c>
      <c r="M27">
        <f t="shared" si="7"/>
        <v>0</v>
      </c>
      <c r="N27">
        <f t="shared" si="8"/>
        <v>0</v>
      </c>
      <c r="O27">
        <f t="shared" si="9"/>
        <v>0</v>
      </c>
      <c r="P27">
        <f t="shared" si="10"/>
        <v>0</v>
      </c>
      <c r="Q27">
        <f t="shared" si="11"/>
        <v>0</v>
      </c>
      <c r="R27">
        <f t="shared" si="12"/>
        <v>0</v>
      </c>
      <c r="S27">
        <f t="shared" si="13"/>
        <v>0</v>
      </c>
      <c r="T27">
        <f t="shared" si="14"/>
        <v>0</v>
      </c>
      <c r="U27">
        <f t="shared" si="15"/>
        <v>0</v>
      </c>
      <c r="V27">
        <f t="shared" si="16"/>
        <v>0</v>
      </c>
      <c r="W27">
        <f t="shared" si="17"/>
        <v>0</v>
      </c>
      <c r="X27">
        <f t="shared" si="18"/>
        <v>0</v>
      </c>
      <c r="Y27">
        <f t="shared" si="19"/>
        <v>0</v>
      </c>
      <c r="Z27">
        <f t="shared" si="20"/>
        <v>0</v>
      </c>
      <c r="AA27">
        <f t="shared" si="21"/>
        <v>0</v>
      </c>
      <c r="AB27">
        <f t="shared" si="22"/>
        <v>0</v>
      </c>
      <c r="AC27">
        <f t="shared" si="23"/>
        <v>0</v>
      </c>
      <c r="AD27">
        <f t="shared" si="24"/>
        <v>0</v>
      </c>
      <c r="AE27">
        <f t="shared" si="25"/>
        <v>0</v>
      </c>
      <c r="AF27">
        <f t="shared" si="26"/>
        <v>0</v>
      </c>
      <c r="AG27">
        <f t="shared" si="27"/>
        <v>0</v>
      </c>
      <c r="AH27">
        <f t="shared" si="28"/>
        <v>0</v>
      </c>
      <c r="AI27">
        <f t="shared" si="29"/>
        <v>0</v>
      </c>
      <c r="AJ27">
        <f t="shared" si="30"/>
        <v>0</v>
      </c>
      <c r="AK27">
        <f t="shared" si="31"/>
        <v>0</v>
      </c>
      <c r="AL27">
        <f t="shared" si="32"/>
        <v>0</v>
      </c>
      <c r="AM27">
        <f t="shared" si="33"/>
        <v>0</v>
      </c>
      <c r="AN27">
        <f t="shared" si="34"/>
        <v>0</v>
      </c>
      <c r="AO27">
        <f t="shared" si="35"/>
        <v>0</v>
      </c>
      <c r="AP27">
        <f t="shared" si="36"/>
        <v>0</v>
      </c>
      <c r="AQ27">
        <f t="shared" si="37"/>
        <v>0</v>
      </c>
      <c r="AR27">
        <f t="shared" si="38"/>
        <v>0</v>
      </c>
      <c r="AS27">
        <f t="shared" si="39"/>
        <v>0</v>
      </c>
    </row>
    <row r="28" spans="1:45" ht="21.75" customHeight="1" x14ac:dyDescent="0.2">
      <c r="A28" s="5"/>
      <c r="B28" s="6"/>
      <c r="C28" s="7"/>
      <c r="D28" s="8"/>
      <c r="E28" s="9"/>
      <c r="F28" s="10" t="str">
        <f t="shared" si="0"/>
        <v/>
      </c>
      <c r="G28" s="10" t="str">
        <f t="shared" si="1"/>
        <v/>
      </c>
      <c r="H28" s="11" t="str">
        <f t="shared" si="2"/>
        <v/>
      </c>
      <c r="I28" s="12" t="str">
        <f t="shared" si="3"/>
        <v/>
      </c>
      <c r="J28" s="10" t="str">
        <f t="shared" si="4"/>
        <v/>
      </c>
      <c r="K28" s="10" t="str">
        <f t="shared" si="5"/>
        <v/>
      </c>
      <c r="L28" s="11" t="str">
        <f t="shared" si="6"/>
        <v/>
      </c>
      <c r="M28">
        <f t="shared" si="7"/>
        <v>0</v>
      </c>
      <c r="N28">
        <f t="shared" si="8"/>
        <v>0</v>
      </c>
      <c r="O28">
        <f t="shared" si="9"/>
        <v>0</v>
      </c>
      <c r="P28">
        <f t="shared" si="10"/>
        <v>0</v>
      </c>
      <c r="Q28">
        <f t="shared" si="11"/>
        <v>0</v>
      </c>
      <c r="R28">
        <f t="shared" si="12"/>
        <v>0</v>
      </c>
      <c r="S28">
        <f t="shared" si="13"/>
        <v>0</v>
      </c>
      <c r="T28">
        <f t="shared" si="14"/>
        <v>0</v>
      </c>
      <c r="U28">
        <f t="shared" si="15"/>
        <v>0</v>
      </c>
      <c r="V28">
        <f t="shared" si="16"/>
        <v>0</v>
      </c>
      <c r="W28">
        <f t="shared" si="17"/>
        <v>0</v>
      </c>
      <c r="X28">
        <f t="shared" si="18"/>
        <v>0</v>
      </c>
      <c r="Y28">
        <f t="shared" si="19"/>
        <v>0</v>
      </c>
      <c r="Z28">
        <f t="shared" si="20"/>
        <v>0</v>
      </c>
      <c r="AA28">
        <f t="shared" si="21"/>
        <v>0</v>
      </c>
      <c r="AB28">
        <f t="shared" si="22"/>
        <v>0</v>
      </c>
      <c r="AC28">
        <f t="shared" si="23"/>
        <v>0</v>
      </c>
      <c r="AD28">
        <f t="shared" si="24"/>
        <v>0</v>
      </c>
      <c r="AE28">
        <f t="shared" si="25"/>
        <v>0</v>
      </c>
      <c r="AF28">
        <f t="shared" si="26"/>
        <v>0</v>
      </c>
      <c r="AG28">
        <f t="shared" si="27"/>
        <v>0</v>
      </c>
      <c r="AH28">
        <f t="shared" si="28"/>
        <v>0</v>
      </c>
      <c r="AI28">
        <f t="shared" si="29"/>
        <v>0</v>
      </c>
      <c r="AJ28">
        <f t="shared" si="30"/>
        <v>0</v>
      </c>
      <c r="AK28">
        <f t="shared" si="31"/>
        <v>0</v>
      </c>
      <c r="AL28">
        <f t="shared" si="32"/>
        <v>0</v>
      </c>
      <c r="AM28">
        <f t="shared" si="33"/>
        <v>0</v>
      </c>
      <c r="AN28">
        <f t="shared" si="34"/>
        <v>0</v>
      </c>
      <c r="AO28">
        <f t="shared" si="35"/>
        <v>0</v>
      </c>
      <c r="AP28">
        <f t="shared" si="36"/>
        <v>0</v>
      </c>
      <c r="AQ28">
        <f t="shared" si="37"/>
        <v>0</v>
      </c>
      <c r="AR28">
        <f t="shared" si="38"/>
        <v>0</v>
      </c>
      <c r="AS28">
        <f t="shared" si="39"/>
        <v>0</v>
      </c>
    </row>
    <row r="29" spans="1:45" ht="21.75" customHeight="1" x14ac:dyDescent="0.2">
      <c r="A29" s="5"/>
      <c r="B29" s="6"/>
      <c r="C29" s="7"/>
      <c r="D29" s="8"/>
      <c r="E29" s="9"/>
      <c r="F29" s="10" t="str">
        <f t="shared" si="0"/>
        <v/>
      </c>
      <c r="G29" s="10" t="str">
        <f t="shared" si="1"/>
        <v/>
      </c>
      <c r="H29" s="11" t="str">
        <f t="shared" si="2"/>
        <v/>
      </c>
      <c r="I29" s="12" t="str">
        <f t="shared" si="3"/>
        <v/>
      </c>
      <c r="J29" s="10" t="str">
        <f t="shared" si="4"/>
        <v/>
      </c>
      <c r="K29" s="10" t="str">
        <f t="shared" si="5"/>
        <v/>
      </c>
      <c r="L29" s="11" t="str">
        <f t="shared" si="6"/>
        <v/>
      </c>
      <c r="M29">
        <f t="shared" si="7"/>
        <v>0</v>
      </c>
      <c r="N29">
        <f t="shared" si="8"/>
        <v>0</v>
      </c>
      <c r="O29">
        <f t="shared" si="9"/>
        <v>0</v>
      </c>
      <c r="P29">
        <f t="shared" si="10"/>
        <v>0</v>
      </c>
      <c r="Q29">
        <f t="shared" si="11"/>
        <v>0</v>
      </c>
      <c r="R29">
        <f t="shared" si="12"/>
        <v>0</v>
      </c>
      <c r="S29">
        <f t="shared" si="13"/>
        <v>0</v>
      </c>
      <c r="T29">
        <f t="shared" si="14"/>
        <v>0</v>
      </c>
      <c r="U29">
        <f t="shared" si="15"/>
        <v>0</v>
      </c>
      <c r="V29">
        <f t="shared" si="16"/>
        <v>0</v>
      </c>
      <c r="W29">
        <f t="shared" si="17"/>
        <v>0</v>
      </c>
      <c r="X29">
        <f t="shared" si="18"/>
        <v>0</v>
      </c>
      <c r="Y29">
        <f t="shared" si="19"/>
        <v>0</v>
      </c>
      <c r="Z29">
        <f t="shared" si="20"/>
        <v>0</v>
      </c>
      <c r="AA29">
        <f t="shared" si="21"/>
        <v>0</v>
      </c>
      <c r="AB29">
        <f t="shared" si="22"/>
        <v>0</v>
      </c>
      <c r="AC29">
        <f t="shared" si="23"/>
        <v>0</v>
      </c>
      <c r="AD29">
        <f t="shared" si="24"/>
        <v>0</v>
      </c>
      <c r="AE29">
        <f t="shared" si="25"/>
        <v>0</v>
      </c>
      <c r="AF29">
        <f t="shared" si="26"/>
        <v>0</v>
      </c>
      <c r="AG29">
        <f t="shared" si="27"/>
        <v>0</v>
      </c>
      <c r="AH29">
        <f t="shared" si="28"/>
        <v>0</v>
      </c>
      <c r="AI29">
        <f t="shared" si="29"/>
        <v>0</v>
      </c>
      <c r="AJ29">
        <f t="shared" si="30"/>
        <v>0</v>
      </c>
      <c r="AK29">
        <f t="shared" si="31"/>
        <v>0</v>
      </c>
      <c r="AL29">
        <f t="shared" si="32"/>
        <v>0</v>
      </c>
      <c r="AM29">
        <f t="shared" si="33"/>
        <v>0</v>
      </c>
      <c r="AN29">
        <f t="shared" si="34"/>
        <v>0</v>
      </c>
      <c r="AO29">
        <f t="shared" si="35"/>
        <v>0</v>
      </c>
      <c r="AP29">
        <f t="shared" si="36"/>
        <v>0</v>
      </c>
      <c r="AQ29">
        <f t="shared" si="37"/>
        <v>0</v>
      </c>
      <c r="AR29">
        <f t="shared" si="38"/>
        <v>0</v>
      </c>
      <c r="AS29">
        <f t="shared" si="39"/>
        <v>0</v>
      </c>
    </row>
    <row r="30" spans="1:45" ht="21.75" customHeight="1" x14ac:dyDescent="0.2">
      <c r="A30" s="5"/>
      <c r="B30" s="6"/>
      <c r="C30" s="7"/>
      <c r="D30" s="8"/>
      <c r="E30" s="9"/>
      <c r="F30" s="10" t="str">
        <f t="shared" si="0"/>
        <v/>
      </c>
      <c r="G30" s="10" t="str">
        <f t="shared" si="1"/>
        <v/>
      </c>
      <c r="H30" s="11" t="str">
        <f t="shared" si="2"/>
        <v/>
      </c>
      <c r="I30" s="12" t="str">
        <f t="shared" si="3"/>
        <v/>
      </c>
      <c r="J30" s="10" t="str">
        <f t="shared" si="4"/>
        <v/>
      </c>
      <c r="K30" s="10" t="str">
        <f t="shared" si="5"/>
        <v/>
      </c>
      <c r="L30" s="11" t="str">
        <f t="shared" si="6"/>
        <v/>
      </c>
      <c r="M30">
        <f t="shared" si="7"/>
        <v>0</v>
      </c>
      <c r="N30">
        <f t="shared" si="8"/>
        <v>0</v>
      </c>
      <c r="O30">
        <f t="shared" si="9"/>
        <v>0</v>
      </c>
      <c r="P30">
        <f t="shared" si="10"/>
        <v>0</v>
      </c>
      <c r="Q30">
        <f t="shared" si="11"/>
        <v>0</v>
      </c>
      <c r="R30">
        <f t="shared" si="12"/>
        <v>0</v>
      </c>
      <c r="S30">
        <f t="shared" si="13"/>
        <v>0</v>
      </c>
      <c r="T30">
        <f t="shared" si="14"/>
        <v>0</v>
      </c>
      <c r="U30">
        <f t="shared" si="15"/>
        <v>0</v>
      </c>
      <c r="V30">
        <f t="shared" si="16"/>
        <v>0</v>
      </c>
      <c r="W30">
        <f t="shared" si="17"/>
        <v>0</v>
      </c>
      <c r="X30">
        <f t="shared" si="18"/>
        <v>0</v>
      </c>
      <c r="Y30">
        <f t="shared" si="19"/>
        <v>0</v>
      </c>
      <c r="Z30">
        <f t="shared" si="20"/>
        <v>0</v>
      </c>
      <c r="AA30">
        <f t="shared" si="21"/>
        <v>0</v>
      </c>
      <c r="AB30">
        <f t="shared" si="22"/>
        <v>0</v>
      </c>
      <c r="AC30">
        <f t="shared" si="23"/>
        <v>0</v>
      </c>
      <c r="AD30">
        <f t="shared" si="24"/>
        <v>0</v>
      </c>
      <c r="AE30">
        <f t="shared" si="25"/>
        <v>0</v>
      </c>
      <c r="AF30">
        <f t="shared" si="26"/>
        <v>0</v>
      </c>
      <c r="AG30">
        <f t="shared" si="27"/>
        <v>0</v>
      </c>
      <c r="AH30">
        <f t="shared" si="28"/>
        <v>0</v>
      </c>
      <c r="AI30">
        <f t="shared" si="29"/>
        <v>0</v>
      </c>
      <c r="AJ30">
        <f t="shared" si="30"/>
        <v>0</v>
      </c>
      <c r="AK30">
        <f t="shared" si="31"/>
        <v>0</v>
      </c>
      <c r="AL30">
        <f t="shared" si="32"/>
        <v>0</v>
      </c>
      <c r="AM30">
        <f t="shared" si="33"/>
        <v>0</v>
      </c>
      <c r="AN30">
        <f t="shared" si="34"/>
        <v>0</v>
      </c>
      <c r="AO30">
        <f t="shared" si="35"/>
        <v>0</v>
      </c>
      <c r="AP30">
        <f t="shared" si="36"/>
        <v>0</v>
      </c>
      <c r="AQ30">
        <f t="shared" si="37"/>
        <v>0</v>
      </c>
      <c r="AR30">
        <f t="shared" si="38"/>
        <v>0</v>
      </c>
      <c r="AS30">
        <f t="shared" si="39"/>
        <v>0</v>
      </c>
    </row>
    <row r="31" spans="1:45" ht="21.75" customHeight="1" x14ac:dyDescent="0.2">
      <c r="A31" s="5"/>
      <c r="B31" s="6"/>
      <c r="C31" s="7"/>
      <c r="D31" s="8"/>
      <c r="E31" s="9"/>
      <c r="F31" s="10" t="str">
        <f t="shared" si="0"/>
        <v/>
      </c>
      <c r="G31" s="10" t="str">
        <f t="shared" si="1"/>
        <v/>
      </c>
      <c r="H31" s="11" t="str">
        <f t="shared" si="2"/>
        <v/>
      </c>
      <c r="I31" s="12" t="str">
        <f t="shared" si="3"/>
        <v/>
      </c>
      <c r="J31" s="10" t="str">
        <f t="shared" si="4"/>
        <v/>
      </c>
      <c r="K31" s="10" t="str">
        <f t="shared" si="5"/>
        <v/>
      </c>
      <c r="L31" s="11" t="str">
        <f t="shared" si="6"/>
        <v/>
      </c>
      <c r="M31">
        <f t="shared" si="7"/>
        <v>0</v>
      </c>
      <c r="N31">
        <f t="shared" si="8"/>
        <v>0</v>
      </c>
      <c r="O31">
        <f t="shared" si="9"/>
        <v>0</v>
      </c>
      <c r="P31">
        <f t="shared" si="10"/>
        <v>0</v>
      </c>
      <c r="Q31">
        <f t="shared" si="11"/>
        <v>0</v>
      </c>
      <c r="R31">
        <f t="shared" si="12"/>
        <v>0</v>
      </c>
      <c r="S31">
        <f t="shared" si="13"/>
        <v>0</v>
      </c>
      <c r="T31">
        <f t="shared" si="14"/>
        <v>0</v>
      </c>
      <c r="U31">
        <f t="shared" si="15"/>
        <v>0</v>
      </c>
      <c r="V31">
        <f t="shared" si="16"/>
        <v>0</v>
      </c>
      <c r="W31">
        <f t="shared" si="17"/>
        <v>0</v>
      </c>
      <c r="X31">
        <f t="shared" si="18"/>
        <v>0</v>
      </c>
      <c r="Y31">
        <f t="shared" si="19"/>
        <v>0</v>
      </c>
      <c r="Z31">
        <f t="shared" si="20"/>
        <v>0</v>
      </c>
      <c r="AA31">
        <f t="shared" si="21"/>
        <v>0</v>
      </c>
      <c r="AB31">
        <f t="shared" si="22"/>
        <v>0</v>
      </c>
      <c r="AC31">
        <f t="shared" si="23"/>
        <v>0</v>
      </c>
      <c r="AD31">
        <f t="shared" si="24"/>
        <v>0</v>
      </c>
      <c r="AE31">
        <f t="shared" si="25"/>
        <v>0</v>
      </c>
      <c r="AF31">
        <f t="shared" si="26"/>
        <v>0</v>
      </c>
      <c r="AG31">
        <f t="shared" si="27"/>
        <v>0</v>
      </c>
      <c r="AH31">
        <f t="shared" si="28"/>
        <v>0</v>
      </c>
      <c r="AI31">
        <f t="shared" si="29"/>
        <v>0</v>
      </c>
      <c r="AJ31">
        <f t="shared" si="30"/>
        <v>0</v>
      </c>
      <c r="AK31">
        <f t="shared" si="31"/>
        <v>0</v>
      </c>
      <c r="AL31">
        <f t="shared" si="32"/>
        <v>0</v>
      </c>
      <c r="AM31">
        <f t="shared" si="33"/>
        <v>0</v>
      </c>
      <c r="AN31">
        <f t="shared" si="34"/>
        <v>0</v>
      </c>
      <c r="AO31">
        <f t="shared" si="35"/>
        <v>0</v>
      </c>
      <c r="AP31">
        <f t="shared" si="36"/>
        <v>0</v>
      </c>
      <c r="AQ31">
        <f t="shared" si="37"/>
        <v>0</v>
      </c>
      <c r="AR31">
        <f t="shared" si="38"/>
        <v>0</v>
      </c>
      <c r="AS31">
        <f t="shared" si="39"/>
        <v>0</v>
      </c>
    </row>
    <row r="32" spans="1:45" ht="21.75" customHeight="1" x14ac:dyDescent="0.2">
      <c r="A32" s="5"/>
      <c r="B32" s="6"/>
      <c r="C32" s="7"/>
      <c r="D32" s="8"/>
      <c r="E32" s="9"/>
      <c r="F32" s="10" t="str">
        <f t="shared" si="0"/>
        <v/>
      </c>
      <c r="G32" s="10" t="str">
        <f t="shared" si="1"/>
        <v/>
      </c>
      <c r="H32" s="11" t="str">
        <f t="shared" si="2"/>
        <v/>
      </c>
      <c r="I32" s="12" t="str">
        <f t="shared" si="3"/>
        <v/>
      </c>
      <c r="J32" s="10" t="str">
        <f t="shared" si="4"/>
        <v/>
      </c>
      <c r="K32" s="10" t="str">
        <f t="shared" si="5"/>
        <v/>
      </c>
      <c r="L32" s="11" t="str">
        <f t="shared" si="6"/>
        <v/>
      </c>
      <c r="M32">
        <f t="shared" si="7"/>
        <v>0</v>
      </c>
      <c r="N32">
        <f t="shared" si="8"/>
        <v>0</v>
      </c>
      <c r="O32">
        <f t="shared" si="9"/>
        <v>0</v>
      </c>
      <c r="P32">
        <f t="shared" si="10"/>
        <v>0</v>
      </c>
      <c r="Q32">
        <f t="shared" si="11"/>
        <v>0</v>
      </c>
      <c r="R32">
        <f t="shared" si="12"/>
        <v>0</v>
      </c>
      <c r="S32">
        <f t="shared" si="13"/>
        <v>0</v>
      </c>
      <c r="T32">
        <f t="shared" si="14"/>
        <v>0</v>
      </c>
      <c r="U32">
        <f t="shared" si="15"/>
        <v>0</v>
      </c>
      <c r="V32">
        <f t="shared" si="16"/>
        <v>0</v>
      </c>
      <c r="W32">
        <f t="shared" si="17"/>
        <v>0</v>
      </c>
      <c r="X32">
        <f t="shared" si="18"/>
        <v>0</v>
      </c>
      <c r="Y32">
        <f t="shared" si="19"/>
        <v>0</v>
      </c>
      <c r="Z32">
        <f t="shared" si="20"/>
        <v>0</v>
      </c>
      <c r="AA32">
        <f t="shared" si="21"/>
        <v>0</v>
      </c>
      <c r="AB32">
        <f t="shared" si="22"/>
        <v>0</v>
      </c>
      <c r="AC32">
        <f t="shared" si="23"/>
        <v>0</v>
      </c>
      <c r="AD32">
        <f t="shared" si="24"/>
        <v>0</v>
      </c>
      <c r="AE32">
        <f t="shared" si="25"/>
        <v>0</v>
      </c>
      <c r="AF32">
        <f t="shared" si="26"/>
        <v>0</v>
      </c>
      <c r="AG32">
        <f t="shared" si="27"/>
        <v>0</v>
      </c>
      <c r="AH32">
        <f t="shared" si="28"/>
        <v>0</v>
      </c>
      <c r="AI32">
        <f t="shared" si="29"/>
        <v>0</v>
      </c>
      <c r="AJ32">
        <f t="shared" si="30"/>
        <v>0</v>
      </c>
      <c r="AK32">
        <f t="shared" si="31"/>
        <v>0</v>
      </c>
      <c r="AL32">
        <f t="shared" si="32"/>
        <v>0</v>
      </c>
      <c r="AM32">
        <f t="shared" si="33"/>
        <v>0</v>
      </c>
      <c r="AN32">
        <f t="shared" si="34"/>
        <v>0</v>
      </c>
      <c r="AO32">
        <f t="shared" si="35"/>
        <v>0</v>
      </c>
      <c r="AP32">
        <f t="shared" si="36"/>
        <v>0</v>
      </c>
      <c r="AQ32">
        <f t="shared" si="37"/>
        <v>0</v>
      </c>
      <c r="AR32">
        <f t="shared" si="38"/>
        <v>0</v>
      </c>
      <c r="AS32">
        <f t="shared" si="39"/>
        <v>0</v>
      </c>
    </row>
    <row r="35" spans="1:12" ht="14.25" x14ac:dyDescent="0.2">
      <c r="A35" s="20" t="s">
        <v>35</v>
      </c>
      <c r="B35" s="20"/>
      <c r="C35" s="20"/>
      <c r="D35" s="20"/>
      <c r="F35" s="20" t="s">
        <v>36</v>
      </c>
      <c r="G35" s="20"/>
      <c r="H35" s="20"/>
      <c r="I35" s="20"/>
      <c r="J35" s="20"/>
      <c r="K35" s="20"/>
      <c r="L35" s="20"/>
    </row>
    <row r="36" spans="1:12" ht="15" customHeight="1" x14ac:dyDescent="0.2">
      <c r="A36" s="15" t="s">
        <v>37</v>
      </c>
      <c r="B36" s="15" t="s">
        <v>38</v>
      </c>
      <c r="C36" s="15" t="s">
        <v>14</v>
      </c>
      <c r="D36" s="15" t="s">
        <v>39</v>
      </c>
      <c r="F36" s="21" t="s">
        <v>40</v>
      </c>
      <c r="G36" s="21"/>
      <c r="H36" s="21"/>
      <c r="I36" s="21"/>
      <c r="J36" s="21"/>
      <c r="K36" s="21"/>
      <c r="L36" s="21"/>
    </row>
    <row r="37" spans="1:12" x14ac:dyDescent="0.2">
      <c r="A37" s="16" t="s">
        <v>41</v>
      </c>
      <c r="B37" s="17">
        <f>IFERROR(IF(INDEX($M$8:$T$32,$AZ$1-7,1)=0,"",INDEX($M$8:$T$32,$AZ$1-7,1)),"")</f>
        <v>30</v>
      </c>
      <c r="C37" s="18">
        <f>IF($B37="","",INDEX($U$8:$AB$32,$AZ$1-7,1))</f>
        <v>5.6</v>
      </c>
      <c r="D37" s="18">
        <f t="shared" ref="D37:D44" si="40">IF($B37="","",$B37*$C37)</f>
        <v>168</v>
      </c>
      <c r="F37" s="21"/>
      <c r="G37" s="21"/>
      <c r="H37" s="21"/>
      <c r="I37" s="21"/>
      <c r="J37" s="21"/>
      <c r="K37" s="21"/>
      <c r="L37" s="21"/>
    </row>
    <row r="38" spans="1:12" x14ac:dyDescent="0.2">
      <c r="A38" s="16" t="s">
        <v>42</v>
      </c>
      <c r="B38" s="17">
        <f>IFERROR(IF(INDEX($M$8:$T$32,$AZ$1-7,2)=0,"",INDEX($M$8:$T$32,$AZ$1-7,2)),"")</f>
        <v>160</v>
      </c>
      <c r="C38" s="18">
        <f>IF($B38="","",INDEX($U$8:$AB$32,$AZ$1-7,2))</f>
        <v>11</v>
      </c>
      <c r="D38" s="18">
        <f t="shared" si="40"/>
        <v>1760</v>
      </c>
      <c r="F38" s="21"/>
      <c r="G38" s="21"/>
      <c r="H38" s="21"/>
      <c r="I38" s="21"/>
      <c r="J38" s="21"/>
      <c r="K38" s="21"/>
      <c r="L38" s="21"/>
    </row>
    <row r="39" spans="1:12" x14ac:dyDescent="0.2">
      <c r="A39" s="16" t="s">
        <v>43</v>
      </c>
      <c r="B39" s="17">
        <f>IFERROR(IF(INDEX($M$8:$T$32,$AZ$1-7,3)=0,"",INDEX($M$8:$T$32,$AZ$1-7,3)),"")</f>
        <v>20</v>
      </c>
      <c r="C39" s="18">
        <f>IF($B39="","",INDEX($U$8:$AB$32,$AZ$1-7,3))</f>
        <v>12.45</v>
      </c>
      <c r="D39" s="18">
        <f t="shared" si="40"/>
        <v>249</v>
      </c>
      <c r="F39" s="21"/>
      <c r="G39" s="21"/>
      <c r="H39" s="21"/>
      <c r="I39" s="21"/>
      <c r="J39" s="21"/>
      <c r="K39" s="21"/>
      <c r="L39" s="21"/>
    </row>
    <row r="40" spans="1:12" x14ac:dyDescent="0.2">
      <c r="A40" s="16" t="s">
        <v>44</v>
      </c>
      <c r="B40" s="17" t="str">
        <f>IFERROR(IF(INDEX($M$8:$T$32,$AZ$1-7,4)=0,"",INDEX($M$8:$T$32,$AZ$1-7,4)),"")</f>
        <v/>
      </c>
      <c r="C40" s="18" t="str">
        <f>IF($B40="","",INDEX($U$8:$AB$32,$AZ$1-7,4))</f>
        <v/>
      </c>
      <c r="D40" s="18" t="str">
        <f t="shared" si="40"/>
        <v/>
      </c>
      <c r="F40" s="21"/>
      <c r="G40" s="21"/>
      <c r="H40" s="21"/>
      <c r="I40" s="21"/>
      <c r="J40" s="21"/>
      <c r="K40" s="21"/>
      <c r="L40" s="21"/>
    </row>
    <row r="41" spans="1:12" x14ac:dyDescent="0.2">
      <c r="A41" s="16" t="s">
        <v>45</v>
      </c>
      <c r="B41" s="17" t="str">
        <f>IFERROR(IF(INDEX($M$8:$T$32,$AZ$1-7,5)=0,"",INDEX($M$8:$T$32,$AZ$1-7,5)),"")</f>
        <v/>
      </c>
      <c r="C41" s="18" t="str">
        <f>IF($B41="","",INDEX($U$8:$AB$32,$AZ$1-7,5))</f>
        <v/>
      </c>
      <c r="D41" s="18" t="str">
        <f t="shared" si="40"/>
        <v/>
      </c>
    </row>
    <row r="42" spans="1:12" x14ac:dyDescent="0.2">
      <c r="A42" s="16" t="s">
        <v>46</v>
      </c>
      <c r="B42" s="17" t="str">
        <f>IFERROR(IF(INDEX($M$8:$T$32,$AZ$1-7,6)=0,"",INDEX($M$8:$T$32,$AZ$1-7,6)),"")</f>
        <v/>
      </c>
      <c r="C42" s="18" t="str">
        <f>IF($B42="","",INDEX($U$8:$AB$32,$AZ$1-7,6))</f>
        <v/>
      </c>
      <c r="D42" s="18" t="str">
        <f t="shared" si="40"/>
        <v/>
      </c>
    </row>
    <row r="43" spans="1:12" x14ac:dyDescent="0.2">
      <c r="A43" s="16" t="s">
        <v>47</v>
      </c>
      <c r="B43" s="17" t="str">
        <f>IFERROR(IF(INDEX($M$8:$T$32,$AZ$1-7,7)=0,"",INDEX($M$8:$T$32,$AZ$1-7,7)),"")</f>
        <v/>
      </c>
      <c r="C43" s="18" t="str">
        <f>IF($B43="","",INDEX($U$8:$AB$32,$AZ$1-7,7))</f>
        <v/>
      </c>
      <c r="D43" s="18" t="str">
        <f t="shared" si="40"/>
        <v/>
      </c>
    </row>
    <row r="44" spans="1:12" x14ac:dyDescent="0.2">
      <c r="A44" s="16" t="s">
        <v>48</v>
      </c>
      <c r="B44" s="17" t="str">
        <f>IFERROR(IF(INDEX($M$8:$T$32,$AZ$1-7,8)=0,"",INDEX($M$8:$T$32,$AZ$1-7,8)),"")</f>
        <v/>
      </c>
      <c r="C44" s="18" t="str">
        <f>IF($B44="","",INDEX($U$8:$AB$32,$AZ$1-7,8))</f>
        <v/>
      </c>
      <c r="D44" s="18" t="str">
        <f t="shared" si="40"/>
        <v/>
      </c>
    </row>
  </sheetData>
  <mergeCells count="12">
    <mergeCell ref="A1:L1"/>
    <mergeCell ref="A2:L2"/>
    <mergeCell ref="A35:D35"/>
    <mergeCell ref="F35:L35"/>
    <mergeCell ref="F36:L40"/>
    <mergeCell ref="B6:L6"/>
    <mergeCell ref="A3:B3"/>
    <mergeCell ref="A4:B4"/>
    <mergeCell ref="D3:E3"/>
    <mergeCell ref="D4:E4"/>
    <mergeCell ref="G3:H3"/>
    <mergeCell ref="G4:H4"/>
  </mergeCells>
  <conditionalFormatting sqref="A8:L32">
    <cfRule type="expression" dxfId="1" priority="2">
      <formula>AND($B8="Salida",$D8&gt;$AJ8)</formula>
    </cfRule>
    <cfRule type="expression" dxfId="0" priority="3">
      <formula>AND(OR($B8="Inicial",$B8="Entrada"),$E8="")</formula>
    </cfRule>
  </conditionalFormatting>
  <dataValidations count="3">
    <dataValidation type="list" allowBlank="1" sqref="B8:B32" xr:uid="{00000000-0002-0000-0000-000000000000}">
      <formula1>"Inicial,Entrada,Salida"</formula1>
      <formula2>0</formula2>
    </dataValidation>
    <dataValidation type="whole" operator="greaterThan" allowBlank="1" sqref="D8:D32" xr:uid="{00000000-0002-0000-0000-000001000000}">
      <formula1>0</formula1>
      <formula2>0</formula2>
    </dataValidation>
    <dataValidation type="decimal" operator="greaterThan" allowBlank="1" sqref="E8:E32" xr:uid="{00000000-0002-0000-0000-000002000000}">
      <formula1>0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Tabla FIFO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2026-03-25T08:54:28Z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2026-03-25T08:27:31Z</dcterms:created>
  <dc:creator>openpyxl</dc:creator>
  <dc:description/>
  <dc:language>en-US</dc:language>
  <cp:lastModifiedBy/>
  <dcterms:modified xsi:type="dcterms:W3CDTF">2026-03-25T08:27:31Z</dcterms:modified>
  <cp:revision>0</cp:revision>
  <dc:subject/>
  <dc:title/>
</cp:coreProperties>
</file>