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estión de productividad\"/>
    </mc:Choice>
  </mc:AlternateContent>
  <xr:revisionPtr revIDLastSave="0" documentId="8_{3EBB08F4-4D5D-47B5-B8DC-4D86C2B612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  <sheet name="Registro" sheetId="2" r:id="rId2"/>
    <sheet name="Configuración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05" i="2" l="1"/>
  <c r="D505" i="2"/>
  <c r="N505" i="2" s="1"/>
  <c r="M504" i="2"/>
  <c r="D504" i="2"/>
  <c r="N504" i="2" s="1"/>
  <c r="M503" i="2"/>
  <c r="D503" i="2"/>
  <c r="N503" i="2" s="1"/>
  <c r="N502" i="2"/>
  <c r="M502" i="2"/>
  <c r="D502" i="2"/>
  <c r="M501" i="2"/>
  <c r="D501" i="2"/>
  <c r="N501" i="2" s="1"/>
  <c r="M500" i="2"/>
  <c r="D500" i="2"/>
  <c r="N500" i="2" s="1"/>
  <c r="M499" i="2"/>
  <c r="D499" i="2"/>
  <c r="N499" i="2" s="1"/>
  <c r="M498" i="2"/>
  <c r="D498" i="2"/>
  <c r="N498" i="2" s="1"/>
  <c r="M497" i="2"/>
  <c r="D497" i="2"/>
  <c r="N497" i="2" s="1"/>
  <c r="N496" i="2"/>
  <c r="M496" i="2"/>
  <c r="D496" i="2"/>
  <c r="M495" i="2"/>
  <c r="D495" i="2"/>
  <c r="N495" i="2" s="1"/>
  <c r="M494" i="2"/>
  <c r="D494" i="2"/>
  <c r="N494" i="2" s="1"/>
  <c r="N493" i="2"/>
  <c r="M493" i="2"/>
  <c r="D493" i="2"/>
  <c r="M492" i="2"/>
  <c r="D492" i="2"/>
  <c r="N492" i="2" s="1"/>
  <c r="N491" i="2"/>
  <c r="M491" i="2"/>
  <c r="D491" i="2"/>
  <c r="M490" i="2"/>
  <c r="D490" i="2"/>
  <c r="N490" i="2" s="1"/>
  <c r="N489" i="2"/>
  <c r="M489" i="2"/>
  <c r="D489" i="2"/>
  <c r="M488" i="2"/>
  <c r="D488" i="2"/>
  <c r="N488" i="2" s="1"/>
  <c r="M487" i="2"/>
  <c r="D487" i="2"/>
  <c r="N487" i="2" s="1"/>
  <c r="N486" i="2"/>
  <c r="M486" i="2"/>
  <c r="D486" i="2"/>
  <c r="M485" i="2"/>
  <c r="D485" i="2"/>
  <c r="N485" i="2" s="1"/>
  <c r="N484" i="2"/>
  <c r="M484" i="2"/>
  <c r="D484" i="2"/>
  <c r="N483" i="2"/>
  <c r="M483" i="2"/>
  <c r="D483" i="2"/>
  <c r="N482" i="2"/>
  <c r="M482" i="2"/>
  <c r="D482" i="2"/>
  <c r="N481" i="2"/>
  <c r="M481" i="2"/>
  <c r="D481" i="2"/>
  <c r="M480" i="2"/>
  <c r="D480" i="2"/>
  <c r="N480" i="2" s="1"/>
  <c r="N479" i="2"/>
  <c r="M479" i="2"/>
  <c r="D479" i="2"/>
  <c r="M478" i="2"/>
  <c r="D478" i="2"/>
  <c r="N478" i="2" s="1"/>
  <c r="M477" i="2"/>
  <c r="D477" i="2"/>
  <c r="N477" i="2" s="1"/>
  <c r="M476" i="2"/>
  <c r="D476" i="2"/>
  <c r="N476" i="2" s="1"/>
  <c r="M475" i="2"/>
  <c r="D475" i="2"/>
  <c r="N475" i="2" s="1"/>
  <c r="M474" i="2"/>
  <c r="D474" i="2"/>
  <c r="N474" i="2" s="1"/>
  <c r="M473" i="2"/>
  <c r="D473" i="2"/>
  <c r="N473" i="2" s="1"/>
  <c r="N472" i="2"/>
  <c r="M472" i="2"/>
  <c r="D472" i="2"/>
  <c r="N471" i="2"/>
  <c r="M471" i="2"/>
  <c r="D471" i="2"/>
  <c r="M470" i="2"/>
  <c r="D470" i="2"/>
  <c r="N470" i="2" s="1"/>
  <c r="N469" i="2"/>
  <c r="M469" i="2"/>
  <c r="D469" i="2"/>
  <c r="M468" i="2"/>
  <c r="D468" i="2"/>
  <c r="N468" i="2" s="1"/>
  <c r="M467" i="2"/>
  <c r="D467" i="2"/>
  <c r="N467" i="2" s="1"/>
  <c r="N466" i="2"/>
  <c r="M466" i="2"/>
  <c r="D466" i="2"/>
  <c r="M465" i="2"/>
  <c r="D465" i="2"/>
  <c r="N465" i="2" s="1"/>
  <c r="N464" i="2"/>
  <c r="M464" i="2"/>
  <c r="D464" i="2"/>
  <c r="N463" i="2"/>
  <c r="M463" i="2"/>
  <c r="D463" i="2"/>
  <c r="N462" i="2"/>
  <c r="M462" i="2"/>
  <c r="D462" i="2"/>
  <c r="N461" i="2"/>
  <c r="M461" i="2"/>
  <c r="D461" i="2"/>
  <c r="M460" i="2"/>
  <c r="D460" i="2"/>
  <c r="N460" i="2" s="1"/>
  <c r="N459" i="2"/>
  <c r="M459" i="2"/>
  <c r="D459" i="2"/>
  <c r="M458" i="2"/>
  <c r="D458" i="2"/>
  <c r="N458" i="2" s="1"/>
  <c r="M457" i="2"/>
  <c r="D457" i="2"/>
  <c r="N457" i="2" s="1"/>
  <c r="M456" i="2"/>
  <c r="D456" i="2"/>
  <c r="N456" i="2" s="1"/>
  <c r="M455" i="2"/>
  <c r="D455" i="2"/>
  <c r="N455" i="2" s="1"/>
  <c r="M454" i="2"/>
  <c r="D454" i="2"/>
  <c r="N454" i="2" s="1"/>
  <c r="M453" i="2"/>
  <c r="D453" i="2"/>
  <c r="N453" i="2" s="1"/>
  <c r="N452" i="2"/>
  <c r="M452" i="2"/>
  <c r="D452" i="2"/>
  <c r="N451" i="2"/>
  <c r="M451" i="2"/>
  <c r="D451" i="2"/>
  <c r="M450" i="2"/>
  <c r="D450" i="2"/>
  <c r="N450" i="2" s="1"/>
  <c r="N449" i="2"/>
  <c r="M449" i="2"/>
  <c r="D449" i="2"/>
  <c r="M448" i="2"/>
  <c r="D448" i="2"/>
  <c r="N448" i="2" s="1"/>
  <c r="M447" i="2"/>
  <c r="D447" i="2"/>
  <c r="N447" i="2" s="1"/>
  <c r="N446" i="2"/>
  <c r="M446" i="2"/>
  <c r="D446" i="2"/>
  <c r="M445" i="2"/>
  <c r="D445" i="2"/>
  <c r="N445" i="2" s="1"/>
  <c r="N444" i="2"/>
  <c r="M444" i="2"/>
  <c r="D444" i="2"/>
  <c r="N443" i="2"/>
  <c r="M443" i="2"/>
  <c r="D443" i="2"/>
  <c r="N442" i="2"/>
  <c r="M442" i="2"/>
  <c r="D442" i="2"/>
  <c r="N441" i="2"/>
  <c r="M441" i="2"/>
  <c r="D441" i="2"/>
  <c r="M440" i="2"/>
  <c r="D440" i="2"/>
  <c r="N440" i="2" s="1"/>
  <c r="N439" i="2"/>
  <c r="M439" i="2"/>
  <c r="D439" i="2"/>
  <c r="M438" i="2"/>
  <c r="D438" i="2"/>
  <c r="N438" i="2" s="1"/>
  <c r="M437" i="2"/>
  <c r="D437" i="2"/>
  <c r="N437" i="2" s="1"/>
  <c r="M436" i="2"/>
  <c r="D436" i="2"/>
  <c r="N436" i="2" s="1"/>
  <c r="M435" i="2"/>
  <c r="D435" i="2"/>
  <c r="N435" i="2" s="1"/>
  <c r="M434" i="2"/>
  <c r="D434" i="2"/>
  <c r="N434" i="2" s="1"/>
  <c r="N433" i="2"/>
  <c r="M433" i="2"/>
  <c r="D433" i="2"/>
  <c r="N432" i="2"/>
  <c r="M432" i="2"/>
  <c r="D432" i="2"/>
  <c r="N431" i="2"/>
  <c r="M431" i="2"/>
  <c r="D431" i="2"/>
  <c r="M430" i="2"/>
  <c r="D430" i="2"/>
  <c r="N430" i="2" s="1"/>
  <c r="N429" i="2"/>
  <c r="M429" i="2"/>
  <c r="D429" i="2"/>
  <c r="M428" i="2"/>
  <c r="D428" i="2"/>
  <c r="N428" i="2" s="1"/>
  <c r="M427" i="2"/>
  <c r="D427" i="2"/>
  <c r="N427" i="2" s="1"/>
  <c r="N426" i="2"/>
  <c r="M426" i="2"/>
  <c r="D426" i="2"/>
  <c r="M425" i="2"/>
  <c r="D425" i="2"/>
  <c r="N425" i="2" s="1"/>
  <c r="N424" i="2"/>
  <c r="M424" i="2"/>
  <c r="D424" i="2"/>
  <c r="N423" i="2"/>
  <c r="M423" i="2"/>
  <c r="D423" i="2"/>
  <c r="N422" i="2"/>
  <c r="M422" i="2"/>
  <c r="D422" i="2"/>
  <c r="N421" i="2"/>
  <c r="M421" i="2"/>
  <c r="D421" i="2"/>
  <c r="M420" i="2"/>
  <c r="D420" i="2"/>
  <c r="N420" i="2" s="1"/>
  <c r="N419" i="2"/>
  <c r="M419" i="2"/>
  <c r="D419" i="2"/>
  <c r="M418" i="2"/>
  <c r="D418" i="2"/>
  <c r="N418" i="2" s="1"/>
  <c r="M417" i="2"/>
  <c r="D417" i="2"/>
  <c r="N417" i="2" s="1"/>
  <c r="M416" i="2"/>
  <c r="D416" i="2"/>
  <c r="N416" i="2" s="1"/>
  <c r="M415" i="2"/>
  <c r="D415" i="2"/>
  <c r="N415" i="2" s="1"/>
  <c r="M414" i="2"/>
  <c r="D414" i="2"/>
  <c r="N414" i="2" s="1"/>
  <c r="M413" i="2"/>
  <c r="D413" i="2"/>
  <c r="N413" i="2" s="1"/>
  <c r="N412" i="2"/>
  <c r="M412" i="2"/>
  <c r="D412" i="2"/>
  <c r="N411" i="2"/>
  <c r="M411" i="2"/>
  <c r="D411" i="2"/>
  <c r="M410" i="2"/>
  <c r="D410" i="2"/>
  <c r="N410" i="2" s="1"/>
  <c r="N409" i="2"/>
  <c r="M409" i="2"/>
  <c r="D409" i="2"/>
  <c r="M408" i="2"/>
  <c r="D408" i="2"/>
  <c r="N408" i="2" s="1"/>
  <c r="M407" i="2"/>
  <c r="D407" i="2"/>
  <c r="N407" i="2" s="1"/>
  <c r="N406" i="2"/>
  <c r="M406" i="2"/>
  <c r="D406" i="2"/>
  <c r="M405" i="2"/>
  <c r="D405" i="2"/>
  <c r="N405" i="2" s="1"/>
  <c r="N404" i="2"/>
  <c r="M404" i="2"/>
  <c r="D404" i="2"/>
  <c r="N403" i="2"/>
  <c r="M403" i="2"/>
  <c r="D403" i="2"/>
  <c r="N402" i="2"/>
  <c r="M402" i="2"/>
  <c r="D402" i="2"/>
  <c r="N401" i="2"/>
  <c r="M401" i="2"/>
  <c r="D401" i="2"/>
  <c r="M400" i="2"/>
  <c r="D400" i="2"/>
  <c r="N400" i="2" s="1"/>
  <c r="N399" i="2"/>
  <c r="M399" i="2"/>
  <c r="D399" i="2"/>
  <c r="M398" i="2"/>
  <c r="D398" i="2"/>
  <c r="N398" i="2" s="1"/>
  <c r="M397" i="2"/>
  <c r="D397" i="2"/>
  <c r="N397" i="2" s="1"/>
  <c r="M396" i="2"/>
  <c r="D396" i="2"/>
  <c r="N396" i="2" s="1"/>
  <c r="M395" i="2"/>
  <c r="D395" i="2"/>
  <c r="N395" i="2" s="1"/>
  <c r="M394" i="2"/>
  <c r="D394" i="2"/>
  <c r="N394" i="2" s="1"/>
  <c r="N393" i="2"/>
  <c r="M393" i="2"/>
  <c r="D393" i="2"/>
  <c r="N392" i="2"/>
  <c r="M392" i="2"/>
  <c r="D392" i="2"/>
  <c r="N391" i="2"/>
  <c r="M391" i="2"/>
  <c r="D391" i="2"/>
  <c r="M390" i="2"/>
  <c r="D390" i="2"/>
  <c r="N390" i="2" s="1"/>
  <c r="N389" i="2"/>
  <c r="M389" i="2"/>
  <c r="D389" i="2"/>
  <c r="M388" i="2"/>
  <c r="D388" i="2"/>
  <c r="N388" i="2" s="1"/>
  <c r="M387" i="2"/>
  <c r="D387" i="2"/>
  <c r="N387" i="2" s="1"/>
  <c r="N386" i="2"/>
  <c r="M386" i="2"/>
  <c r="D386" i="2"/>
  <c r="M385" i="2"/>
  <c r="D385" i="2"/>
  <c r="N385" i="2" s="1"/>
  <c r="N384" i="2"/>
  <c r="M384" i="2"/>
  <c r="D384" i="2"/>
  <c r="N383" i="2"/>
  <c r="M383" i="2"/>
  <c r="D383" i="2"/>
  <c r="N382" i="2"/>
  <c r="M382" i="2"/>
  <c r="D382" i="2"/>
  <c r="N381" i="2"/>
  <c r="M381" i="2"/>
  <c r="D381" i="2"/>
  <c r="M380" i="2"/>
  <c r="D380" i="2"/>
  <c r="N380" i="2" s="1"/>
  <c r="N379" i="2"/>
  <c r="M379" i="2"/>
  <c r="D379" i="2"/>
  <c r="M378" i="2"/>
  <c r="D378" i="2"/>
  <c r="N378" i="2" s="1"/>
  <c r="M377" i="2"/>
  <c r="D377" i="2"/>
  <c r="N377" i="2" s="1"/>
  <c r="M376" i="2"/>
  <c r="D376" i="2"/>
  <c r="N376" i="2" s="1"/>
  <c r="M375" i="2"/>
  <c r="D375" i="2"/>
  <c r="N375" i="2" s="1"/>
  <c r="M374" i="2"/>
  <c r="D374" i="2"/>
  <c r="N374" i="2" s="1"/>
  <c r="M373" i="2"/>
  <c r="D373" i="2"/>
  <c r="N373" i="2" s="1"/>
  <c r="N372" i="2"/>
  <c r="M372" i="2"/>
  <c r="D372" i="2"/>
  <c r="N371" i="2"/>
  <c r="M371" i="2"/>
  <c r="D371" i="2"/>
  <c r="M370" i="2"/>
  <c r="D370" i="2"/>
  <c r="N370" i="2" s="1"/>
  <c r="N369" i="2"/>
  <c r="M369" i="2"/>
  <c r="D369" i="2"/>
  <c r="M368" i="2"/>
  <c r="D368" i="2"/>
  <c r="N368" i="2" s="1"/>
  <c r="M367" i="2"/>
  <c r="D367" i="2"/>
  <c r="N367" i="2" s="1"/>
  <c r="N366" i="2"/>
  <c r="M366" i="2"/>
  <c r="D366" i="2"/>
  <c r="M365" i="2"/>
  <c r="D365" i="2"/>
  <c r="N365" i="2" s="1"/>
  <c r="N364" i="2"/>
  <c r="M364" i="2"/>
  <c r="D364" i="2"/>
  <c r="N363" i="2"/>
  <c r="M363" i="2"/>
  <c r="D363" i="2"/>
  <c r="N362" i="2"/>
  <c r="M362" i="2"/>
  <c r="D362" i="2"/>
  <c r="N361" i="2"/>
  <c r="M361" i="2"/>
  <c r="D361" i="2"/>
  <c r="M360" i="2"/>
  <c r="D360" i="2"/>
  <c r="N360" i="2" s="1"/>
  <c r="N359" i="2"/>
  <c r="M359" i="2"/>
  <c r="D359" i="2"/>
  <c r="M358" i="2"/>
  <c r="D358" i="2"/>
  <c r="N358" i="2" s="1"/>
  <c r="M357" i="2"/>
  <c r="D357" i="2"/>
  <c r="N357" i="2" s="1"/>
  <c r="M356" i="2"/>
  <c r="D356" i="2"/>
  <c r="N356" i="2" s="1"/>
  <c r="M355" i="2"/>
  <c r="D355" i="2"/>
  <c r="N355" i="2" s="1"/>
  <c r="M354" i="2"/>
  <c r="D354" i="2"/>
  <c r="N354" i="2" s="1"/>
  <c r="M353" i="2"/>
  <c r="D353" i="2"/>
  <c r="N353" i="2" s="1"/>
  <c r="N352" i="2"/>
  <c r="M352" i="2"/>
  <c r="D352" i="2"/>
  <c r="N351" i="2"/>
  <c r="M351" i="2"/>
  <c r="D351" i="2"/>
  <c r="M350" i="2"/>
  <c r="D350" i="2"/>
  <c r="N350" i="2" s="1"/>
  <c r="N349" i="2"/>
  <c r="M349" i="2"/>
  <c r="D349" i="2"/>
  <c r="M348" i="2"/>
  <c r="D348" i="2"/>
  <c r="N348" i="2" s="1"/>
  <c r="M347" i="2"/>
  <c r="D347" i="2"/>
  <c r="N347" i="2" s="1"/>
  <c r="N346" i="2"/>
  <c r="M346" i="2"/>
  <c r="D346" i="2"/>
  <c r="M345" i="2"/>
  <c r="D345" i="2"/>
  <c r="N345" i="2" s="1"/>
  <c r="N344" i="2"/>
  <c r="M344" i="2"/>
  <c r="D344" i="2"/>
  <c r="N343" i="2"/>
  <c r="M343" i="2"/>
  <c r="D343" i="2"/>
  <c r="N342" i="2"/>
  <c r="M342" i="2"/>
  <c r="D342" i="2"/>
  <c r="N341" i="2"/>
  <c r="M341" i="2"/>
  <c r="D341" i="2"/>
  <c r="M340" i="2"/>
  <c r="D340" i="2"/>
  <c r="N340" i="2" s="1"/>
  <c r="N339" i="2"/>
  <c r="M339" i="2"/>
  <c r="D339" i="2"/>
  <c r="M338" i="2"/>
  <c r="D338" i="2"/>
  <c r="N338" i="2" s="1"/>
  <c r="M337" i="2"/>
  <c r="D337" i="2"/>
  <c r="N337" i="2" s="1"/>
  <c r="M336" i="2"/>
  <c r="D336" i="2"/>
  <c r="N336" i="2" s="1"/>
  <c r="M335" i="2"/>
  <c r="D335" i="2"/>
  <c r="N335" i="2" s="1"/>
  <c r="M334" i="2"/>
  <c r="D334" i="2"/>
  <c r="N334" i="2" s="1"/>
  <c r="M333" i="2"/>
  <c r="D333" i="2"/>
  <c r="N333" i="2" s="1"/>
  <c r="N332" i="2"/>
  <c r="M332" i="2"/>
  <c r="D332" i="2"/>
  <c r="N331" i="2"/>
  <c r="M331" i="2"/>
  <c r="D331" i="2"/>
  <c r="M330" i="2"/>
  <c r="D330" i="2"/>
  <c r="N330" i="2" s="1"/>
  <c r="N329" i="2"/>
  <c r="M329" i="2"/>
  <c r="D329" i="2"/>
  <c r="M328" i="2"/>
  <c r="D328" i="2"/>
  <c r="N328" i="2" s="1"/>
  <c r="M327" i="2"/>
  <c r="D327" i="2"/>
  <c r="N327" i="2" s="1"/>
  <c r="N326" i="2"/>
  <c r="M326" i="2"/>
  <c r="D326" i="2"/>
  <c r="M325" i="2"/>
  <c r="D325" i="2"/>
  <c r="N325" i="2" s="1"/>
  <c r="N324" i="2"/>
  <c r="M324" i="2"/>
  <c r="D324" i="2"/>
  <c r="N323" i="2"/>
  <c r="M323" i="2"/>
  <c r="D323" i="2"/>
  <c r="N322" i="2"/>
  <c r="M322" i="2"/>
  <c r="D322" i="2"/>
  <c r="N321" i="2"/>
  <c r="M321" i="2"/>
  <c r="D321" i="2"/>
  <c r="M320" i="2"/>
  <c r="D320" i="2"/>
  <c r="N320" i="2" s="1"/>
  <c r="N319" i="2"/>
  <c r="M319" i="2"/>
  <c r="D319" i="2"/>
  <c r="M318" i="2"/>
  <c r="D318" i="2"/>
  <c r="N318" i="2" s="1"/>
  <c r="M317" i="2"/>
  <c r="D317" i="2"/>
  <c r="N317" i="2" s="1"/>
  <c r="M316" i="2"/>
  <c r="D316" i="2"/>
  <c r="N316" i="2" s="1"/>
  <c r="M315" i="2"/>
  <c r="D315" i="2"/>
  <c r="N315" i="2" s="1"/>
  <c r="M314" i="2"/>
  <c r="D314" i="2"/>
  <c r="N314" i="2" s="1"/>
  <c r="M313" i="2"/>
  <c r="D313" i="2"/>
  <c r="N313" i="2" s="1"/>
  <c r="N312" i="2"/>
  <c r="M312" i="2"/>
  <c r="D312" i="2"/>
  <c r="N311" i="2"/>
  <c r="M311" i="2"/>
  <c r="D311" i="2"/>
  <c r="M310" i="2"/>
  <c r="D310" i="2"/>
  <c r="N310" i="2" s="1"/>
  <c r="N309" i="2"/>
  <c r="M309" i="2"/>
  <c r="D309" i="2"/>
  <c r="M308" i="2"/>
  <c r="D308" i="2"/>
  <c r="N308" i="2" s="1"/>
  <c r="M307" i="2"/>
  <c r="D307" i="2"/>
  <c r="N307" i="2" s="1"/>
  <c r="N306" i="2"/>
  <c r="M306" i="2"/>
  <c r="D306" i="2"/>
  <c r="M305" i="2"/>
  <c r="D305" i="2"/>
  <c r="N305" i="2" s="1"/>
  <c r="N304" i="2"/>
  <c r="M304" i="2"/>
  <c r="D304" i="2"/>
  <c r="N303" i="2"/>
  <c r="M303" i="2"/>
  <c r="D303" i="2"/>
  <c r="N302" i="2"/>
  <c r="M302" i="2"/>
  <c r="D302" i="2"/>
  <c r="N301" i="2"/>
  <c r="M301" i="2"/>
  <c r="D301" i="2"/>
  <c r="M300" i="2"/>
  <c r="D300" i="2"/>
  <c r="N300" i="2" s="1"/>
  <c r="N299" i="2"/>
  <c r="M299" i="2"/>
  <c r="D299" i="2"/>
  <c r="M298" i="2"/>
  <c r="D298" i="2"/>
  <c r="N298" i="2" s="1"/>
  <c r="M297" i="2"/>
  <c r="D297" i="2"/>
  <c r="N297" i="2" s="1"/>
  <c r="M296" i="2"/>
  <c r="D296" i="2"/>
  <c r="N296" i="2" s="1"/>
  <c r="M295" i="2"/>
  <c r="D295" i="2"/>
  <c r="N295" i="2" s="1"/>
  <c r="M294" i="2"/>
  <c r="D294" i="2"/>
  <c r="N294" i="2" s="1"/>
  <c r="M293" i="2"/>
  <c r="D293" i="2"/>
  <c r="N293" i="2" s="1"/>
  <c r="N292" i="2"/>
  <c r="M292" i="2"/>
  <c r="D292" i="2"/>
  <c r="N291" i="2"/>
  <c r="M291" i="2"/>
  <c r="D291" i="2"/>
  <c r="M290" i="2"/>
  <c r="D290" i="2"/>
  <c r="N290" i="2" s="1"/>
  <c r="N289" i="2"/>
  <c r="M289" i="2"/>
  <c r="D289" i="2"/>
  <c r="M288" i="2"/>
  <c r="D288" i="2"/>
  <c r="N288" i="2" s="1"/>
  <c r="M287" i="2"/>
  <c r="D287" i="2"/>
  <c r="N287" i="2" s="1"/>
  <c r="N286" i="2"/>
  <c r="M286" i="2"/>
  <c r="D286" i="2"/>
  <c r="M285" i="2"/>
  <c r="D285" i="2"/>
  <c r="N285" i="2" s="1"/>
  <c r="N284" i="2"/>
  <c r="M284" i="2"/>
  <c r="D284" i="2"/>
  <c r="N283" i="2"/>
  <c r="M283" i="2"/>
  <c r="D283" i="2"/>
  <c r="N282" i="2"/>
  <c r="M282" i="2"/>
  <c r="D282" i="2"/>
  <c r="N281" i="2"/>
  <c r="M281" i="2"/>
  <c r="D281" i="2"/>
  <c r="M280" i="2"/>
  <c r="D280" i="2"/>
  <c r="N280" i="2" s="1"/>
  <c r="N279" i="2"/>
  <c r="M279" i="2"/>
  <c r="D279" i="2"/>
  <c r="M278" i="2"/>
  <c r="D278" i="2"/>
  <c r="N278" i="2" s="1"/>
  <c r="M277" i="2"/>
  <c r="D277" i="2"/>
  <c r="N277" i="2" s="1"/>
  <c r="N276" i="2"/>
  <c r="M276" i="2"/>
  <c r="D276" i="2"/>
  <c r="M275" i="2"/>
  <c r="D275" i="2"/>
  <c r="N275" i="2" s="1"/>
  <c r="M274" i="2"/>
  <c r="D274" i="2"/>
  <c r="N274" i="2" s="1"/>
  <c r="M273" i="2"/>
  <c r="D273" i="2"/>
  <c r="N273" i="2" s="1"/>
  <c r="M272" i="2"/>
  <c r="D272" i="2"/>
  <c r="N272" i="2" s="1"/>
  <c r="N271" i="2"/>
  <c r="M271" i="2"/>
  <c r="D271" i="2"/>
  <c r="M270" i="2"/>
  <c r="D270" i="2"/>
  <c r="N270" i="2" s="1"/>
  <c r="N269" i="2"/>
  <c r="M269" i="2"/>
  <c r="D269" i="2"/>
  <c r="M268" i="2"/>
  <c r="D268" i="2"/>
  <c r="N268" i="2" s="1"/>
  <c r="M267" i="2"/>
  <c r="D267" i="2"/>
  <c r="N267" i="2" s="1"/>
  <c r="N266" i="2"/>
  <c r="M266" i="2"/>
  <c r="D266" i="2"/>
  <c r="M265" i="2"/>
  <c r="D265" i="2"/>
  <c r="N265" i="2" s="1"/>
  <c r="N264" i="2"/>
  <c r="M264" i="2"/>
  <c r="D264" i="2"/>
  <c r="N263" i="2"/>
  <c r="M263" i="2"/>
  <c r="D263" i="2"/>
  <c r="N262" i="2"/>
  <c r="M262" i="2"/>
  <c r="D262" i="2"/>
  <c r="N261" i="2"/>
  <c r="M261" i="2"/>
  <c r="D261" i="2"/>
  <c r="M260" i="2"/>
  <c r="D260" i="2"/>
  <c r="N260" i="2" s="1"/>
  <c r="N259" i="2"/>
  <c r="M259" i="2"/>
  <c r="D259" i="2"/>
  <c r="M258" i="2"/>
  <c r="D258" i="2"/>
  <c r="N258" i="2" s="1"/>
  <c r="M257" i="2"/>
  <c r="D257" i="2"/>
  <c r="N257" i="2" s="1"/>
  <c r="M256" i="2"/>
  <c r="D256" i="2"/>
  <c r="N256" i="2" s="1"/>
  <c r="M255" i="2"/>
  <c r="D255" i="2"/>
  <c r="N255" i="2" s="1"/>
  <c r="M254" i="2"/>
  <c r="D254" i="2"/>
  <c r="N254" i="2" s="1"/>
  <c r="M253" i="2"/>
  <c r="D253" i="2"/>
  <c r="N253" i="2" s="1"/>
  <c r="M252" i="2"/>
  <c r="D252" i="2"/>
  <c r="N252" i="2" s="1"/>
  <c r="N251" i="2"/>
  <c r="M251" i="2"/>
  <c r="D251" i="2"/>
  <c r="M250" i="2"/>
  <c r="D250" i="2"/>
  <c r="N250" i="2" s="1"/>
  <c r="N249" i="2"/>
  <c r="M249" i="2"/>
  <c r="D249" i="2"/>
  <c r="M248" i="2"/>
  <c r="D248" i="2"/>
  <c r="N248" i="2" s="1"/>
  <c r="M247" i="2"/>
  <c r="D247" i="2"/>
  <c r="N247" i="2" s="1"/>
  <c r="N246" i="2"/>
  <c r="M246" i="2"/>
  <c r="D246" i="2"/>
  <c r="M245" i="2"/>
  <c r="D245" i="2"/>
  <c r="N245" i="2" s="1"/>
  <c r="N244" i="2"/>
  <c r="M244" i="2"/>
  <c r="D244" i="2"/>
  <c r="N243" i="2"/>
  <c r="M243" i="2"/>
  <c r="D243" i="2"/>
  <c r="N242" i="2"/>
  <c r="M242" i="2"/>
  <c r="D242" i="2"/>
  <c r="N241" i="2"/>
  <c r="M241" i="2"/>
  <c r="D241" i="2"/>
  <c r="M240" i="2"/>
  <c r="D240" i="2"/>
  <c r="N240" i="2" s="1"/>
  <c r="N239" i="2"/>
  <c r="M239" i="2"/>
  <c r="D239" i="2"/>
  <c r="M238" i="2"/>
  <c r="D238" i="2"/>
  <c r="N238" i="2" s="1"/>
  <c r="M237" i="2"/>
  <c r="D237" i="2"/>
  <c r="N237" i="2" s="1"/>
  <c r="N236" i="2"/>
  <c r="M236" i="2"/>
  <c r="D236" i="2"/>
  <c r="M235" i="2"/>
  <c r="D235" i="2"/>
  <c r="N235" i="2" s="1"/>
  <c r="M234" i="2"/>
  <c r="D234" i="2"/>
  <c r="N234" i="2" s="1"/>
  <c r="M233" i="2"/>
  <c r="D233" i="2"/>
  <c r="N233" i="2" s="1"/>
  <c r="M232" i="2"/>
  <c r="D232" i="2"/>
  <c r="N232" i="2" s="1"/>
  <c r="N231" i="2"/>
  <c r="M231" i="2"/>
  <c r="D231" i="2"/>
  <c r="M230" i="2"/>
  <c r="D230" i="2"/>
  <c r="N230" i="2" s="1"/>
  <c r="N229" i="2"/>
  <c r="M229" i="2"/>
  <c r="D229" i="2"/>
  <c r="M228" i="2"/>
  <c r="D228" i="2"/>
  <c r="N228" i="2" s="1"/>
  <c r="M227" i="2"/>
  <c r="D227" i="2"/>
  <c r="N227" i="2" s="1"/>
  <c r="N226" i="2"/>
  <c r="M226" i="2"/>
  <c r="D226" i="2"/>
  <c r="M225" i="2"/>
  <c r="D225" i="2"/>
  <c r="N225" i="2" s="1"/>
  <c r="N224" i="2"/>
  <c r="M224" i="2"/>
  <c r="D224" i="2"/>
  <c r="N223" i="2"/>
  <c r="M223" i="2"/>
  <c r="D223" i="2"/>
  <c r="N222" i="2"/>
  <c r="M222" i="2"/>
  <c r="D222" i="2"/>
  <c r="N221" i="2"/>
  <c r="M221" i="2"/>
  <c r="D221" i="2"/>
  <c r="M220" i="2"/>
  <c r="D220" i="2"/>
  <c r="N220" i="2" s="1"/>
  <c r="N219" i="2"/>
  <c r="M219" i="2"/>
  <c r="D219" i="2"/>
  <c r="M218" i="2"/>
  <c r="D218" i="2"/>
  <c r="N218" i="2" s="1"/>
  <c r="M217" i="2"/>
  <c r="D217" i="2"/>
  <c r="N217" i="2" s="1"/>
  <c r="M216" i="2"/>
  <c r="D216" i="2"/>
  <c r="N216" i="2" s="1"/>
  <c r="M215" i="2"/>
  <c r="D215" i="2"/>
  <c r="N215" i="2" s="1"/>
  <c r="M214" i="2"/>
  <c r="D214" i="2"/>
  <c r="N214" i="2" s="1"/>
  <c r="M213" i="2"/>
  <c r="D213" i="2"/>
  <c r="N213" i="2" s="1"/>
  <c r="M212" i="2"/>
  <c r="D212" i="2"/>
  <c r="N212" i="2" s="1"/>
  <c r="N211" i="2"/>
  <c r="M211" i="2"/>
  <c r="D211" i="2"/>
  <c r="M210" i="2"/>
  <c r="D210" i="2"/>
  <c r="N210" i="2" s="1"/>
  <c r="N209" i="2"/>
  <c r="M209" i="2"/>
  <c r="D209" i="2"/>
  <c r="N208" i="2"/>
  <c r="M208" i="2"/>
  <c r="D208" i="2"/>
  <c r="M207" i="2"/>
  <c r="D207" i="2"/>
  <c r="N207" i="2" s="1"/>
  <c r="N206" i="2"/>
  <c r="M206" i="2"/>
  <c r="D206" i="2"/>
  <c r="M205" i="2"/>
  <c r="D205" i="2"/>
  <c r="N205" i="2" s="1"/>
  <c r="N204" i="2"/>
  <c r="M204" i="2"/>
  <c r="D204" i="2"/>
  <c r="N203" i="2"/>
  <c r="M203" i="2"/>
  <c r="D203" i="2"/>
  <c r="N202" i="2"/>
  <c r="M202" i="2"/>
  <c r="D202" i="2"/>
  <c r="N201" i="2"/>
  <c r="M201" i="2"/>
  <c r="D201" i="2"/>
  <c r="M200" i="2"/>
  <c r="D200" i="2"/>
  <c r="N200" i="2" s="1"/>
  <c r="N199" i="2"/>
  <c r="M199" i="2"/>
  <c r="D199" i="2"/>
  <c r="M198" i="2"/>
  <c r="D198" i="2"/>
  <c r="N198" i="2" s="1"/>
  <c r="M197" i="2"/>
  <c r="D197" i="2"/>
  <c r="N197" i="2" s="1"/>
  <c r="M196" i="2"/>
  <c r="D196" i="2"/>
  <c r="N196" i="2" s="1"/>
  <c r="M195" i="2"/>
  <c r="D195" i="2"/>
  <c r="N195" i="2" s="1"/>
  <c r="M194" i="2"/>
  <c r="D194" i="2"/>
  <c r="N194" i="2" s="1"/>
  <c r="M193" i="2"/>
  <c r="D193" i="2"/>
  <c r="N193" i="2" s="1"/>
  <c r="M192" i="2"/>
  <c r="D192" i="2"/>
  <c r="N192" i="2" s="1"/>
  <c r="N191" i="2"/>
  <c r="M191" i="2"/>
  <c r="D191" i="2"/>
  <c r="M190" i="2"/>
  <c r="D190" i="2"/>
  <c r="N190" i="2" s="1"/>
  <c r="N189" i="2"/>
  <c r="M189" i="2"/>
  <c r="D189" i="2"/>
  <c r="M188" i="2"/>
  <c r="D188" i="2"/>
  <c r="N188" i="2" s="1"/>
  <c r="M187" i="2"/>
  <c r="D187" i="2"/>
  <c r="N187" i="2" s="1"/>
  <c r="N186" i="2"/>
  <c r="M186" i="2"/>
  <c r="D186" i="2"/>
  <c r="M185" i="2"/>
  <c r="D185" i="2"/>
  <c r="N185" i="2" s="1"/>
  <c r="N184" i="2"/>
  <c r="M184" i="2"/>
  <c r="D184" i="2"/>
  <c r="N183" i="2"/>
  <c r="M183" i="2"/>
  <c r="D183" i="2"/>
  <c r="N182" i="2"/>
  <c r="M182" i="2"/>
  <c r="D182" i="2"/>
  <c r="N181" i="2"/>
  <c r="M181" i="2"/>
  <c r="D181" i="2"/>
  <c r="M180" i="2"/>
  <c r="D180" i="2"/>
  <c r="N180" i="2" s="1"/>
  <c r="N179" i="2"/>
  <c r="M179" i="2"/>
  <c r="D179" i="2"/>
  <c r="M178" i="2"/>
  <c r="D178" i="2"/>
  <c r="N178" i="2" s="1"/>
  <c r="M177" i="2"/>
  <c r="D177" i="2"/>
  <c r="N177" i="2" s="1"/>
  <c r="M176" i="2"/>
  <c r="D176" i="2"/>
  <c r="N176" i="2" s="1"/>
  <c r="M175" i="2"/>
  <c r="D175" i="2"/>
  <c r="N175" i="2" s="1"/>
  <c r="M174" i="2"/>
  <c r="D174" i="2"/>
  <c r="N174" i="2" s="1"/>
  <c r="M173" i="2"/>
  <c r="D173" i="2"/>
  <c r="N173" i="2" s="1"/>
  <c r="M172" i="2"/>
  <c r="D172" i="2"/>
  <c r="N172" i="2" s="1"/>
  <c r="N171" i="2"/>
  <c r="M171" i="2"/>
  <c r="D171" i="2"/>
  <c r="M170" i="2"/>
  <c r="D170" i="2"/>
  <c r="N170" i="2" s="1"/>
  <c r="N169" i="2"/>
  <c r="M169" i="2"/>
  <c r="D169" i="2"/>
  <c r="M168" i="2"/>
  <c r="D168" i="2"/>
  <c r="N168" i="2" s="1"/>
  <c r="M167" i="2"/>
  <c r="D167" i="2"/>
  <c r="N167" i="2" s="1"/>
  <c r="N166" i="2"/>
  <c r="M166" i="2"/>
  <c r="D166" i="2"/>
  <c r="M165" i="2"/>
  <c r="D165" i="2"/>
  <c r="N165" i="2" s="1"/>
  <c r="N164" i="2"/>
  <c r="M164" i="2"/>
  <c r="D164" i="2"/>
  <c r="N163" i="2"/>
  <c r="M163" i="2"/>
  <c r="D163" i="2"/>
  <c r="N162" i="2"/>
  <c r="M162" i="2"/>
  <c r="D162" i="2"/>
  <c r="N161" i="2"/>
  <c r="M161" i="2"/>
  <c r="D161" i="2"/>
  <c r="M160" i="2"/>
  <c r="D160" i="2"/>
  <c r="N160" i="2" s="1"/>
  <c r="N159" i="2"/>
  <c r="M159" i="2"/>
  <c r="D159" i="2"/>
  <c r="M158" i="2"/>
  <c r="D158" i="2"/>
  <c r="N158" i="2" s="1"/>
  <c r="M157" i="2"/>
  <c r="D157" i="2"/>
  <c r="N157" i="2" s="1"/>
  <c r="M156" i="2"/>
  <c r="D156" i="2"/>
  <c r="N156" i="2" s="1"/>
  <c r="M155" i="2"/>
  <c r="D155" i="2"/>
  <c r="N155" i="2" s="1"/>
  <c r="M154" i="2"/>
  <c r="D154" i="2"/>
  <c r="N154" i="2" s="1"/>
  <c r="M153" i="2"/>
  <c r="D153" i="2"/>
  <c r="N153" i="2" s="1"/>
  <c r="M152" i="2"/>
  <c r="D152" i="2"/>
  <c r="N152" i="2" s="1"/>
  <c r="N151" i="2"/>
  <c r="M151" i="2"/>
  <c r="D151" i="2"/>
  <c r="M150" i="2"/>
  <c r="D150" i="2"/>
  <c r="N150" i="2" s="1"/>
  <c r="N149" i="2"/>
  <c r="M149" i="2"/>
  <c r="D149" i="2"/>
  <c r="M148" i="2"/>
  <c r="D148" i="2"/>
  <c r="N148" i="2" s="1"/>
  <c r="M147" i="2"/>
  <c r="D147" i="2"/>
  <c r="N147" i="2" s="1"/>
  <c r="N146" i="2"/>
  <c r="M146" i="2"/>
  <c r="D146" i="2"/>
  <c r="M145" i="2"/>
  <c r="D145" i="2"/>
  <c r="N145" i="2" s="1"/>
  <c r="N144" i="2"/>
  <c r="M144" i="2"/>
  <c r="D144" i="2"/>
  <c r="N143" i="2"/>
  <c r="M143" i="2"/>
  <c r="D143" i="2"/>
  <c r="N142" i="2"/>
  <c r="M142" i="2"/>
  <c r="D142" i="2"/>
  <c r="N141" i="2"/>
  <c r="M141" i="2"/>
  <c r="D141" i="2"/>
  <c r="M140" i="2"/>
  <c r="D140" i="2"/>
  <c r="N140" i="2" s="1"/>
  <c r="N139" i="2"/>
  <c r="M139" i="2"/>
  <c r="D139" i="2"/>
  <c r="M138" i="2"/>
  <c r="D138" i="2"/>
  <c r="N138" i="2" s="1"/>
  <c r="M137" i="2"/>
  <c r="D137" i="2"/>
  <c r="N137" i="2" s="1"/>
  <c r="M136" i="2"/>
  <c r="D136" i="2"/>
  <c r="N136" i="2" s="1"/>
  <c r="M135" i="2"/>
  <c r="D135" i="2"/>
  <c r="N135" i="2" s="1"/>
  <c r="M134" i="2"/>
  <c r="D134" i="2"/>
  <c r="N134" i="2" s="1"/>
  <c r="M133" i="2"/>
  <c r="D133" i="2"/>
  <c r="N133" i="2" s="1"/>
  <c r="M132" i="2"/>
  <c r="D132" i="2"/>
  <c r="N132" i="2" s="1"/>
  <c r="N131" i="2"/>
  <c r="M131" i="2"/>
  <c r="D131" i="2"/>
  <c r="M130" i="2"/>
  <c r="D130" i="2"/>
  <c r="N130" i="2" s="1"/>
  <c r="N129" i="2"/>
  <c r="M129" i="2"/>
  <c r="D129" i="2"/>
  <c r="M128" i="2"/>
  <c r="D128" i="2"/>
  <c r="N128" i="2" s="1"/>
  <c r="M127" i="2"/>
  <c r="D127" i="2"/>
  <c r="N127" i="2" s="1"/>
  <c r="N126" i="2"/>
  <c r="M126" i="2"/>
  <c r="D126" i="2"/>
  <c r="M125" i="2"/>
  <c r="D125" i="2"/>
  <c r="N125" i="2" s="1"/>
  <c r="N124" i="2"/>
  <c r="M124" i="2"/>
  <c r="D124" i="2"/>
  <c r="N123" i="2"/>
  <c r="M123" i="2"/>
  <c r="D123" i="2"/>
  <c r="N122" i="2"/>
  <c r="M122" i="2"/>
  <c r="D122" i="2"/>
  <c r="N121" i="2"/>
  <c r="M121" i="2"/>
  <c r="D121" i="2"/>
  <c r="M120" i="2"/>
  <c r="D120" i="2"/>
  <c r="N120" i="2" s="1"/>
  <c r="N119" i="2"/>
  <c r="M119" i="2"/>
  <c r="D119" i="2"/>
  <c r="M118" i="2"/>
  <c r="D118" i="2"/>
  <c r="N118" i="2" s="1"/>
  <c r="M117" i="2"/>
  <c r="D117" i="2"/>
  <c r="N117" i="2" s="1"/>
  <c r="M116" i="2"/>
  <c r="D116" i="2"/>
  <c r="N116" i="2" s="1"/>
  <c r="M115" i="2"/>
  <c r="D115" i="2"/>
  <c r="N115" i="2" s="1"/>
  <c r="M114" i="2"/>
  <c r="D114" i="2"/>
  <c r="N114" i="2" s="1"/>
  <c r="M113" i="2"/>
  <c r="D113" i="2"/>
  <c r="N113" i="2" s="1"/>
  <c r="M112" i="2"/>
  <c r="D112" i="2"/>
  <c r="N112" i="2" s="1"/>
  <c r="N111" i="2"/>
  <c r="M111" i="2"/>
  <c r="D111" i="2"/>
  <c r="M110" i="2"/>
  <c r="D110" i="2"/>
  <c r="N110" i="2" s="1"/>
  <c r="N109" i="2"/>
  <c r="M109" i="2"/>
  <c r="D109" i="2"/>
  <c r="M108" i="2"/>
  <c r="D108" i="2"/>
  <c r="N108" i="2" s="1"/>
  <c r="M107" i="2"/>
  <c r="D107" i="2"/>
  <c r="N107" i="2" s="1"/>
  <c r="N106" i="2"/>
  <c r="M106" i="2"/>
  <c r="D106" i="2"/>
  <c r="M105" i="2"/>
  <c r="D105" i="2"/>
  <c r="N105" i="2" s="1"/>
  <c r="N104" i="2"/>
  <c r="M104" i="2"/>
  <c r="D104" i="2"/>
  <c r="N103" i="2"/>
  <c r="M103" i="2"/>
  <c r="D103" i="2"/>
  <c r="N102" i="2"/>
  <c r="M102" i="2"/>
  <c r="D102" i="2"/>
  <c r="N101" i="2"/>
  <c r="M101" i="2"/>
  <c r="D101" i="2"/>
  <c r="M100" i="2"/>
  <c r="D100" i="2"/>
  <c r="N100" i="2" s="1"/>
  <c r="N99" i="2"/>
  <c r="M99" i="2"/>
  <c r="D99" i="2"/>
  <c r="M98" i="2"/>
  <c r="D98" i="2"/>
  <c r="N98" i="2" s="1"/>
  <c r="M97" i="2"/>
  <c r="D97" i="2"/>
  <c r="N97" i="2" s="1"/>
  <c r="M96" i="2"/>
  <c r="D96" i="2"/>
  <c r="N96" i="2" s="1"/>
  <c r="M95" i="2"/>
  <c r="D95" i="2"/>
  <c r="N95" i="2" s="1"/>
  <c r="M94" i="2"/>
  <c r="D94" i="2"/>
  <c r="N94" i="2" s="1"/>
  <c r="M93" i="2"/>
  <c r="D93" i="2"/>
  <c r="N93" i="2" s="1"/>
  <c r="M92" i="2"/>
  <c r="D92" i="2"/>
  <c r="N92" i="2" s="1"/>
  <c r="N91" i="2"/>
  <c r="M91" i="2"/>
  <c r="D91" i="2"/>
  <c r="M90" i="2"/>
  <c r="D90" i="2"/>
  <c r="N90" i="2" s="1"/>
  <c r="N89" i="2"/>
  <c r="M89" i="2"/>
  <c r="D89" i="2"/>
  <c r="M88" i="2"/>
  <c r="D88" i="2"/>
  <c r="N88" i="2" s="1"/>
  <c r="M87" i="2"/>
  <c r="D87" i="2"/>
  <c r="N87" i="2" s="1"/>
  <c r="N86" i="2"/>
  <c r="M86" i="2"/>
  <c r="D86" i="2"/>
  <c r="M85" i="2"/>
  <c r="D85" i="2"/>
  <c r="N85" i="2" s="1"/>
  <c r="N84" i="2"/>
  <c r="M84" i="2"/>
  <c r="D84" i="2"/>
  <c r="N83" i="2"/>
  <c r="M83" i="2"/>
  <c r="D83" i="2"/>
  <c r="N82" i="2"/>
  <c r="M82" i="2"/>
  <c r="D82" i="2"/>
  <c r="N81" i="2"/>
  <c r="M81" i="2"/>
  <c r="D81" i="2"/>
  <c r="M80" i="2"/>
  <c r="D80" i="2"/>
  <c r="N80" i="2" s="1"/>
  <c r="N79" i="2"/>
  <c r="M79" i="2"/>
  <c r="D79" i="2"/>
  <c r="M78" i="2"/>
  <c r="D78" i="2"/>
  <c r="N78" i="2" s="1"/>
  <c r="M77" i="2"/>
  <c r="D77" i="2"/>
  <c r="N77" i="2" s="1"/>
  <c r="M76" i="2"/>
  <c r="D76" i="2"/>
  <c r="N76" i="2" s="1"/>
  <c r="M75" i="2"/>
  <c r="D75" i="2"/>
  <c r="N75" i="2" s="1"/>
  <c r="M74" i="2"/>
  <c r="D74" i="2"/>
  <c r="N74" i="2" s="1"/>
  <c r="M73" i="2"/>
  <c r="D73" i="2"/>
  <c r="N73" i="2" s="1"/>
  <c r="M72" i="2"/>
  <c r="D72" i="2"/>
  <c r="N72" i="2" s="1"/>
  <c r="N71" i="2"/>
  <c r="M71" i="2"/>
  <c r="D71" i="2"/>
  <c r="M70" i="2"/>
  <c r="D70" i="2"/>
  <c r="N70" i="2" s="1"/>
  <c r="N69" i="2"/>
  <c r="M69" i="2"/>
  <c r="D69" i="2"/>
  <c r="N68" i="2"/>
  <c r="M68" i="2"/>
  <c r="D68" i="2"/>
  <c r="M67" i="2"/>
  <c r="D67" i="2"/>
  <c r="N67" i="2" s="1"/>
  <c r="N66" i="2"/>
  <c r="M66" i="2"/>
  <c r="D66" i="2"/>
  <c r="M65" i="2"/>
  <c r="D65" i="2"/>
  <c r="N65" i="2" s="1"/>
  <c r="N64" i="2"/>
  <c r="M64" i="2"/>
  <c r="D64" i="2"/>
  <c r="N63" i="2"/>
  <c r="M63" i="2"/>
  <c r="D63" i="2"/>
  <c r="N62" i="2"/>
  <c r="M62" i="2"/>
  <c r="D62" i="2"/>
  <c r="N61" i="2"/>
  <c r="D61" i="2"/>
  <c r="M61" i="2" s="1"/>
  <c r="M60" i="2"/>
  <c r="D60" i="2"/>
  <c r="N60" i="2" s="1"/>
  <c r="N59" i="2"/>
  <c r="D59" i="2"/>
  <c r="M59" i="2" s="1"/>
  <c r="D58" i="2"/>
  <c r="D57" i="2"/>
  <c r="D56" i="2"/>
  <c r="M56" i="2" s="1"/>
  <c r="D55" i="2"/>
  <c r="D54" i="2"/>
  <c r="D53" i="2"/>
  <c r="N53" i="2" s="1"/>
  <c r="M52" i="2"/>
  <c r="D52" i="2"/>
  <c r="N52" i="2" s="1"/>
  <c r="N51" i="2"/>
  <c r="M51" i="2"/>
  <c r="D51" i="2"/>
  <c r="D50" i="2"/>
  <c r="N50" i="2" s="1"/>
  <c r="N49" i="2"/>
  <c r="M49" i="2"/>
  <c r="D49" i="2"/>
  <c r="N48" i="2"/>
  <c r="M48" i="2"/>
  <c r="D48" i="2"/>
  <c r="D47" i="2"/>
  <c r="N47" i="2" s="1"/>
  <c r="N46" i="2"/>
  <c r="M46" i="2"/>
  <c r="D46" i="2"/>
  <c r="D45" i="2"/>
  <c r="M45" i="2" s="1"/>
  <c r="N44" i="2"/>
  <c r="D44" i="2"/>
  <c r="M44" i="2" s="1"/>
  <c r="N43" i="2"/>
  <c r="M43" i="2"/>
  <c r="D43" i="2"/>
  <c r="N42" i="2"/>
  <c r="D42" i="2"/>
  <c r="M42" i="2" s="1"/>
  <c r="N41" i="2"/>
  <c r="D41" i="2"/>
  <c r="M41" i="2" s="1"/>
  <c r="D40" i="2"/>
  <c r="M40" i="2" s="1"/>
  <c r="N39" i="2"/>
  <c r="D39" i="2"/>
  <c r="M39" i="2" s="1"/>
  <c r="D38" i="2"/>
  <c r="D37" i="2"/>
  <c r="D36" i="2"/>
  <c r="N36" i="2" s="1"/>
  <c r="D35" i="2"/>
  <c r="D34" i="2"/>
  <c r="D33" i="2"/>
  <c r="N33" i="2" s="1"/>
  <c r="M32" i="2"/>
  <c r="D32" i="2"/>
  <c r="N32" i="2" s="1"/>
  <c r="N31" i="2"/>
  <c r="M31" i="2"/>
  <c r="D31" i="2"/>
  <c r="D30" i="2"/>
  <c r="N30" i="2" s="1"/>
  <c r="N29" i="2"/>
  <c r="M29" i="2"/>
  <c r="D29" i="2"/>
  <c r="N28" i="2"/>
  <c r="M28" i="2"/>
  <c r="D28" i="2"/>
  <c r="M27" i="2"/>
  <c r="D27" i="2"/>
  <c r="N27" i="2" s="1"/>
  <c r="N26" i="2"/>
  <c r="M26" i="2"/>
  <c r="D26" i="2"/>
  <c r="D25" i="2"/>
  <c r="M25" i="2" s="1"/>
  <c r="N24" i="2"/>
  <c r="D24" i="2"/>
  <c r="M24" i="2" s="1"/>
  <c r="D23" i="2"/>
  <c r="N23" i="2" s="1"/>
  <c r="D22" i="2"/>
  <c r="M22" i="2" s="1"/>
  <c r="N21" i="2"/>
  <c r="D21" i="2"/>
  <c r="M21" i="2" s="1"/>
  <c r="D20" i="2"/>
  <c r="N20" i="2" s="1"/>
  <c r="N19" i="2"/>
  <c r="D19" i="2"/>
  <c r="M19" i="2" s="1"/>
  <c r="D18" i="2"/>
  <c r="D17" i="2"/>
  <c r="O5" i="1" s="1"/>
  <c r="D16" i="2"/>
  <c r="N16" i="2" s="1"/>
  <c r="D15" i="2"/>
  <c r="N15" i="2" s="1"/>
  <c r="D14" i="2"/>
  <c r="D13" i="2"/>
  <c r="N13" i="2" s="1"/>
  <c r="M12" i="2"/>
  <c r="D12" i="2"/>
  <c r="N12" i="2" s="1"/>
  <c r="N11" i="2"/>
  <c r="M11" i="2"/>
  <c r="D11" i="2"/>
  <c r="D10" i="2"/>
  <c r="N10" i="2" s="1"/>
  <c r="N9" i="2"/>
  <c r="M9" i="2"/>
  <c r="D9" i="2"/>
  <c r="N8" i="2"/>
  <c r="M8" i="2"/>
  <c r="D8" i="2"/>
  <c r="D7" i="2"/>
  <c r="N7" i="2" s="1"/>
  <c r="N6" i="2"/>
  <c r="M6" i="2"/>
  <c r="D6" i="2"/>
  <c r="H48" i="1"/>
  <c r="I48" i="1" s="1"/>
  <c r="H45" i="1"/>
  <c r="I45" i="1" s="1"/>
  <c r="H43" i="1"/>
  <c r="I43" i="1" s="1"/>
  <c r="H42" i="1"/>
  <c r="I42" i="1" s="1"/>
  <c r="H41" i="1"/>
  <c r="H30" i="1"/>
  <c r="I30" i="1" s="1"/>
  <c r="D30" i="1"/>
  <c r="H28" i="1"/>
  <c r="I28" i="1" s="1"/>
  <c r="H27" i="1"/>
  <c r="I27" i="1" s="1"/>
  <c r="C27" i="1"/>
  <c r="C7" i="1"/>
  <c r="B7" i="1"/>
  <c r="E11" i="1" l="1"/>
  <c r="M33" i="2"/>
  <c r="N35" i="2"/>
  <c r="M35" i="2"/>
  <c r="M15" i="2"/>
  <c r="M16" i="2"/>
  <c r="M53" i="2"/>
  <c r="C30" i="1"/>
  <c r="N55" i="2"/>
  <c r="M55" i="2"/>
  <c r="N37" i="2"/>
  <c r="D29" i="1" s="1"/>
  <c r="M37" i="2"/>
  <c r="D31" i="1"/>
  <c r="M20" i="2"/>
  <c r="N56" i="2"/>
  <c r="M47" i="2"/>
  <c r="O7" i="1"/>
  <c r="B16" i="1" s="1"/>
  <c r="M7" i="2"/>
  <c r="N34" i="2"/>
  <c r="M34" i="2"/>
  <c r="M10" i="2"/>
  <c r="H51" i="1"/>
  <c r="I51" i="1" s="1"/>
  <c r="H52" i="1"/>
  <c r="I52" i="1" s="1"/>
  <c r="N40" i="2"/>
  <c r="H38" i="1"/>
  <c r="H55" i="1"/>
  <c r="I55" i="1" s="1"/>
  <c r="M13" i="2"/>
  <c r="M23" i="2"/>
  <c r="M50" i="2"/>
  <c r="N18" i="2"/>
  <c r="D27" i="1" s="1"/>
  <c r="M18" i="2"/>
  <c r="M36" i="2"/>
  <c r="N54" i="2"/>
  <c r="I41" i="1" s="1"/>
  <c r="M54" i="2"/>
  <c r="H31" i="1"/>
  <c r="H32" i="1"/>
  <c r="I32" i="1" s="1"/>
  <c r="N57" i="2"/>
  <c r="D28" i="1" s="1"/>
  <c r="M57" i="2"/>
  <c r="H33" i="1"/>
  <c r="M30" i="2"/>
  <c r="H35" i="1"/>
  <c r="I35" i="1" s="1"/>
  <c r="H53" i="1"/>
  <c r="I53" i="1" s="1"/>
  <c r="N22" i="2"/>
  <c r="N17" i="2"/>
  <c r="M17" i="2"/>
  <c r="O4" i="1"/>
  <c r="B11" i="1" s="1"/>
  <c r="H56" i="1"/>
  <c r="I56" i="1" s="1"/>
  <c r="H46" i="1"/>
  <c r="I46" i="1" s="1"/>
  <c r="H36" i="1"/>
  <c r="I36" i="1" s="1"/>
  <c r="C29" i="1"/>
  <c r="H54" i="1"/>
  <c r="I54" i="1" s="1"/>
  <c r="H44" i="1"/>
  <c r="I44" i="1" s="1"/>
  <c r="H34" i="1"/>
  <c r="I34" i="1" s="1"/>
  <c r="C28" i="1"/>
  <c r="O9" i="1"/>
  <c r="H50" i="1"/>
  <c r="I50" i="1" s="1"/>
  <c r="H40" i="1"/>
  <c r="I40" i="1" s="1"/>
  <c r="C31" i="1"/>
  <c r="C26" i="1"/>
  <c r="H47" i="1"/>
  <c r="I47" i="1" s="1"/>
  <c r="H37" i="1"/>
  <c r="H29" i="1"/>
  <c r="I29" i="1" s="1"/>
  <c r="O11" i="1"/>
  <c r="K11" i="1" s="1"/>
  <c r="N38" i="2"/>
  <c r="M38" i="2"/>
  <c r="H49" i="1"/>
  <c r="I49" i="1" s="1"/>
  <c r="N58" i="2"/>
  <c r="M58" i="2"/>
  <c r="H26" i="1"/>
  <c r="I26" i="1" s="1"/>
  <c r="H39" i="1"/>
  <c r="I39" i="1" s="1"/>
  <c r="N14" i="2"/>
  <c r="D26" i="1" s="1"/>
  <c r="M14" i="2"/>
  <c r="O12" i="1" s="1"/>
  <c r="K16" i="1" s="1"/>
  <c r="N25" i="2"/>
  <c r="N45" i="2"/>
  <c r="O6" i="1" l="1"/>
  <c r="H11" i="1" s="1"/>
  <c r="I33" i="1"/>
  <c r="I31" i="1"/>
  <c r="I37" i="1"/>
  <c r="O8" i="1"/>
  <c r="I38" i="1"/>
  <c r="O10" i="1" l="1"/>
  <c r="H16" i="1" s="1"/>
  <c r="E16" i="1"/>
</calcChain>
</file>

<file path=xl/sharedStrings.xml><?xml version="1.0" encoding="utf-8"?>
<sst xmlns="http://schemas.openxmlformats.org/spreadsheetml/2006/main" count="437" uniqueCount="96">
  <si>
    <t>Panel de Productividad</t>
  </si>
  <si>
    <t>(helper)</t>
  </si>
  <si>
    <t>Mes (selecciona):</t>
  </si>
  <si>
    <t>Ene-2026</t>
  </si>
  <si>
    <t>TotalHoras</t>
  </si>
  <si>
    <t>HorasProfundo</t>
  </si>
  <si>
    <t>Inicio mes</t>
  </si>
  <si>
    <t>Fin mes</t>
  </si>
  <si>
    <t>%Profundo</t>
  </si>
  <si>
    <t>TareasHechas</t>
  </si>
  <si>
    <t>PuntosTotal</t>
  </si>
  <si>
    <t>HorasUtiles</t>
  </si>
  <si>
    <t>Horas registradas</t>
  </si>
  <si>
    <t>Horas trabajo profundo</t>
  </si>
  <si>
    <t>% trabajo profundo</t>
  </si>
  <si>
    <t>Interrupciones</t>
  </si>
  <si>
    <t>PuntosHora</t>
  </si>
  <si>
    <t>EficienciaMedia</t>
  </si>
  <si>
    <t>Tareas hechas</t>
  </si>
  <si>
    <t>Puntos totales</t>
  </si>
  <si>
    <t>Puntos por hora útil</t>
  </si>
  <si>
    <t>Eficiencia media (Hecho)</t>
  </si>
  <si>
    <t>Cómo usar: 1) Registra tus bloques en 'Registro' (Fecha/Inicio/Fin/Categoría/Estado). 2) Ajusta pesos u objetivos en 'Configuración' si quieres. 3) Filtra el mes aquí y mira tus KPIs y gráficos.</t>
  </si>
  <si>
    <t>Resumen por categoría</t>
  </si>
  <si>
    <t>Tendencia diaria (puntos)</t>
  </si>
  <si>
    <t>Categoría</t>
  </si>
  <si>
    <t>Horas</t>
  </si>
  <si>
    <t>Puntos</t>
  </si>
  <si>
    <t>Fecha</t>
  </si>
  <si>
    <t>Trabajo profundo</t>
  </si>
  <si>
    <t>Colaboración</t>
  </si>
  <si>
    <t>Operativo</t>
  </si>
  <si>
    <t>Aprendizaje</t>
  </si>
  <si>
    <t>Descanso</t>
  </si>
  <si>
    <t>Registro de actividades (rellena una fila por bloque de trabajo)</t>
  </si>
  <si>
    <t>Tip: completa Fecha, Inicio, Fin, Categoría, Actividad y Estado. La Duración, Eficiencia y Puntos se calculan solos.</t>
  </si>
  <si>
    <t>Inicio</t>
  </si>
  <si>
    <t>Fin</t>
  </si>
  <si>
    <t>Duración (h)</t>
  </si>
  <si>
    <t>Actividad</t>
  </si>
  <si>
    <t>Proyecto/Área</t>
  </si>
  <si>
    <t>Prioridad</t>
  </si>
  <si>
    <t>Valor (1-5)</t>
  </si>
  <si>
    <t>Estado</t>
  </si>
  <si>
    <t>Interrupciones (#)</t>
  </si>
  <si>
    <t>Horas plan (h)</t>
  </si>
  <si>
    <t>Eficiencia (plan/real)</t>
  </si>
  <si>
    <t>Notas</t>
  </si>
  <si>
    <t>Diseñar flujo de preguntas para capturar requisitos</t>
  </si>
  <si>
    <t>Mejora de onboarding</t>
  </si>
  <si>
    <t>Alta</t>
  </si>
  <si>
    <t>Hecho</t>
  </si>
  <si>
    <t/>
  </si>
  <si>
    <t>Sesión de alineación con stakeholders</t>
  </si>
  <si>
    <t>Base de conocimiento</t>
  </si>
  <si>
    <t>Media</t>
  </si>
  <si>
    <t>Crear plantilla de respuestas rápidas</t>
  </si>
  <si>
    <t>Gestionar dependencias y bloqueos</t>
  </si>
  <si>
    <t>Análisis de incidencias</t>
  </si>
  <si>
    <t>Explorar nuevas funciones de Excel</t>
  </si>
  <si>
    <t>Capacitación interna</t>
  </si>
  <si>
    <t>Baja</t>
  </si>
  <si>
    <t>—</t>
  </si>
  <si>
    <t>Automatización de reportes</t>
  </si>
  <si>
    <t>Bloqueado</t>
  </si>
  <si>
    <t>Revisión cruzada de entregables</t>
  </si>
  <si>
    <t>En curso</t>
  </si>
  <si>
    <t>Analizar datos de soporte y detectar patrones</t>
  </si>
  <si>
    <t>Responder tickets de baja complejidad</t>
  </si>
  <si>
    <t>Leer documentación y tomar notas</t>
  </si>
  <si>
    <t>Optimización de procesos</t>
  </si>
  <si>
    <t>Preparar guion de prueba de usabilidad</t>
  </si>
  <si>
    <t>Actualizar tablero y documentación</t>
  </si>
  <si>
    <t>Formación breve: buenas prácticas de comunicación</t>
  </si>
  <si>
    <t>Reunión de coordinación con equipo</t>
  </si>
  <si>
    <t>Almuerzo</t>
  </si>
  <si>
    <t>Construir checklist de calidad para entregables</t>
  </si>
  <si>
    <t>Clasificar y priorizar solicitudes entrantes</t>
  </si>
  <si>
    <t>Redactar especificación funcional de módulo</t>
  </si>
  <si>
    <t>Demo interna y recogida de feedback</t>
  </si>
  <si>
    <t>Pausa café</t>
  </si>
  <si>
    <t>Listas y pesos (edita si lo necesitas)</t>
  </si>
  <si>
    <t>Peso</t>
  </si>
  <si>
    <t>Factor</t>
  </si>
  <si>
    <t>Cancelado</t>
  </si>
  <si>
    <t>Meses disponibles (para el filtro del Panel)</t>
  </si>
  <si>
    <t>Objetivos (opcional)</t>
  </si>
  <si>
    <t>Mes</t>
  </si>
  <si>
    <t>Clave (yyyymm)</t>
  </si>
  <si>
    <t>Métrica</t>
  </si>
  <si>
    <t>Objetivo</t>
  </si>
  <si>
    <t>Horas objetivo/día</t>
  </si>
  <si>
    <t>Feb-2026</t>
  </si>
  <si>
    <t>% objetivo trabajo profundo</t>
  </si>
  <si>
    <t>Mar-2026</t>
  </si>
  <si>
    <t>Interrupciones objetivo/día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</si>
</sst>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6" formatCode="0.0%"/>
    <numFmt numFmtId="167" formatCode="hh:mm"/>
    <numFmt numFmtId="168" formatCode="0.0"/>
    <numFmt numFmtId="169" formatCode="dd/mm"/>
    <numFmt numFmtId="170" formatCode="mmm\-yyyy"/>
  </numFmts>
  <fonts count="11" x14ac:knownFonts="1">
    <font>
      <sz val="11"/>
      <color theme="1"/>
      <name val="Calibri"/>
      <family val="2"/>
      <scheme val="minor"/>
    </font>
    <font>
      <b/>
      <sz val="14"/>
      <color rgb="FF121528"/>
      <name val="Calibri"/>
    </font>
    <font>
      <b/>
      <sz val="11"/>
      <color rgb="FFFFFFFF"/>
      <name val="Calibri"/>
    </font>
    <font>
      <b/>
      <sz val="11"/>
      <color rgb="FF121528"/>
      <name val="Calibri"/>
    </font>
    <font>
      <b/>
      <sz val="14"/>
      <color rgb="FFFFFFFF"/>
      <name val="Calibri"/>
    </font>
    <font>
      <sz val="9"/>
      <color rgb="FF4F4F4F"/>
      <name val="Calibri"/>
    </font>
    <font>
      <b/>
      <sz val="11"/>
      <color rgb="FFFFFFFF"/>
      <name val="Calibri"/>
    </font>
    <font>
      <sz val="11"/>
      <color rgb="FF1F1F1F"/>
      <name val="Calibri"/>
    </font>
    <font>
      <b/>
      <sz val="18"/>
      <color rgb="FFFFFFFF"/>
      <name val="Calibri"/>
    </font>
    <font>
      <b/>
      <sz val="10"/>
      <color rgb="FF121528"/>
      <name val="Calibri"/>
    </font>
    <font>
      <b/>
      <sz val="18"/>
      <color rgb="FF12152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C7C7C7"/>
      </left>
      <right style="thin">
        <color rgb="FFC7C7C7"/>
      </right>
      <top style="thin">
        <color rgb="FFC7C7C7"/>
      </top>
      <bottom style="thin">
        <color rgb="FFC7C7C7"/>
      </bottom>
      <diagonal/>
    </border>
    <border>
      <left/>
      <right/>
      <top/>
      <bottom style="thin">
        <color rgb="FFC7C7C7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/>
    <xf numFmtId="49" fontId="0" fillId="3" borderId="1" xfId="0" applyNumberForma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/>
    <xf numFmtId="168" fontId="0" fillId="4" borderId="1" xfId="0" applyNumberFormat="1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center" wrapText="1"/>
    </xf>
    <xf numFmtId="169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7" fillId="4" borderId="2" xfId="0" applyNumberFormat="1" applyFont="1" applyFill="1" applyBorder="1" applyAlignment="1">
      <alignment horizontal="left" vertical="center"/>
    </xf>
    <xf numFmtId="167" fontId="7" fillId="4" borderId="2" xfId="0" applyNumberFormat="1" applyFont="1" applyFill="1" applyBorder="1" applyAlignment="1">
      <alignment horizontal="left" vertical="center"/>
    </xf>
    <xf numFmtId="2" fontId="7" fillId="4" borderId="2" xfId="0" applyNumberFormat="1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left" vertical="center" wrapText="1"/>
    </xf>
    <xf numFmtId="1" fontId="7" fillId="4" borderId="2" xfId="0" applyNumberFormat="1" applyFont="1" applyFill="1" applyBorder="1" applyAlignment="1">
      <alignment horizontal="left" vertical="center"/>
    </xf>
    <xf numFmtId="166" fontId="7" fillId="4" borderId="2" xfId="0" applyNumberFormat="1" applyFont="1" applyFill="1" applyBorder="1" applyAlignment="1">
      <alignment horizontal="left" vertical="center"/>
    </xf>
    <xf numFmtId="0" fontId="1" fillId="0" borderId="0" xfId="0" applyFont="1"/>
    <xf numFmtId="2" fontId="0" fillId="3" borderId="1" xfId="0" applyNumberFormat="1" applyFill="1" applyBorder="1"/>
    <xf numFmtId="0" fontId="0" fillId="3" borderId="1" xfId="0" applyFill="1" applyBorder="1" applyAlignment="1">
      <alignment horizontal="center" vertical="center" wrapText="1"/>
    </xf>
    <xf numFmtId="170" fontId="0" fillId="3" borderId="1" xfId="0" applyNumberFormat="1" applyFill="1" applyBorder="1" applyAlignment="1">
      <alignment horizontal="center" vertical="center" wrapText="1"/>
    </xf>
    <xf numFmtId="1" fontId="0" fillId="4" borderId="3" xfId="0" applyNumberFormat="1" applyFill="1" applyBorder="1"/>
    <xf numFmtId="166" fontId="0" fillId="4" borderId="3" xfId="0" applyNumberFormat="1" applyFill="1" applyBorder="1"/>
    <xf numFmtId="0" fontId="2" fillId="2" borderId="0" xfId="0" applyFont="1" applyFill="1" applyAlignment="1">
      <alignment horizontal="center" vertical="center" wrapText="1"/>
    </xf>
    <xf numFmtId="1" fontId="0" fillId="0" borderId="0" xfId="0" applyNumberFormat="1"/>
    <xf numFmtId="1" fontId="0" fillId="3" borderId="1" xfId="0" applyNumberFormat="1" applyFill="1" applyBorder="1" applyAlignment="1">
      <alignment horizontal="center" vertical="center" wrapText="1"/>
    </xf>
    <xf numFmtId="0" fontId="0" fillId="4" borderId="3" xfId="0" applyFill="1" applyBorder="1"/>
    <xf numFmtId="0" fontId="0" fillId="3" borderId="1" xfId="0" applyFill="1" applyBorder="1" applyAlignment="1">
      <alignment horizontal="left" vertical="center"/>
    </xf>
    <xf numFmtId="166" fontId="0" fillId="3" borderId="1" xfId="0" applyNumberFormat="1" applyFill="1" applyBorder="1" applyAlignment="1">
      <alignment horizontal="center" vertical="center" wrapText="1"/>
    </xf>
    <xf numFmtId="0" fontId="3" fillId="4" borderId="3" xfId="0" applyFont="1" applyFill="1" applyBorder="1"/>
    <xf numFmtId="0" fontId="2" fillId="4" borderId="3" xfId="0" applyFont="1" applyFill="1" applyBorder="1"/>
    <xf numFmtId="0" fontId="9" fillId="3" borderId="1" xfId="0" applyFont="1" applyFill="1" applyBorder="1" applyAlignment="1">
      <alignment horizontal="left" vertical="center"/>
    </xf>
    <xf numFmtId="0" fontId="0" fillId="0" borderId="1" xfId="0" applyBorder="1"/>
    <xf numFmtId="166" fontId="10" fillId="4" borderId="1" xfId="0" applyNumberFormat="1" applyFont="1" applyFill="1" applyBorder="1" applyAlignment="1">
      <alignment horizontal="left" vertical="center"/>
    </xf>
    <xf numFmtId="1" fontId="10" fillId="4" borderId="1" xfId="0" applyNumberFormat="1" applyFont="1" applyFill="1" applyBorder="1" applyAlignment="1">
      <alignment horizontal="left" vertical="center"/>
    </xf>
    <xf numFmtId="2" fontId="10" fillId="4" borderId="1" xfId="0" applyNumberFormat="1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0" fillId="0" borderId="0" xfId="0"/>
    <xf numFmtId="0" fontId="5" fillId="3" borderId="1" xfId="0" applyFont="1" applyFill="1" applyBorder="1" applyAlignment="1">
      <alignment horizontal="left" vertical="top" wrapText="1"/>
    </xf>
    <xf numFmtId="168" fontId="10" fillId="4" borderId="1" xfId="0" applyNumberFormat="1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4">
    <dxf>
      <fill>
        <patternFill>
          <bgColor rgb="FFE8E8E8"/>
        </patternFill>
      </fill>
    </dxf>
    <dxf>
      <fill>
        <patternFill>
          <bgColor rgb="FFFDE2E1"/>
        </patternFill>
      </fill>
    </dxf>
    <dxf>
      <fill>
        <patternFill>
          <bgColor rgb="FFFFF4CC"/>
        </patternFill>
      </fill>
    </dxf>
    <dxf>
      <fill>
        <patternFill>
          <bgColor rgb="FFE6F4EA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Horas por categoría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Panel!$C$25</c:f>
              <c:strCache>
                <c:ptCount val="1"/>
                <c:pt idx="0">
                  <c:v>Horas</c:v>
                </c:pt>
              </c:strCache>
            </c:strRef>
          </c:tx>
          <c:spPr>
            <a:ln/>
          </c:spPr>
          <c:invertIfNegative val="1"/>
          <c:cat>
            <c:strRef>
              <c:f>Panel!$B$26:$B$31</c:f>
              <c:strCache>
                <c:ptCount val="6"/>
                <c:pt idx="0">
                  <c:v>Trabajo profundo</c:v>
                </c:pt>
                <c:pt idx="1">
                  <c:v>Colaboración</c:v>
                </c:pt>
                <c:pt idx="2">
                  <c:v>Operativo</c:v>
                </c:pt>
                <c:pt idx="3">
                  <c:v>Aprendizaje</c:v>
                </c:pt>
                <c:pt idx="4">
                  <c:v>Descanso</c:v>
                </c:pt>
                <c:pt idx="5">
                  <c:v>Interrupciones</c:v>
                </c:pt>
              </c:strCache>
            </c:strRef>
          </c:cat>
          <c:val>
            <c:numRef>
              <c:f>Panel!$C$26:$C$31</c:f>
              <c:numCache>
                <c:formatCode>0.0</c:formatCode>
                <c:ptCount val="6"/>
                <c:pt idx="0">
                  <c:v>30.25</c:v>
                </c:pt>
                <c:pt idx="1">
                  <c:v>8.25</c:v>
                </c:pt>
                <c:pt idx="2">
                  <c:v>10.999999999999993</c:v>
                </c:pt>
                <c:pt idx="3">
                  <c:v>8.25</c:v>
                </c:pt>
                <c:pt idx="4">
                  <c:v>3.0000000000000053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BE-4D2F-B722-A695C02ED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r"/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Distribución de horas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spPr>
            <a:ln/>
          </c:spPr>
          <c:cat>
            <c:strRef>
              <c:f>Panel!$B$26:$B$31</c:f>
              <c:strCache>
                <c:ptCount val="6"/>
                <c:pt idx="0">
                  <c:v>Trabajo profundo</c:v>
                </c:pt>
                <c:pt idx="1">
                  <c:v>Colaboración</c:v>
                </c:pt>
                <c:pt idx="2">
                  <c:v>Operativo</c:v>
                </c:pt>
                <c:pt idx="3">
                  <c:v>Aprendizaje</c:v>
                </c:pt>
                <c:pt idx="4">
                  <c:v>Descanso</c:v>
                </c:pt>
                <c:pt idx="5">
                  <c:v>Interrupciones</c:v>
                </c:pt>
              </c:strCache>
            </c:strRef>
          </c:cat>
          <c:val>
            <c:numRef>
              <c:f>Panel!$C$26:$C$31</c:f>
              <c:numCache>
                <c:formatCode>0.0</c:formatCode>
                <c:ptCount val="6"/>
                <c:pt idx="0">
                  <c:v>30.25</c:v>
                </c:pt>
                <c:pt idx="1">
                  <c:v>8.25</c:v>
                </c:pt>
                <c:pt idx="2">
                  <c:v>10.999999999999993</c:v>
                </c:pt>
                <c:pt idx="3">
                  <c:v>8.25</c:v>
                </c:pt>
                <c:pt idx="4">
                  <c:v>3.0000000000000053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C8-4F18-8F2A-DC10503F6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zero"/>
    <c:showDLblsOverMax val="1"/>
  </c:chart>
  <c:spPr>
    <a:solidFill>
      <a:srgbClr val="FFFFCC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Puntos por día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Panel!$I$25</c:f>
              <c:strCache>
                <c:ptCount val="1"/>
                <c:pt idx="0">
                  <c:v>Puntos</c:v>
                </c:pt>
              </c:strCache>
            </c:strRef>
          </c:tx>
          <c:spPr>
            <a:ln/>
          </c:spPr>
          <c:marker>
            <c:symbol val="none"/>
          </c:marker>
          <c:cat>
            <c:numRef>
              <c:f>Panel!$H$26:$H$56</c:f>
              <c:numCache>
                <c:formatCode>dd/mm</c:formatCode>
                <c:ptCount val="31"/>
                <c:pt idx="0">
                  <c:v>46023</c:v>
                </c:pt>
                <c:pt idx="1">
                  <c:v>46024</c:v>
                </c:pt>
                <c:pt idx="2">
                  <c:v>46025</c:v>
                </c:pt>
                <c:pt idx="3">
                  <c:v>46026</c:v>
                </c:pt>
                <c:pt idx="4">
                  <c:v>46027</c:v>
                </c:pt>
                <c:pt idx="5">
                  <c:v>46028</c:v>
                </c:pt>
                <c:pt idx="6">
                  <c:v>46029</c:v>
                </c:pt>
                <c:pt idx="7">
                  <c:v>46030</c:v>
                </c:pt>
                <c:pt idx="8">
                  <c:v>46031</c:v>
                </c:pt>
                <c:pt idx="9">
                  <c:v>46032</c:v>
                </c:pt>
                <c:pt idx="10">
                  <c:v>46033</c:v>
                </c:pt>
                <c:pt idx="11">
                  <c:v>46034</c:v>
                </c:pt>
                <c:pt idx="12">
                  <c:v>46035</c:v>
                </c:pt>
                <c:pt idx="13">
                  <c:v>46036</c:v>
                </c:pt>
                <c:pt idx="14">
                  <c:v>46037</c:v>
                </c:pt>
                <c:pt idx="15">
                  <c:v>46038</c:v>
                </c:pt>
                <c:pt idx="16">
                  <c:v>46039</c:v>
                </c:pt>
                <c:pt idx="17">
                  <c:v>46040</c:v>
                </c:pt>
                <c:pt idx="18">
                  <c:v>46041</c:v>
                </c:pt>
                <c:pt idx="19">
                  <c:v>46042</c:v>
                </c:pt>
                <c:pt idx="20">
                  <c:v>46043</c:v>
                </c:pt>
                <c:pt idx="21">
                  <c:v>46044</c:v>
                </c:pt>
                <c:pt idx="22">
                  <c:v>46045</c:v>
                </c:pt>
                <c:pt idx="23">
                  <c:v>46046</c:v>
                </c:pt>
                <c:pt idx="24">
                  <c:v>46047</c:v>
                </c:pt>
                <c:pt idx="25">
                  <c:v>46048</c:v>
                </c:pt>
                <c:pt idx="26">
                  <c:v>46049</c:v>
                </c:pt>
                <c:pt idx="27">
                  <c:v>46050</c:v>
                </c:pt>
                <c:pt idx="28">
                  <c:v>46051</c:v>
                </c:pt>
                <c:pt idx="29">
                  <c:v>46052</c:v>
                </c:pt>
                <c:pt idx="30">
                  <c:v>46053</c:v>
                </c:pt>
              </c:numCache>
            </c:numRef>
          </c:cat>
          <c:val>
            <c:numRef>
              <c:f>Panel!$I$26:$I$56</c:f>
              <c:numCache>
                <c:formatCode>0.00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5.35</c:v>
                </c:pt>
                <c:pt idx="5">
                  <c:v>2.4799999999999995</c:v>
                </c:pt>
                <c:pt idx="6">
                  <c:v>3.52</c:v>
                </c:pt>
                <c:pt idx="7">
                  <c:v>4.32</c:v>
                </c:pt>
                <c:pt idx="8">
                  <c:v>2.64</c:v>
                </c:pt>
                <c:pt idx="9">
                  <c:v>0</c:v>
                </c:pt>
                <c:pt idx="10">
                  <c:v>0</c:v>
                </c:pt>
                <c:pt idx="11">
                  <c:v>3.12</c:v>
                </c:pt>
                <c:pt idx="12">
                  <c:v>4.04</c:v>
                </c:pt>
                <c:pt idx="13">
                  <c:v>4.1400000000000006</c:v>
                </c:pt>
                <c:pt idx="14">
                  <c:v>2.5599999999999996</c:v>
                </c:pt>
                <c:pt idx="15">
                  <c:v>2.9999999999999996</c:v>
                </c:pt>
                <c:pt idx="16">
                  <c:v>0</c:v>
                </c:pt>
                <c:pt idx="17">
                  <c:v>0</c:v>
                </c:pt>
                <c:pt idx="18">
                  <c:v>5.1400000000000006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2C-4789-BE2A-8D69536EC6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numFmt formatCode="dd/mm" sourceLinked="1"/>
        <c:majorTickMark val="none"/>
        <c:minorTickMark val="none"/>
        <c:tickLblPos val="nextTo"/>
        <c:crossAx val="48672768"/>
        <c:crosses val="autoZero"/>
        <c:auto val="1"/>
        <c:lblOffset val="100"/>
        <c:baseTimeUnit val="days"/>
      </c:dateAx>
      <c:valAx>
        <c:axId val="48672768"/>
        <c:scaling>
          <c:orientation val="minMax"/>
        </c:scaling>
        <c:delete val="0"/>
        <c:axPos val="l"/>
        <c:numFmt formatCode="0.00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74707434343407586"/>
          <c:y val="0.48731326640631417"/>
          <c:w val="0.16320603700007086"/>
          <c:h val="0.19254205855080142"/>
        </c:manualLayout>
      </c:layout>
      <c:overlay val="1"/>
    </c:legend>
    <c:plotVisOnly val="1"/>
    <c:dispBlanksAs val="zero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380999</xdr:colOff>
      <xdr:row>24</xdr:row>
      <xdr:rowOff>52916</xdr:rowOff>
    </xdr:from>
    <xdr:to>
      <xdr:col>14</xdr:col>
      <xdr:colOff>1058332</xdr:colOff>
      <xdr:row>38</xdr:row>
      <xdr:rowOff>179916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592667</xdr:colOff>
      <xdr:row>14</xdr:row>
      <xdr:rowOff>2116</xdr:rowOff>
    </xdr:from>
    <xdr:to>
      <xdr:col>15</xdr:col>
      <xdr:colOff>1</xdr:colOff>
      <xdr:row>23</xdr:row>
      <xdr:rowOff>179917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994833</xdr:colOff>
      <xdr:row>2</xdr:row>
      <xdr:rowOff>87842</xdr:rowOff>
    </xdr:from>
    <xdr:to>
      <xdr:col>12</xdr:col>
      <xdr:colOff>179917</xdr:colOff>
      <xdr:row>8</xdr:row>
      <xdr:rowOff>137584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6"/>
  <sheetViews>
    <sheetView showGridLines="0" tabSelected="1" zoomScale="90" zoomScaleNormal="90" workbookViewId="0">
      <selection activeCell="S17" sqref="S17"/>
    </sheetView>
  </sheetViews>
  <sheetFormatPr baseColWidth="10" defaultColWidth="9.140625" defaultRowHeight="15" x14ac:dyDescent="0.25"/>
  <cols>
    <col min="1" max="1" width="4" customWidth="1"/>
    <col min="2" max="2" width="24" customWidth="1"/>
    <col min="3" max="15" width="16" customWidth="1"/>
  </cols>
  <sheetData>
    <row r="1" spans="1:15" ht="30" customHeight="1" x14ac:dyDescent="0.2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5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pans="1:15" x14ac:dyDescent="0.25">
      <c r="N3" t="s">
        <v>1</v>
      </c>
      <c r="O3" s="25"/>
    </row>
    <row r="4" spans="1:15" x14ac:dyDescent="0.25">
      <c r="B4" s="1" t="s">
        <v>2</v>
      </c>
      <c r="C4" s="2" t="s">
        <v>3</v>
      </c>
      <c r="N4" t="s">
        <v>4</v>
      </c>
      <c r="O4">
        <f>SUMIFS(Registro!$D$6:$D$505,Registro!$A$6:$A$505,"&gt;="&amp;$B$7,Registro!$A$6:$A$505,"&lt;="&amp;$C$7)</f>
        <v>60.75</v>
      </c>
    </row>
    <row r="5" spans="1:15" x14ac:dyDescent="0.25">
      <c r="N5" t="s">
        <v>5</v>
      </c>
      <c r="O5">
        <f>SUMIFS(Registro!$D$6:$D$505,Registro!$A$6:$A$505,"&gt;="&amp;$B$7,Registro!$A$6:$A$505,"&lt;="&amp;$C$7,Registro!$E$6:$E$505,"Trabajo profundo")</f>
        <v>30.25</v>
      </c>
    </row>
    <row r="6" spans="1:15" x14ac:dyDescent="0.25">
      <c r="B6" s="3" t="s">
        <v>6</v>
      </c>
      <c r="C6" s="3" t="s">
        <v>7</v>
      </c>
      <c r="N6" t="s">
        <v>8</v>
      </c>
      <c r="O6">
        <f>IFERROR(O5/O4,"")</f>
        <v>0.49794238683127573</v>
      </c>
    </row>
    <row r="7" spans="1:15" x14ac:dyDescent="0.25">
      <c r="B7" s="4">
        <f>IFERROR(VLOOKUP($C$4,Configuración!$A$13:$D$30,2,FALSE),"")</f>
        <v>46023</v>
      </c>
      <c r="C7" s="4">
        <f>IFERROR(VLOOKUP($C$4,Configuración!$A$13:$D$30,3,FALSE),"")</f>
        <v>46053</v>
      </c>
      <c r="N7" t="s">
        <v>9</v>
      </c>
      <c r="O7">
        <f>COUNTIFS(Registro!$A$6:$A$505,"&gt;="&amp;$B$7,Registro!$A$6:$A$505,"&lt;="&amp;$C$7,Registro!$J$6:$J$505,"Hecho",Registro!$E$6:$E$505,"&lt;&gt;Descanso")</f>
        <v>43</v>
      </c>
    </row>
    <row r="8" spans="1:15" x14ac:dyDescent="0.25">
      <c r="N8" t="s">
        <v>10</v>
      </c>
      <c r="O8">
        <f>SUMIFS(Registro!$N$6:$N$505,Registro!$A$6:$A$505,"&gt;="&amp;$B$7,Registro!$A$6:$A$505,"&lt;="&amp;$C$7)</f>
        <v>40.309999999999988</v>
      </c>
    </row>
    <row r="9" spans="1:15" x14ac:dyDescent="0.25">
      <c r="N9" t="s">
        <v>11</v>
      </c>
      <c r="O9">
        <f>SUMIFS(Registro!$D$6:$D$505,Registro!$A$6:$A$505,"&gt;="&amp;$B$7,Registro!$A$6:$A$505,"&lt;="&amp;$C$7,Registro!$E$6:$E$505,"&lt;&gt;Descanso",Registro!$E$6:$E$505,"&lt;&gt;Interrupciones")</f>
        <v>57.75</v>
      </c>
    </row>
    <row r="10" spans="1:15" x14ac:dyDescent="0.25">
      <c r="B10" s="32" t="s">
        <v>12</v>
      </c>
      <c r="C10" s="33"/>
      <c r="D10" s="33"/>
      <c r="E10" s="32" t="s">
        <v>13</v>
      </c>
      <c r="F10" s="33"/>
      <c r="G10" s="33"/>
      <c r="H10" s="32" t="s">
        <v>14</v>
      </c>
      <c r="I10" s="33"/>
      <c r="J10" s="33"/>
      <c r="K10" s="32" t="s">
        <v>15</v>
      </c>
      <c r="L10" s="33"/>
      <c r="M10" s="33"/>
      <c r="N10" t="s">
        <v>16</v>
      </c>
      <c r="O10">
        <f>IFERROR(O8/O9,"")</f>
        <v>0.69800865800865786</v>
      </c>
    </row>
    <row r="11" spans="1:15" x14ac:dyDescent="0.25">
      <c r="B11" s="40">
        <f>O4</f>
        <v>60.75</v>
      </c>
      <c r="C11" s="33"/>
      <c r="D11" s="33"/>
      <c r="E11" s="40">
        <f>O5</f>
        <v>30.25</v>
      </c>
      <c r="F11" s="33"/>
      <c r="G11" s="33"/>
      <c r="H11" s="34">
        <f>O6</f>
        <v>0.49794238683127573</v>
      </c>
      <c r="I11" s="33"/>
      <c r="J11" s="33"/>
      <c r="K11" s="35">
        <f>O11</f>
        <v>90</v>
      </c>
      <c r="L11" s="33"/>
      <c r="M11" s="33"/>
      <c r="N11" t="s">
        <v>15</v>
      </c>
      <c r="O11">
        <f>SUMIFS(Registro!$K$6:$K$505,Registro!$A$6:$A$505,"&gt;="&amp;$B$7,Registro!$A$6:$A$505,"&lt;="&amp;$C$7)</f>
        <v>90</v>
      </c>
    </row>
    <row r="12" spans="1:15" x14ac:dyDescent="0.25"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t="s">
        <v>17</v>
      </c>
      <c r="O12">
        <f>IFERROR(SUMIFS(Registro!$M$6:$M$505,Registro!$A$6:$A$505,"&gt;="&amp;$B$7,Registro!$A$6:$A$505,"&lt;="&amp;$C$7,Registro!$J$6:$J$505,"Hecho")/COUNTIFS(Registro!$A$6:$A$505,"&gt;="&amp;$B$7,Registro!$A$6:$A$505,"&lt;="&amp;$C$7,Registro!$J$6:$J$505,"Hecho",Registro!$M$6:$M$505,"&gt;0"),"")</f>
        <v>1.010372093023256</v>
      </c>
    </row>
    <row r="13" spans="1:15" x14ac:dyDescent="0.25"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</row>
    <row r="15" spans="1:15" x14ac:dyDescent="0.25">
      <c r="B15" s="32" t="s">
        <v>18</v>
      </c>
      <c r="C15" s="33"/>
      <c r="D15" s="33"/>
      <c r="E15" s="32" t="s">
        <v>19</v>
      </c>
      <c r="F15" s="33"/>
      <c r="G15" s="33"/>
      <c r="H15" s="32" t="s">
        <v>20</v>
      </c>
      <c r="I15" s="33"/>
      <c r="J15" s="33"/>
      <c r="K15" s="32" t="s">
        <v>21</v>
      </c>
      <c r="L15" s="33"/>
      <c r="M15" s="33"/>
    </row>
    <row r="16" spans="1:15" x14ac:dyDescent="0.25">
      <c r="B16" s="35">
        <f>O7</f>
        <v>43</v>
      </c>
      <c r="C16" s="33"/>
      <c r="D16" s="33"/>
      <c r="E16" s="36">
        <f>O8</f>
        <v>40.309999999999988</v>
      </c>
      <c r="F16" s="33"/>
      <c r="G16" s="33"/>
      <c r="H16" s="36">
        <f>O10</f>
        <v>0.69800865800865786</v>
      </c>
      <c r="I16" s="33"/>
      <c r="J16" s="33"/>
      <c r="K16" s="34">
        <f>O12</f>
        <v>1.010372093023256</v>
      </c>
      <c r="L16" s="33"/>
      <c r="M16" s="33"/>
    </row>
    <row r="17" spans="2:13" x14ac:dyDescent="0.25"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</row>
    <row r="18" spans="2:13" x14ac:dyDescent="0.25"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</row>
    <row r="20" spans="2:13" ht="18" customHeight="1" x14ac:dyDescent="0.25">
      <c r="B20" s="39" t="s">
        <v>22</v>
      </c>
      <c r="C20" s="38"/>
      <c r="D20" s="38"/>
      <c r="E20" s="38"/>
      <c r="F20" s="38"/>
      <c r="G20" s="38"/>
      <c r="H20" s="38"/>
      <c r="I20" s="38"/>
      <c r="J20" s="38"/>
    </row>
    <row r="21" spans="2:13" ht="18" customHeight="1" x14ac:dyDescent="0.25">
      <c r="B21" s="38"/>
      <c r="C21" s="38"/>
      <c r="D21" s="38"/>
      <c r="E21" s="38"/>
      <c r="F21" s="38"/>
      <c r="G21" s="38"/>
      <c r="H21" s="38"/>
      <c r="I21" s="38"/>
      <c r="J21" s="38"/>
    </row>
    <row r="22" spans="2:13" ht="18" customHeight="1" x14ac:dyDescent="0.25">
      <c r="B22" s="38"/>
      <c r="C22" s="38"/>
      <c r="D22" s="38"/>
      <c r="E22" s="38"/>
      <c r="F22" s="38"/>
      <c r="G22" s="38"/>
      <c r="H22" s="38"/>
      <c r="I22" s="38"/>
      <c r="J22" s="38"/>
    </row>
    <row r="24" spans="2:13" x14ac:dyDescent="0.25">
      <c r="B24" s="1" t="s">
        <v>23</v>
      </c>
      <c r="H24" s="1" t="s">
        <v>24</v>
      </c>
    </row>
    <row r="25" spans="2:13" x14ac:dyDescent="0.25">
      <c r="B25" s="24" t="s">
        <v>25</v>
      </c>
      <c r="C25" s="24" t="s">
        <v>26</v>
      </c>
      <c r="D25" s="24" t="s">
        <v>27</v>
      </c>
      <c r="H25" s="24" t="s">
        <v>28</v>
      </c>
      <c r="I25" s="24" t="s">
        <v>27</v>
      </c>
    </row>
    <row r="26" spans="2:13" x14ac:dyDescent="0.25">
      <c r="B26" s="5" t="s">
        <v>29</v>
      </c>
      <c r="C26" s="6">
        <f>SUMIFS(Registro!$D$6:$D$505,Registro!$A$6:$A$505,"&gt;="&amp;$B$7,Registro!$A$6:$A$505,"&lt;="&amp;$C$7,Registro!$E$6:$E$505,B26)</f>
        <v>30.25</v>
      </c>
      <c r="D26" s="7">
        <f>SUMIFS(Registro!$N$6:$N$505,Registro!$A$6:$A$505,"&gt;="&amp;$B$7,Registro!$A$6:$A$505,"&lt;="&amp;$C$7,Registro!$E$6:$E$505,B26)</f>
        <v>25.150000000000006</v>
      </c>
      <c r="H26" s="8">
        <f>IF($B$7+1-1&lt;=$C$7,$B$7+1-1,"")</f>
        <v>46023</v>
      </c>
      <c r="I26" s="9">
        <f>IF(H26="","",SUMIFS(Registro!$N$6:$N$505,Registro!$A$6:$A$505,H26))</f>
        <v>0</v>
      </c>
    </row>
    <row r="27" spans="2:13" x14ac:dyDescent="0.25">
      <c r="B27" s="5" t="s">
        <v>30</v>
      </c>
      <c r="C27" s="6">
        <f>SUMIFS(Registro!$D$6:$D$505,Registro!$A$6:$A$505,"&gt;="&amp;$B$7,Registro!$A$6:$A$505,"&lt;="&amp;$C$7,Registro!$E$6:$E$505,B27)</f>
        <v>8.25</v>
      </c>
      <c r="D27" s="7">
        <f>SUMIFS(Registro!$N$6:$N$505,Registro!$A$6:$A$505,"&gt;="&amp;$B$7,Registro!$A$6:$A$505,"&lt;="&amp;$C$7,Registro!$E$6:$E$505,B27)</f>
        <v>4.2300000000000004</v>
      </c>
      <c r="H27" s="8">
        <f>IF($B$7+2-1&lt;=$C$7,$B$7+2-1,"")</f>
        <v>46024</v>
      </c>
      <c r="I27" s="9">
        <f>IF(H27="","",SUMIFS(Registro!$N$6:$N$505,Registro!$A$6:$A$505,H27))</f>
        <v>0</v>
      </c>
    </row>
    <row r="28" spans="2:13" x14ac:dyDescent="0.25">
      <c r="B28" s="5" t="s">
        <v>31</v>
      </c>
      <c r="C28" s="6">
        <f>SUMIFS(Registro!$D$6:$D$505,Registro!$A$6:$A$505,"&gt;="&amp;$B$7,Registro!$A$6:$A$505,"&lt;="&amp;$C$7,Registro!$E$6:$E$505,B28)</f>
        <v>10.999999999999993</v>
      </c>
      <c r="D28" s="7">
        <f>SUMIFS(Registro!$N$6:$N$505,Registro!$A$6:$A$505,"&gt;="&amp;$B$7,Registro!$A$6:$A$505,"&lt;="&amp;$C$7,Registro!$E$6:$E$505,B28)</f>
        <v>5.4799999999999995</v>
      </c>
      <c r="H28" s="8">
        <f>IF($B$7+3-1&lt;=$C$7,$B$7+3-1,"")</f>
        <v>46025</v>
      </c>
      <c r="I28" s="9">
        <f>IF(H28="","",SUMIFS(Registro!$N$6:$N$505,Registro!$A$6:$A$505,H28))</f>
        <v>0</v>
      </c>
    </row>
    <row r="29" spans="2:13" x14ac:dyDescent="0.25">
      <c r="B29" s="5" t="s">
        <v>32</v>
      </c>
      <c r="C29" s="6">
        <f>SUMIFS(Registro!$D$6:$D$505,Registro!$A$6:$A$505,"&gt;="&amp;$B$7,Registro!$A$6:$A$505,"&lt;="&amp;$C$7,Registro!$E$6:$E$505,B29)</f>
        <v>8.25</v>
      </c>
      <c r="D29" s="7">
        <f>SUMIFS(Registro!$N$6:$N$505,Registro!$A$6:$A$505,"&gt;="&amp;$B$7,Registro!$A$6:$A$505,"&lt;="&amp;$C$7,Registro!$E$6:$E$505,B29)</f>
        <v>5.45</v>
      </c>
      <c r="H29" s="8">
        <f>IF($B$7+4-1&lt;=$C$7,$B$7+4-1,"")</f>
        <v>46026</v>
      </c>
      <c r="I29" s="9">
        <f>IF(H29="","",SUMIFS(Registro!$N$6:$N$505,Registro!$A$6:$A$505,H29))</f>
        <v>0</v>
      </c>
    </row>
    <row r="30" spans="2:13" x14ac:dyDescent="0.25">
      <c r="B30" s="5" t="s">
        <v>33</v>
      </c>
      <c r="C30" s="6">
        <f>SUMIFS(Registro!$D$6:$D$505,Registro!$A$6:$A$505,"&gt;="&amp;$B$7,Registro!$A$6:$A$505,"&lt;="&amp;$C$7,Registro!$E$6:$E$505,B30)</f>
        <v>3.0000000000000053</v>
      </c>
      <c r="D30" s="7">
        <f>SUMIFS(Registro!$N$6:$N$505,Registro!$A$6:$A$505,"&gt;="&amp;$B$7,Registro!$A$6:$A$505,"&lt;="&amp;$C$7,Registro!$E$6:$E$505,B30)</f>
        <v>0</v>
      </c>
      <c r="H30" s="8">
        <f>IF($B$7+5-1&lt;=$C$7,$B$7+5-1,"")</f>
        <v>46027</v>
      </c>
      <c r="I30" s="9">
        <f>IF(H30="","",SUMIFS(Registro!$N$6:$N$505,Registro!$A$6:$A$505,H30))</f>
        <v>5.35</v>
      </c>
    </row>
    <row r="31" spans="2:13" x14ac:dyDescent="0.25">
      <c r="B31" s="5" t="s">
        <v>15</v>
      </c>
      <c r="C31" s="6">
        <f>SUMIFS(Registro!$D$6:$D$505,Registro!$A$6:$A$505,"&gt;="&amp;$B$7,Registro!$A$6:$A$505,"&lt;="&amp;$C$7,Registro!$E$6:$E$505,B31)</f>
        <v>0</v>
      </c>
      <c r="D31" s="7">
        <f>SUMIFS(Registro!$N$6:$N$505,Registro!$A$6:$A$505,"&gt;="&amp;$B$7,Registro!$A$6:$A$505,"&lt;="&amp;$C$7,Registro!$E$6:$E$505,B31)</f>
        <v>0</v>
      </c>
      <c r="H31" s="8">
        <f>IF($B$7+6-1&lt;=$C$7,$B$7+6-1,"")</f>
        <v>46028</v>
      </c>
      <c r="I31" s="9">
        <f>IF(H31="","",SUMIFS(Registro!$N$6:$N$505,Registro!$A$6:$A$505,H31))</f>
        <v>2.4799999999999995</v>
      </c>
    </row>
    <row r="32" spans="2:13" x14ac:dyDescent="0.25">
      <c r="H32" s="8">
        <f>IF($B$7+7-1&lt;=$C$7,$B$7+7-1,"")</f>
        <v>46029</v>
      </c>
      <c r="I32" s="9">
        <f>IF(H32="","",SUMIFS(Registro!$N$6:$N$505,Registro!$A$6:$A$505,H32))</f>
        <v>3.52</v>
      </c>
    </row>
    <row r="33" spans="8:9" x14ac:dyDescent="0.25">
      <c r="H33" s="8">
        <f>IF($B$7+8-1&lt;=$C$7,$B$7+8-1,"")</f>
        <v>46030</v>
      </c>
      <c r="I33" s="9">
        <f>IF(H33="","",SUMIFS(Registro!$N$6:$N$505,Registro!$A$6:$A$505,H33))</f>
        <v>4.32</v>
      </c>
    </row>
    <row r="34" spans="8:9" x14ac:dyDescent="0.25">
      <c r="H34" s="8">
        <f>IF($B$7+9-1&lt;=$C$7,$B$7+9-1,"")</f>
        <v>46031</v>
      </c>
      <c r="I34" s="9">
        <f>IF(H34="","",SUMIFS(Registro!$N$6:$N$505,Registro!$A$6:$A$505,H34))</f>
        <v>2.64</v>
      </c>
    </row>
    <row r="35" spans="8:9" x14ac:dyDescent="0.25">
      <c r="H35" s="8">
        <f>IF($B$7+10-1&lt;=$C$7,$B$7+10-1,"")</f>
        <v>46032</v>
      </c>
      <c r="I35" s="9">
        <f>IF(H35="","",SUMIFS(Registro!$N$6:$N$505,Registro!$A$6:$A$505,H35))</f>
        <v>0</v>
      </c>
    </row>
    <row r="36" spans="8:9" x14ac:dyDescent="0.25">
      <c r="H36" s="8">
        <f>IF($B$7+11-1&lt;=$C$7,$B$7+11-1,"")</f>
        <v>46033</v>
      </c>
      <c r="I36" s="9">
        <f>IF(H36="","",SUMIFS(Registro!$N$6:$N$505,Registro!$A$6:$A$505,H36))</f>
        <v>0</v>
      </c>
    </row>
    <row r="37" spans="8:9" x14ac:dyDescent="0.25">
      <c r="H37" s="8">
        <f>IF($B$7+12-1&lt;=$C$7,$B$7+12-1,"")</f>
        <v>46034</v>
      </c>
      <c r="I37" s="9">
        <f>IF(H37="","",SUMIFS(Registro!$N$6:$N$505,Registro!$A$6:$A$505,H37))</f>
        <v>3.12</v>
      </c>
    </row>
    <row r="38" spans="8:9" x14ac:dyDescent="0.25">
      <c r="H38" s="8">
        <f>IF($B$7+13-1&lt;=$C$7,$B$7+13-1,"")</f>
        <v>46035</v>
      </c>
      <c r="I38" s="9">
        <f>IF(H38="","",SUMIFS(Registro!$N$6:$N$505,Registro!$A$6:$A$505,H38))</f>
        <v>4.04</v>
      </c>
    </row>
    <row r="39" spans="8:9" x14ac:dyDescent="0.25">
      <c r="H39" s="8">
        <f>IF($B$7+14-1&lt;=$C$7,$B$7+14-1,"")</f>
        <v>46036</v>
      </c>
      <c r="I39" s="9">
        <f>IF(H39="","",SUMIFS(Registro!$N$6:$N$505,Registro!$A$6:$A$505,H39))</f>
        <v>4.1400000000000006</v>
      </c>
    </row>
    <row r="40" spans="8:9" x14ac:dyDescent="0.25">
      <c r="H40" s="8">
        <f>IF($B$7+15-1&lt;=$C$7,$B$7+15-1,"")</f>
        <v>46037</v>
      </c>
      <c r="I40" s="9">
        <f>IF(H40="","",SUMIFS(Registro!$N$6:$N$505,Registro!$A$6:$A$505,H40))</f>
        <v>2.5599999999999996</v>
      </c>
    </row>
    <row r="41" spans="8:9" x14ac:dyDescent="0.25">
      <c r="H41" s="8">
        <f>IF($B$7+16-1&lt;=$C$7,$B$7+16-1,"")</f>
        <v>46038</v>
      </c>
      <c r="I41" s="9">
        <f>IF(H41="","",SUMIFS(Registro!$N$6:$N$505,Registro!$A$6:$A$505,H41))</f>
        <v>2.9999999999999996</v>
      </c>
    </row>
    <row r="42" spans="8:9" x14ac:dyDescent="0.25">
      <c r="H42" s="8">
        <f>IF($B$7+17-1&lt;=$C$7,$B$7+17-1,"")</f>
        <v>46039</v>
      </c>
      <c r="I42" s="9">
        <f>IF(H42="","",SUMIFS(Registro!$N$6:$N$505,Registro!$A$6:$A$505,H42))</f>
        <v>0</v>
      </c>
    </row>
    <row r="43" spans="8:9" x14ac:dyDescent="0.25">
      <c r="H43" s="8">
        <f>IF($B$7+18-1&lt;=$C$7,$B$7+18-1,"")</f>
        <v>46040</v>
      </c>
      <c r="I43" s="9">
        <f>IF(H43="","",SUMIFS(Registro!$N$6:$N$505,Registro!$A$6:$A$505,H43))</f>
        <v>0</v>
      </c>
    </row>
    <row r="44" spans="8:9" x14ac:dyDescent="0.25">
      <c r="H44" s="8">
        <f>IF($B$7+19-1&lt;=$C$7,$B$7+19-1,"")</f>
        <v>46041</v>
      </c>
      <c r="I44" s="9">
        <f>IF(H44="","",SUMIFS(Registro!$N$6:$N$505,Registro!$A$6:$A$505,H44))</f>
        <v>5.1400000000000006</v>
      </c>
    </row>
    <row r="45" spans="8:9" x14ac:dyDescent="0.25">
      <c r="H45" s="8">
        <f>IF($B$7+20-1&lt;=$C$7,$B$7+20-1,"")</f>
        <v>46042</v>
      </c>
      <c r="I45" s="9">
        <f>IF(H45="","",SUMIFS(Registro!$N$6:$N$505,Registro!$A$6:$A$505,H45))</f>
        <v>0</v>
      </c>
    </row>
    <row r="46" spans="8:9" x14ac:dyDescent="0.25">
      <c r="H46" s="8">
        <f>IF($B$7+21-1&lt;=$C$7,$B$7+21-1,"")</f>
        <v>46043</v>
      </c>
      <c r="I46" s="9">
        <f>IF(H46="","",SUMIFS(Registro!$N$6:$N$505,Registro!$A$6:$A$505,H46))</f>
        <v>0</v>
      </c>
    </row>
    <row r="47" spans="8:9" x14ac:dyDescent="0.25">
      <c r="H47" s="8">
        <f>IF($B$7+22-1&lt;=$C$7,$B$7+22-1,"")</f>
        <v>46044</v>
      </c>
      <c r="I47" s="9">
        <f>IF(H47="","",SUMIFS(Registro!$N$6:$N$505,Registro!$A$6:$A$505,H47))</f>
        <v>0</v>
      </c>
    </row>
    <row r="48" spans="8:9" x14ac:dyDescent="0.25">
      <c r="H48" s="8">
        <f>IF($B$7+23-1&lt;=$C$7,$B$7+23-1,"")</f>
        <v>46045</v>
      </c>
      <c r="I48" s="9">
        <f>IF(H48="","",SUMIFS(Registro!$N$6:$N$505,Registro!$A$6:$A$505,H48))</f>
        <v>0</v>
      </c>
    </row>
    <row r="49" spans="8:9" x14ac:dyDescent="0.25">
      <c r="H49" s="8">
        <f>IF($B$7+24-1&lt;=$C$7,$B$7+24-1,"")</f>
        <v>46046</v>
      </c>
      <c r="I49" s="9">
        <f>IF(H49="","",SUMIFS(Registro!$N$6:$N$505,Registro!$A$6:$A$505,H49))</f>
        <v>0</v>
      </c>
    </row>
    <row r="50" spans="8:9" x14ac:dyDescent="0.25">
      <c r="H50" s="8">
        <f>IF($B$7+25-1&lt;=$C$7,$B$7+25-1,"")</f>
        <v>46047</v>
      </c>
      <c r="I50" s="9">
        <f>IF(H50="","",SUMIFS(Registro!$N$6:$N$505,Registro!$A$6:$A$505,H50))</f>
        <v>0</v>
      </c>
    </row>
    <row r="51" spans="8:9" x14ac:dyDescent="0.25">
      <c r="H51" s="8">
        <f>IF($B$7+26-1&lt;=$C$7,$B$7+26-1,"")</f>
        <v>46048</v>
      </c>
      <c r="I51" s="9">
        <f>IF(H51="","",SUMIFS(Registro!$N$6:$N$505,Registro!$A$6:$A$505,H51))</f>
        <v>0</v>
      </c>
    </row>
    <row r="52" spans="8:9" x14ac:dyDescent="0.25">
      <c r="H52" s="8">
        <f>IF($B$7+27-1&lt;=$C$7,$B$7+27-1,"")</f>
        <v>46049</v>
      </c>
      <c r="I52" s="9">
        <f>IF(H52="","",SUMIFS(Registro!$N$6:$N$505,Registro!$A$6:$A$505,H52))</f>
        <v>0</v>
      </c>
    </row>
    <row r="53" spans="8:9" x14ac:dyDescent="0.25">
      <c r="H53" s="8">
        <f>IF($B$7+28-1&lt;=$C$7,$B$7+28-1,"")</f>
        <v>46050</v>
      </c>
      <c r="I53" s="9">
        <f>IF(H53="","",SUMIFS(Registro!$N$6:$N$505,Registro!$A$6:$A$505,H53))</f>
        <v>0</v>
      </c>
    </row>
    <row r="54" spans="8:9" x14ac:dyDescent="0.25">
      <c r="H54" s="8">
        <f>IF($B$7+29-1&lt;=$C$7,$B$7+29-1,"")</f>
        <v>46051</v>
      </c>
      <c r="I54" s="9">
        <f>IF(H54="","",SUMIFS(Registro!$N$6:$N$505,Registro!$A$6:$A$505,H54))</f>
        <v>0</v>
      </c>
    </row>
    <row r="55" spans="8:9" x14ac:dyDescent="0.25">
      <c r="H55" s="8">
        <f>IF($B$7+30-1&lt;=$C$7,$B$7+30-1,"")</f>
        <v>46052</v>
      </c>
      <c r="I55" s="9">
        <f>IF(H55="","",SUMIFS(Registro!$N$6:$N$505,Registro!$A$6:$A$505,H55))</f>
        <v>0</v>
      </c>
    </row>
    <row r="56" spans="8:9" x14ac:dyDescent="0.25">
      <c r="H56" s="8">
        <f>IF($B$7+31-1&lt;=$C$7,$B$7+31-1,"")</f>
        <v>46053</v>
      </c>
      <c r="I56" s="9">
        <f>IF(H56="","",SUMIFS(Registro!$N$6:$N$505,Registro!$A$6:$A$505,H56))</f>
        <v>0</v>
      </c>
    </row>
  </sheetData>
  <mergeCells count="18">
    <mergeCell ref="B20:J22"/>
    <mergeCell ref="E11:G13"/>
    <mergeCell ref="B11:D13"/>
    <mergeCell ref="A1:O2"/>
    <mergeCell ref="E16:G18"/>
    <mergeCell ref="K15:M15"/>
    <mergeCell ref="B15:D15"/>
    <mergeCell ref="E15:G15"/>
    <mergeCell ref="B16:D18"/>
    <mergeCell ref="H15:J15"/>
    <mergeCell ref="K10:M10"/>
    <mergeCell ref="K16:M18"/>
    <mergeCell ref="H16:J18"/>
    <mergeCell ref="B10:D10"/>
    <mergeCell ref="H11:J13"/>
    <mergeCell ref="E10:G10"/>
    <mergeCell ref="K11:M13"/>
    <mergeCell ref="H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05"/>
  <sheetViews>
    <sheetView showGridLines="0" workbookViewId="0">
      <selection sqref="A1:O1"/>
    </sheetView>
  </sheetViews>
  <sheetFormatPr baseColWidth="10" defaultColWidth="9.140625" defaultRowHeight="15" x14ac:dyDescent="0.25"/>
  <cols>
    <col min="1" max="1" width="11" customWidth="1"/>
    <col min="2" max="3" width="9" customWidth="1"/>
    <col min="4" max="4" width="12" customWidth="1"/>
    <col min="5" max="5" width="18" customWidth="1"/>
    <col min="6" max="6" width="34" customWidth="1"/>
    <col min="7" max="7" width="18" customWidth="1"/>
    <col min="8" max="9" width="10" customWidth="1"/>
    <col min="10" max="10" width="12" customWidth="1"/>
    <col min="11" max="11" width="16" customWidth="1"/>
    <col min="12" max="12" width="12" customWidth="1"/>
    <col min="13" max="13" width="18" customWidth="1"/>
    <col min="14" max="14" width="10" customWidth="1"/>
    <col min="15" max="15" width="26" customWidth="1"/>
    <col min="16" max="16" width="10" customWidth="1"/>
    <col min="17" max="17" width="8" customWidth="1"/>
  </cols>
  <sheetData>
    <row r="1" spans="1:15" ht="27.95" customHeight="1" x14ac:dyDescent="0.25">
      <c r="A1" s="41" t="s">
        <v>34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5" ht="18" customHeight="1" x14ac:dyDescent="0.25">
      <c r="A2" s="42" t="s">
        <v>35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5" spans="1:15" ht="21.95" customHeight="1" x14ac:dyDescent="0.25">
      <c r="A5" s="10" t="s">
        <v>28</v>
      </c>
      <c r="B5" s="10" t="s">
        <v>36</v>
      </c>
      <c r="C5" s="10" t="s">
        <v>37</v>
      </c>
      <c r="D5" s="10" t="s">
        <v>38</v>
      </c>
      <c r="E5" s="10" t="s">
        <v>25</v>
      </c>
      <c r="F5" s="10" t="s">
        <v>39</v>
      </c>
      <c r="G5" s="10" t="s">
        <v>40</v>
      </c>
      <c r="H5" s="10" t="s">
        <v>41</v>
      </c>
      <c r="I5" s="10" t="s">
        <v>42</v>
      </c>
      <c r="J5" s="10" t="s">
        <v>43</v>
      </c>
      <c r="K5" s="10" t="s">
        <v>44</v>
      </c>
      <c r="L5" s="10" t="s">
        <v>45</v>
      </c>
      <c r="M5" s="10" t="s">
        <v>46</v>
      </c>
      <c r="N5" s="10" t="s">
        <v>27</v>
      </c>
      <c r="O5" s="10" t="s">
        <v>47</v>
      </c>
    </row>
    <row r="6" spans="1:15" ht="30" x14ac:dyDescent="0.25">
      <c r="A6" s="11">
        <v>46027</v>
      </c>
      <c r="B6" s="12">
        <v>0.375</v>
      </c>
      <c r="C6" s="12">
        <v>0.4375</v>
      </c>
      <c r="D6" s="13">
        <f t="shared" ref="D6:D69" si="0">IF(OR(B6="",C6=""),"", (C6-B6)*24)</f>
        <v>1.5</v>
      </c>
      <c r="E6" s="14" t="s">
        <v>29</v>
      </c>
      <c r="F6" s="15" t="s">
        <v>48</v>
      </c>
      <c r="G6" s="14" t="s">
        <v>49</v>
      </c>
      <c r="H6" s="14" t="s">
        <v>50</v>
      </c>
      <c r="I6" s="14">
        <v>5</v>
      </c>
      <c r="J6" s="14" t="s">
        <v>51</v>
      </c>
      <c r="K6" s="16">
        <v>4</v>
      </c>
      <c r="L6" s="13">
        <v>1.46</v>
      </c>
      <c r="M6" s="17">
        <f t="shared" ref="M6:M69" si="1">IFERROR(IF(L6="","", L6/D6),"")</f>
        <v>0.97333333333333327</v>
      </c>
      <c r="N6" s="13">
        <f>IF(D6="","",ROUND(D6*VLOOKUP(E6,Configuración!$A$4:$B$9,2,FALSE)*VLOOKUP(H6,Configuración!$D$4:$E$6,2,FALSE)*(I6/5)*VLOOKUP(J6,Configuración!$G$4:$H$7,2,FALSE)*(1-IFERROR(MIN(0.3,K6*0.03),0)),2))</f>
        <v>2.23</v>
      </c>
      <c r="O6" s="15" t="s">
        <v>52</v>
      </c>
    </row>
    <row r="7" spans="1:15" ht="30" x14ac:dyDescent="0.25">
      <c r="A7" s="11">
        <v>46027</v>
      </c>
      <c r="B7" s="12">
        <v>0.44791666666666669</v>
      </c>
      <c r="C7" s="12">
        <v>0.47916666666666669</v>
      </c>
      <c r="D7" s="13">
        <f t="shared" si="0"/>
        <v>0.75</v>
      </c>
      <c r="E7" s="14" t="s">
        <v>30</v>
      </c>
      <c r="F7" s="15" t="s">
        <v>53</v>
      </c>
      <c r="G7" s="14" t="s">
        <v>54</v>
      </c>
      <c r="H7" s="14" t="s">
        <v>55</v>
      </c>
      <c r="I7" s="14">
        <v>2</v>
      </c>
      <c r="J7" s="14" t="s">
        <v>51</v>
      </c>
      <c r="K7" s="16">
        <v>3</v>
      </c>
      <c r="L7" s="13">
        <v>0.71</v>
      </c>
      <c r="M7" s="17">
        <f t="shared" si="1"/>
        <v>0.94666666666666666</v>
      </c>
      <c r="N7" s="13">
        <f>IF(D7="","",ROUND(D7*VLOOKUP(E7,Configuración!$A$4:$B$9,2,FALSE)*VLOOKUP(H7,Configuración!$D$4:$E$6,2,FALSE)*(I7/5)*VLOOKUP(J7,Configuración!$G$4:$H$7,2,FALSE)*(1-IFERROR(MIN(0.3,K7*0.03),0)),2))</f>
        <v>0.27</v>
      </c>
      <c r="O7" s="15" t="s">
        <v>52</v>
      </c>
    </row>
    <row r="8" spans="1:15" x14ac:dyDescent="0.25">
      <c r="A8" s="11">
        <v>46027</v>
      </c>
      <c r="B8" s="12">
        <v>0.48958333333333331</v>
      </c>
      <c r="C8" s="12">
        <v>0.54166666666666663</v>
      </c>
      <c r="D8" s="13">
        <f t="shared" si="0"/>
        <v>1.2499999999999996</v>
      </c>
      <c r="E8" s="14" t="s">
        <v>29</v>
      </c>
      <c r="F8" s="15" t="s">
        <v>56</v>
      </c>
      <c r="G8" s="14" t="s">
        <v>54</v>
      </c>
      <c r="H8" s="14" t="s">
        <v>50</v>
      </c>
      <c r="I8" s="14">
        <v>3</v>
      </c>
      <c r="J8" s="14" t="s">
        <v>51</v>
      </c>
      <c r="K8" s="16">
        <v>1</v>
      </c>
      <c r="L8" s="13">
        <v>1.33</v>
      </c>
      <c r="M8" s="17">
        <f t="shared" si="1"/>
        <v>1.0640000000000005</v>
      </c>
      <c r="N8" s="13">
        <f>IF(D8="","",ROUND(D8*VLOOKUP(E8,Configuración!$A$4:$B$9,2,FALSE)*VLOOKUP(H8,Configuración!$D$4:$E$6,2,FALSE)*(I8/5)*VLOOKUP(J8,Configuración!$G$4:$H$7,2,FALSE)*(1-IFERROR(MIN(0.3,K8*0.03),0)),2))</f>
        <v>1.23</v>
      </c>
      <c r="O8" s="15" t="s">
        <v>52</v>
      </c>
    </row>
    <row r="9" spans="1:15" x14ac:dyDescent="0.25">
      <c r="A9" s="11">
        <v>46027</v>
      </c>
      <c r="B9" s="12">
        <v>0.58333333333333337</v>
      </c>
      <c r="C9" s="12">
        <v>0.625</v>
      </c>
      <c r="D9" s="13">
        <f t="shared" si="0"/>
        <v>0.99999999999999911</v>
      </c>
      <c r="E9" s="14" t="s">
        <v>31</v>
      </c>
      <c r="F9" s="15" t="s">
        <v>57</v>
      </c>
      <c r="G9" s="14" t="s">
        <v>58</v>
      </c>
      <c r="H9" s="14" t="s">
        <v>50</v>
      </c>
      <c r="I9" s="14">
        <v>5</v>
      </c>
      <c r="J9" s="14" t="s">
        <v>51</v>
      </c>
      <c r="K9" s="16">
        <v>2</v>
      </c>
      <c r="L9" s="13">
        <v>1.07</v>
      </c>
      <c r="M9" s="17">
        <f t="shared" si="1"/>
        <v>1.070000000000001</v>
      </c>
      <c r="N9" s="13">
        <f>IF(D9="","",ROUND(D9*VLOOKUP(E9,Configuración!$A$4:$B$9,2,FALSE)*VLOOKUP(H9,Configuración!$D$4:$E$6,2,FALSE)*(I9/5)*VLOOKUP(J9,Configuración!$G$4:$H$7,2,FALSE)*(1-IFERROR(MIN(0.3,K9*0.03),0)),2))</f>
        <v>0.98</v>
      </c>
      <c r="O9" s="15" t="s">
        <v>52</v>
      </c>
    </row>
    <row r="10" spans="1:15" x14ac:dyDescent="0.25">
      <c r="A10" s="11">
        <v>46027</v>
      </c>
      <c r="B10" s="12">
        <v>0.63541666666666663</v>
      </c>
      <c r="C10" s="12">
        <v>0.66666666666666663</v>
      </c>
      <c r="D10" s="13">
        <f t="shared" si="0"/>
        <v>0.75</v>
      </c>
      <c r="E10" s="14" t="s">
        <v>32</v>
      </c>
      <c r="F10" s="15" t="s">
        <v>59</v>
      </c>
      <c r="G10" s="14" t="s">
        <v>60</v>
      </c>
      <c r="H10" s="14" t="s">
        <v>61</v>
      </c>
      <c r="I10" s="14">
        <v>5</v>
      </c>
      <c r="J10" s="14" t="s">
        <v>51</v>
      </c>
      <c r="K10" s="16">
        <v>1</v>
      </c>
      <c r="L10" s="13">
        <v>0.77</v>
      </c>
      <c r="M10" s="17">
        <f t="shared" si="1"/>
        <v>1.0266666666666666</v>
      </c>
      <c r="N10" s="13">
        <f>IF(D10="","",ROUND(D10*VLOOKUP(E10,Configuración!$A$4:$B$9,2,FALSE)*VLOOKUP(H10,Configuración!$D$4:$E$6,2,FALSE)*(I10/5)*VLOOKUP(J10,Configuración!$G$4:$H$7,2,FALSE)*(1-IFERROR(MIN(0.3,K10*0.03),0)),2))</f>
        <v>0.64</v>
      </c>
      <c r="O10" s="15" t="s">
        <v>52</v>
      </c>
    </row>
    <row r="11" spans="1:15" x14ac:dyDescent="0.25">
      <c r="A11" s="11">
        <v>46027</v>
      </c>
      <c r="B11" s="12">
        <v>0.54166666666666663</v>
      </c>
      <c r="C11" s="12">
        <v>0.58333333333333337</v>
      </c>
      <c r="D11" s="13">
        <f t="shared" si="0"/>
        <v>1.0000000000000018</v>
      </c>
      <c r="E11" s="14" t="s">
        <v>33</v>
      </c>
      <c r="F11" s="15" t="s">
        <v>33</v>
      </c>
      <c r="G11" s="14" t="s">
        <v>62</v>
      </c>
      <c r="H11" s="14" t="s">
        <v>61</v>
      </c>
      <c r="I11" s="14">
        <v>1</v>
      </c>
      <c r="J11" s="14" t="s">
        <v>51</v>
      </c>
      <c r="K11" s="16">
        <v>0</v>
      </c>
      <c r="L11" s="13"/>
      <c r="M11" s="17" t="str">
        <f t="shared" si="1"/>
        <v/>
      </c>
      <c r="N11" s="13">
        <f>IF(D11="","",ROUND(D11*VLOOKUP(E11,Configuración!$A$4:$B$9,2,FALSE)*VLOOKUP(H11,Configuración!$D$4:$E$6,2,FALSE)*(I11/5)*VLOOKUP(J11,Configuración!$G$4:$H$7,2,FALSE)*(1-IFERROR(MIN(0.3,K11*0.03),0)),2))</f>
        <v>0</v>
      </c>
      <c r="O11" s="15" t="s">
        <v>52</v>
      </c>
    </row>
    <row r="12" spans="1:15" ht="30" x14ac:dyDescent="0.25">
      <c r="A12" s="11">
        <v>46028</v>
      </c>
      <c r="B12" s="12">
        <v>0.375</v>
      </c>
      <c r="C12" s="12">
        <v>0.4375</v>
      </c>
      <c r="D12" s="13">
        <f t="shared" si="0"/>
        <v>1.5</v>
      </c>
      <c r="E12" s="14" t="s">
        <v>29</v>
      </c>
      <c r="F12" s="15" t="s">
        <v>48</v>
      </c>
      <c r="G12" s="14" t="s">
        <v>63</v>
      </c>
      <c r="H12" s="14" t="s">
        <v>50</v>
      </c>
      <c r="I12" s="14">
        <v>3</v>
      </c>
      <c r="J12" s="14" t="s">
        <v>64</v>
      </c>
      <c r="K12" s="16">
        <v>2</v>
      </c>
      <c r="L12" s="13">
        <v>1.38</v>
      </c>
      <c r="M12" s="17">
        <f t="shared" si="1"/>
        <v>0.91999999999999993</v>
      </c>
      <c r="N12" s="13">
        <f>IF(D12="","",ROUND(D12*VLOOKUP(E12,Configuración!$A$4:$B$9,2,FALSE)*VLOOKUP(H12,Configuración!$D$4:$E$6,2,FALSE)*(I12/5)*VLOOKUP(J12,Configuración!$G$4:$H$7,2,FALSE)*(1-IFERROR(MIN(0.3,K12*0.03),0)),2))</f>
        <v>0.43</v>
      </c>
      <c r="O12" s="15" t="s">
        <v>52</v>
      </c>
    </row>
    <row r="13" spans="1:15" x14ac:dyDescent="0.25">
      <c r="A13" s="11">
        <v>46028</v>
      </c>
      <c r="B13" s="12">
        <v>0.44791666666666669</v>
      </c>
      <c r="C13" s="12">
        <v>0.47916666666666669</v>
      </c>
      <c r="D13" s="13">
        <f t="shared" si="0"/>
        <v>0.75</v>
      </c>
      <c r="E13" s="14" t="s">
        <v>30</v>
      </c>
      <c r="F13" s="15" t="s">
        <v>65</v>
      </c>
      <c r="G13" s="14" t="s">
        <v>63</v>
      </c>
      <c r="H13" s="14" t="s">
        <v>55</v>
      </c>
      <c r="I13" s="14">
        <v>3</v>
      </c>
      <c r="J13" s="14" t="s">
        <v>66</v>
      </c>
      <c r="K13" s="16">
        <v>0</v>
      </c>
      <c r="L13" s="13">
        <v>0.8</v>
      </c>
      <c r="M13" s="17">
        <f t="shared" si="1"/>
        <v>1.0666666666666667</v>
      </c>
      <c r="N13" s="13">
        <f>IF(D13="","",ROUND(D13*VLOOKUP(E13,Configuración!$A$4:$B$9,2,FALSE)*VLOOKUP(H13,Configuración!$D$4:$E$6,2,FALSE)*(I13/5)*VLOOKUP(J13,Configuración!$G$4:$H$7,2,FALSE)*(1-IFERROR(MIN(0.3,K13*0.03),0)),2))</f>
        <v>0.27</v>
      </c>
      <c r="O13" s="15" t="s">
        <v>52</v>
      </c>
    </row>
    <row r="14" spans="1:15" ht="30" x14ac:dyDescent="0.25">
      <c r="A14" s="11">
        <v>46028</v>
      </c>
      <c r="B14" s="12">
        <v>0.48958333333333331</v>
      </c>
      <c r="C14" s="12">
        <v>0.54166666666666663</v>
      </c>
      <c r="D14" s="13">
        <f t="shared" si="0"/>
        <v>1.2499999999999996</v>
      </c>
      <c r="E14" s="14" t="s">
        <v>29</v>
      </c>
      <c r="F14" s="15" t="s">
        <v>67</v>
      </c>
      <c r="G14" s="14" t="s">
        <v>58</v>
      </c>
      <c r="H14" s="14" t="s">
        <v>55</v>
      </c>
      <c r="I14" s="14">
        <v>4</v>
      </c>
      <c r="J14" s="14" t="s">
        <v>51</v>
      </c>
      <c r="K14" s="16">
        <v>4</v>
      </c>
      <c r="L14" s="13">
        <v>1.32</v>
      </c>
      <c r="M14" s="17">
        <f t="shared" si="1"/>
        <v>1.0560000000000005</v>
      </c>
      <c r="N14" s="13">
        <f>IF(D14="","",ROUND(D14*VLOOKUP(E14,Configuración!$A$4:$B$9,2,FALSE)*VLOOKUP(H14,Configuración!$D$4:$E$6,2,FALSE)*(I14/5)*VLOOKUP(J14,Configuración!$G$4:$H$7,2,FALSE)*(1-IFERROR(MIN(0.3,K14*0.03),0)),2))</f>
        <v>1.1399999999999999</v>
      </c>
      <c r="O14" s="15" t="s">
        <v>52</v>
      </c>
    </row>
    <row r="15" spans="1:15" ht="30" x14ac:dyDescent="0.25">
      <c r="A15" s="11">
        <v>46028</v>
      </c>
      <c r="B15" s="12">
        <v>0.58333333333333337</v>
      </c>
      <c r="C15" s="12">
        <v>0.625</v>
      </c>
      <c r="D15" s="13">
        <f t="shared" si="0"/>
        <v>0.99999999999999911</v>
      </c>
      <c r="E15" s="14" t="s">
        <v>31</v>
      </c>
      <c r="F15" s="15" t="s">
        <v>68</v>
      </c>
      <c r="G15" s="14" t="s">
        <v>58</v>
      </c>
      <c r="H15" s="14" t="s">
        <v>55</v>
      </c>
      <c r="I15" s="14">
        <v>2</v>
      </c>
      <c r="J15" s="14" t="s">
        <v>51</v>
      </c>
      <c r="K15" s="16">
        <v>0</v>
      </c>
      <c r="L15" s="13">
        <v>1.07</v>
      </c>
      <c r="M15" s="17">
        <f t="shared" si="1"/>
        <v>1.070000000000001</v>
      </c>
      <c r="N15" s="13">
        <f>IF(D15="","",ROUND(D15*VLOOKUP(E15,Configuración!$A$4:$B$9,2,FALSE)*VLOOKUP(H15,Configuración!$D$4:$E$6,2,FALSE)*(I15/5)*VLOOKUP(J15,Configuración!$G$4:$H$7,2,FALSE)*(1-IFERROR(MIN(0.3,K15*0.03),0)),2))</f>
        <v>0.32</v>
      </c>
      <c r="O15" s="15" t="s">
        <v>52</v>
      </c>
    </row>
    <row r="16" spans="1:15" x14ac:dyDescent="0.25">
      <c r="A16" s="11">
        <v>46028</v>
      </c>
      <c r="B16" s="12">
        <v>0.63541666666666663</v>
      </c>
      <c r="C16" s="12">
        <v>0.66666666666666663</v>
      </c>
      <c r="D16" s="13">
        <f t="shared" si="0"/>
        <v>0.75</v>
      </c>
      <c r="E16" s="14" t="s">
        <v>32</v>
      </c>
      <c r="F16" s="15" t="s">
        <v>69</v>
      </c>
      <c r="G16" s="14" t="s">
        <v>70</v>
      </c>
      <c r="H16" s="14" t="s">
        <v>55</v>
      </c>
      <c r="I16" s="14">
        <v>2</v>
      </c>
      <c r="J16" s="14" t="s">
        <v>51</v>
      </c>
      <c r="K16" s="16">
        <v>1</v>
      </c>
      <c r="L16" s="13">
        <v>0.68</v>
      </c>
      <c r="M16" s="17">
        <f t="shared" si="1"/>
        <v>0.90666666666666673</v>
      </c>
      <c r="N16" s="13">
        <f>IF(D16="","",ROUND(D16*VLOOKUP(E16,Configuración!$A$4:$B$9,2,FALSE)*VLOOKUP(H16,Configuración!$D$4:$E$6,2,FALSE)*(I16/5)*VLOOKUP(J16,Configuración!$G$4:$H$7,2,FALSE)*(1-IFERROR(MIN(0.3,K16*0.03),0)),2))</f>
        <v>0.32</v>
      </c>
      <c r="O16" s="15" t="s">
        <v>52</v>
      </c>
    </row>
    <row r="17" spans="1:15" ht="30" x14ac:dyDescent="0.25">
      <c r="A17" s="11">
        <v>46029</v>
      </c>
      <c r="B17" s="12">
        <v>0.375</v>
      </c>
      <c r="C17" s="12">
        <v>0.4375</v>
      </c>
      <c r="D17" s="13">
        <f t="shared" si="0"/>
        <v>1.5</v>
      </c>
      <c r="E17" s="14" t="s">
        <v>29</v>
      </c>
      <c r="F17" s="15" t="s">
        <v>71</v>
      </c>
      <c r="G17" s="14" t="s">
        <v>70</v>
      </c>
      <c r="H17" s="14" t="s">
        <v>50</v>
      </c>
      <c r="I17" s="14">
        <v>3</v>
      </c>
      <c r="J17" s="14" t="s">
        <v>51</v>
      </c>
      <c r="K17" s="16">
        <v>0</v>
      </c>
      <c r="L17" s="13">
        <v>1.53</v>
      </c>
      <c r="M17" s="17">
        <f t="shared" si="1"/>
        <v>1.02</v>
      </c>
      <c r="N17" s="13">
        <f>IF(D17="","",ROUND(D17*VLOOKUP(E17,Configuración!$A$4:$B$9,2,FALSE)*VLOOKUP(H17,Configuración!$D$4:$E$6,2,FALSE)*(I17/5)*VLOOKUP(J17,Configuración!$G$4:$H$7,2,FALSE)*(1-IFERROR(MIN(0.3,K17*0.03),0)),2))</f>
        <v>1.52</v>
      </c>
      <c r="O17" s="15" t="s">
        <v>52</v>
      </c>
    </row>
    <row r="18" spans="1:15" x14ac:dyDescent="0.25">
      <c r="A18" s="11">
        <v>46029</v>
      </c>
      <c r="B18" s="12">
        <v>0.44791666666666669</v>
      </c>
      <c r="C18" s="12">
        <v>0.47916666666666669</v>
      </c>
      <c r="D18" s="13">
        <f t="shared" si="0"/>
        <v>0.75</v>
      </c>
      <c r="E18" s="14" t="s">
        <v>30</v>
      </c>
      <c r="F18" s="15" t="s">
        <v>65</v>
      </c>
      <c r="G18" s="14" t="s">
        <v>70</v>
      </c>
      <c r="H18" s="14" t="s">
        <v>55</v>
      </c>
      <c r="I18" s="14">
        <v>4</v>
      </c>
      <c r="J18" s="14" t="s">
        <v>64</v>
      </c>
      <c r="K18" s="16">
        <v>0</v>
      </c>
      <c r="L18" s="13">
        <v>0.78</v>
      </c>
      <c r="M18" s="17">
        <f t="shared" si="1"/>
        <v>1.04</v>
      </c>
      <c r="N18" s="13">
        <f>IF(D18="","",ROUND(D18*VLOOKUP(E18,Configuración!$A$4:$B$9,2,FALSE)*VLOOKUP(H18,Configuración!$D$4:$E$6,2,FALSE)*(I18/5)*VLOOKUP(J18,Configuración!$G$4:$H$7,2,FALSE)*(1-IFERROR(MIN(0.3,K18*0.03),0)),2))</f>
        <v>0.18</v>
      </c>
      <c r="O18" s="15" t="s">
        <v>52</v>
      </c>
    </row>
    <row r="19" spans="1:15" x14ac:dyDescent="0.25">
      <c r="A19" s="11">
        <v>46029</v>
      </c>
      <c r="B19" s="12">
        <v>0.48958333333333331</v>
      </c>
      <c r="C19" s="12">
        <v>0.54166666666666663</v>
      </c>
      <c r="D19" s="13">
        <f t="shared" si="0"/>
        <v>1.2499999999999996</v>
      </c>
      <c r="E19" s="14" t="s">
        <v>29</v>
      </c>
      <c r="F19" s="15" t="s">
        <v>56</v>
      </c>
      <c r="G19" s="14" t="s">
        <v>49</v>
      </c>
      <c r="H19" s="14" t="s">
        <v>61</v>
      </c>
      <c r="I19" s="14">
        <v>3</v>
      </c>
      <c r="J19" s="14" t="s">
        <v>51</v>
      </c>
      <c r="K19" s="16">
        <v>0</v>
      </c>
      <c r="L19" s="13">
        <v>1.25</v>
      </c>
      <c r="M19" s="17">
        <f t="shared" si="1"/>
        <v>1.0000000000000004</v>
      </c>
      <c r="N19" s="13">
        <f>IF(D19="","",ROUND(D19*VLOOKUP(E19,Configuración!$A$4:$B$9,2,FALSE)*VLOOKUP(H19,Configuración!$D$4:$E$6,2,FALSE)*(I19/5)*VLOOKUP(J19,Configuración!$G$4:$H$7,2,FALSE)*(1-IFERROR(MIN(0.3,K19*0.03),0)),2))</f>
        <v>0.78</v>
      </c>
      <c r="O19" s="15" t="s">
        <v>52</v>
      </c>
    </row>
    <row r="20" spans="1:15" x14ac:dyDescent="0.25">
      <c r="A20" s="11">
        <v>46029</v>
      </c>
      <c r="B20" s="12">
        <v>0.58333333333333337</v>
      </c>
      <c r="C20" s="12">
        <v>0.625</v>
      </c>
      <c r="D20" s="13">
        <f t="shared" si="0"/>
        <v>0.99999999999999911</v>
      </c>
      <c r="E20" s="14" t="s">
        <v>31</v>
      </c>
      <c r="F20" s="15" t="s">
        <v>72</v>
      </c>
      <c r="G20" s="14" t="s">
        <v>54</v>
      </c>
      <c r="H20" s="14" t="s">
        <v>55</v>
      </c>
      <c r="I20" s="14">
        <v>5</v>
      </c>
      <c r="J20" s="14" t="s">
        <v>51</v>
      </c>
      <c r="K20" s="16">
        <v>2</v>
      </c>
      <c r="L20" s="13">
        <v>1.0900000000000001</v>
      </c>
      <c r="M20" s="17">
        <f t="shared" si="1"/>
        <v>1.090000000000001</v>
      </c>
      <c r="N20" s="13">
        <f>IF(D20="","",ROUND(D20*VLOOKUP(E20,Configuración!$A$4:$B$9,2,FALSE)*VLOOKUP(H20,Configuración!$D$4:$E$6,2,FALSE)*(I20/5)*VLOOKUP(J20,Configuración!$G$4:$H$7,2,FALSE)*(1-IFERROR(MIN(0.3,K20*0.03),0)),2))</f>
        <v>0.75</v>
      </c>
      <c r="O20" s="15" t="s">
        <v>52</v>
      </c>
    </row>
    <row r="21" spans="1:15" ht="30" x14ac:dyDescent="0.25">
      <c r="A21" s="11">
        <v>46029</v>
      </c>
      <c r="B21" s="12">
        <v>0.63541666666666663</v>
      </c>
      <c r="C21" s="12">
        <v>0.66666666666666663</v>
      </c>
      <c r="D21" s="13">
        <f t="shared" si="0"/>
        <v>0.75</v>
      </c>
      <c r="E21" s="14" t="s">
        <v>32</v>
      </c>
      <c r="F21" s="15" t="s">
        <v>73</v>
      </c>
      <c r="G21" s="14" t="s">
        <v>54</v>
      </c>
      <c r="H21" s="14" t="s">
        <v>55</v>
      </c>
      <c r="I21" s="14">
        <v>3</v>
      </c>
      <c r="J21" s="14" t="s">
        <v>66</v>
      </c>
      <c r="K21" s="16">
        <v>1</v>
      </c>
      <c r="L21" s="13">
        <v>0.71</v>
      </c>
      <c r="M21" s="17">
        <f t="shared" si="1"/>
        <v>0.94666666666666666</v>
      </c>
      <c r="N21" s="13">
        <f>IF(D21="","",ROUND(D21*VLOOKUP(E21,Configuración!$A$4:$B$9,2,FALSE)*VLOOKUP(H21,Configuración!$D$4:$E$6,2,FALSE)*(I21/5)*VLOOKUP(J21,Configuración!$G$4:$H$7,2,FALSE)*(1-IFERROR(MIN(0.3,K21*0.03),0)),2))</f>
        <v>0.28999999999999998</v>
      </c>
      <c r="O21" s="15" t="s">
        <v>52</v>
      </c>
    </row>
    <row r="22" spans="1:15" ht="30" x14ac:dyDescent="0.25">
      <c r="A22" s="11">
        <v>46030</v>
      </c>
      <c r="B22" s="12">
        <v>0.375</v>
      </c>
      <c r="C22" s="12">
        <v>0.4375</v>
      </c>
      <c r="D22" s="13">
        <f t="shared" si="0"/>
        <v>1.5</v>
      </c>
      <c r="E22" s="14" t="s">
        <v>29</v>
      </c>
      <c r="F22" s="15" t="s">
        <v>71</v>
      </c>
      <c r="G22" s="14" t="s">
        <v>70</v>
      </c>
      <c r="H22" s="14" t="s">
        <v>50</v>
      </c>
      <c r="I22" s="14">
        <v>2</v>
      </c>
      <c r="J22" s="14" t="s">
        <v>51</v>
      </c>
      <c r="K22" s="16">
        <v>3</v>
      </c>
      <c r="L22" s="13">
        <v>1.63</v>
      </c>
      <c r="M22" s="17">
        <f t="shared" si="1"/>
        <v>1.0866666666666667</v>
      </c>
      <c r="N22" s="13">
        <f>IF(D22="","",ROUND(D22*VLOOKUP(E22,Configuración!$A$4:$B$9,2,FALSE)*VLOOKUP(H22,Configuración!$D$4:$E$6,2,FALSE)*(I22/5)*VLOOKUP(J22,Configuración!$G$4:$H$7,2,FALSE)*(1-IFERROR(MIN(0.3,K22*0.03),0)),2))</f>
        <v>0.92</v>
      </c>
      <c r="O22" s="15" t="s">
        <v>52</v>
      </c>
    </row>
    <row r="23" spans="1:15" x14ac:dyDescent="0.25">
      <c r="A23" s="11">
        <v>46030</v>
      </c>
      <c r="B23" s="12">
        <v>0.44791666666666669</v>
      </c>
      <c r="C23" s="12">
        <v>0.47916666666666669</v>
      </c>
      <c r="D23" s="13">
        <f t="shared" si="0"/>
        <v>0.75</v>
      </c>
      <c r="E23" s="14" t="s">
        <v>30</v>
      </c>
      <c r="F23" s="15" t="s">
        <v>74</v>
      </c>
      <c r="G23" s="14" t="s">
        <v>54</v>
      </c>
      <c r="H23" s="14" t="s">
        <v>50</v>
      </c>
      <c r="I23" s="14">
        <v>4</v>
      </c>
      <c r="J23" s="14" t="s">
        <v>51</v>
      </c>
      <c r="K23" s="16">
        <v>4</v>
      </c>
      <c r="L23" s="13">
        <v>0.81</v>
      </c>
      <c r="M23" s="17">
        <f t="shared" si="1"/>
        <v>1.08</v>
      </c>
      <c r="N23" s="13">
        <f>IF(D23="","",ROUND(D23*VLOOKUP(E23,Configuración!$A$4:$B$9,2,FALSE)*VLOOKUP(H23,Configuración!$D$4:$E$6,2,FALSE)*(I23/5)*VLOOKUP(J23,Configuración!$G$4:$H$7,2,FALSE)*(1-IFERROR(MIN(0.3,K23*0.03),0)),2))</f>
        <v>0.69</v>
      </c>
      <c r="O23" s="15" t="s">
        <v>52</v>
      </c>
    </row>
    <row r="24" spans="1:15" x14ac:dyDescent="0.25">
      <c r="A24" s="11">
        <v>46030</v>
      </c>
      <c r="B24" s="12">
        <v>0.48958333333333331</v>
      </c>
      <c r="C24" s="12">
        <v>0.54166666666666663</v>
      </c>
      <c r="D24" s="13">
        <f t="shared" si="0"/>
        <v>1.2499999999999996</v>
      </c>
      <c r="E24" s="14" t="s">
        <v>29</v>
      </c>
      <c r="F24" s="15" t="s">
        <v>56</v>
      </c>
      <c r="G24" s="14" t="s">
        <v>60</v>
      </c>
      <c r="H24" s="14" t="s">
        <v>55</v>
      </c>
      <c r="I24" s="14">
        <v>5</v>
      </c>
      <c r="J24" s="14" t="s">
        <v>51</v>
      </c>
      <c r="K24" s="16">
        <v>1</v>
      </c>
      <c r="L24" s="13">
        <v>1.34</v>
      </c>
      <c r="M24" s="17">
        <f t="shared" si="1"/>
        <v>1.0720000000000005</v>
      </c>
      <c r="N24" s="13">
        <f>IF(D24="","",ROUND(D24*VLOOKUP(E24,Configuración!$A$4:$B$9,2,FALSE)*VLOOKUP(H24,Configuración!$D$4:$E$6,2,FALSE)*(I24/5)*VLOOKUP(J24,Configuración!$G$4:$H$7,2,FALSE)*(1-IFERROR(MIN(0.3,K24*0.03),0)),2))</f>
        <v>1.58</v>
      </c>
      <c r="O24" s="15" t="s">
        <v>52</v>
      </c>
    </row>
    <row r="25" spans="1:15" x14ac:dyDescent="0.25">
      <c r="A25" s="11">
        <v>46030</v>
      </c>
      <c r="B25" s="12">
        <v>0.58333333333333337</v>
      </c>
      <c r="C25" s="12">
        <v>0.625</v>
      </c>
      <c r="D25" s="13">
        <f t="shared" si="0"/>
        <v>0.99999999999999911</v>
      </c>
      <c r="E25" s="14" t="s">
        <v>31</v>
      </c>
      <c r="F25" s="15" t="s">
        <v>57</v>
      </c>
      <c r="G25" s="14" t="s">
        <v>54</v>
      </c>
      <c r="H25" s="14" t="s">
        <v>55</v>
      </c>
      <c r="I25" s="14">
        <v>4</v>
      </c>
      <c r="J25" s="14" t="s">
        <v>51</v>
      </c>
      <c r="K25" s="16">
        <v>1</v>
      </c>
      <c r="L25" s="13">
        <v>0.97</v>
      </c>
      <c r="M25" s="17">
        <f t="shared" si="1"/>
        <v>0.97000000000000086</v>
      </c>
      <c r="N25" s="13">
        <f>IF(D25="","",ROUND(D25*VLOOKUP(E25,Configuración!$A$4:$B$9,2,FALSE)*VLOOKUP(H25,Configuración!$D$4:$E$6,2,FALSE)*(I25/5)*VLOOKUP(J25,Configuración!$G$4:$H$7,2,FALSE)*(1-IFERROR(MIN(0.3,K25*0.03),0)),2))</f>
        <v>0.62</v>
      </c>
      <c r="O25" s="15" t="s">
        <v>52</v>
      </c>
    </row>
    <row r="26" spans="1:15" x14ac:dyDescent="0.25">
      <c r="A26" s="11">
        <v>46030</v>
      </c>
      <c r="B26" s="12">
        <v>0.63541666666666663</v>
      </c>
      <c r="C26" s="12">
        <v>0.66666666666666663</v>
      </c>
      <c r="D26" s="13">
        <f t="shared" si="0"/>
        <v>0.75</v>
      </c>
      <c r="E26" s="14" t="s">
        <v>32</v>
      </c>
      <c r="F26" s="15" t="s">
        <v>69</v>
      </c>
      <c r="G26" s="14" t="s">
        <v>54</v>
      </c>
      <c r="H26" s="14" t="s">
        <v>61</v>
      </c>
      <c r="I26" s="14">
        <v>4</v>
      </c>
      <c r="J26" s="14" t="s">
        <v>51</v>
      </c>
      <c r="K26" s="16">
        <v>1</v>
      </c>
      <c r="L26" s="13">
        <v>0.74</v>
      </c>
      <c r="M26" s="17">
        <f t="shared" si="1"/>
        <v>0.98666666666666669</v>
      </c>
      <c r="N26" s="13">
        <f>IF(D26="","",ROUND(D26*VLOOKUP(E26,Configuración!$A$4:$B$9,2,FALSE)*VLOOKUP(H26,Configuración!$D$4:$E$6,2,FALSE)*(I26/5)*VLOOKUP(J26,Configuración!$G$4:$H$7,2,FALSE)*(1-IFERROR(MIN(0.3,K26*0.03),0)),2))</f>
        <v>0.51</v>
      </c>
      <c r="O26" s="15" t="s">
        <v>52</v>
      </c>
    </row>
    <row r="27" spans="1:15" x14ac:dyDescent="0.25">
      <c r="A27" s="11">
        <v>46030</v>
      </c>
      <c r="B27" s="12">
        <v>0.54166666666666663</v>
      </c>
      <c r="C27" s="12">
        <v>0.58333333333333337</v>
      </c>
      <c r="D27" s="13">
        <f t="shared" si="0"/>
        <v>1.0000000000000018</v>
      </c>
      <c r="E27" s="14" t="s">
        <v>33</v>
      </c>
      <c r="F27" s="15" t="s">
        <v>75</v>
      </c>
      <c r="G27" s="14" t="s">
        <v>62</v>
      </c>
      <c r="H27" s="14" t="s">
        <v>61</v>
      </c>
      <c r="I27" s="14">
        <v>1</v>
      </c>
      <c r="J27" s="14" t="s">
        <v>51</v>
      </c>
      <c r="K27" s="16">
        <v>0</v>
      </c>
      <c r="L27" s="13"/>
      <c r="M27" s="17" t="str">
        <f t="shared" si="1"/>
        <v/>
      </c>
      <c r="N27" s="13">
        <f>IF(D27="","",ROUND(D27*VLOOKUP(E27,Configuración!$A$4:$B$9,2,FALSE)*VLOOKUP(H27,Configuración!$D$4:$E$6,2,FALSE)*(I27/5)*VLOOKUP(J27,Configuración!$G$4:$H$7,2,FALSE)*(1-IFERROR(MIN(0.3,K27*0.03),0)),2))</f>
        <v>0</v>
      </c>
      <c r="O27" s="15" t="s">
        <v>52</v>
      </c>
    </row>
    <row r="28" spans="1:15" x14ac:dyDescent="0.25">
      <c r="A28" s="11">
        <v>46031</v>
      </c>
      <c r="B28" s="12">
        <v>0.375</v>
      </c>
      <c r="C28" s="12">
        <v>0.4375</v>
      </c>
      <c r="D28" s="13">
        <f t="shared" si="0"/>
        <v>1.5</v>
      </c>
      <c r="E28" s="14" t="s">
        <v>29</v>
      </c>
      <c r="F28" s="15" t="s">
        <v>56</v>
      </c>
      <c r="G28" s="14" t="s">
        <v>49</v>
      </c>
      <c r="H28" s="14" t="s">
        <v>55</v>
      </c>
      <c r="I28" s="14">
        <v>2</v>
      </c>
      <c r="J28" s="14" t="s">
        <v>51</v>
      </c>
      <c r="K28" s="16">
        <v>1</v>
      </c>
      <c r="L28" s="13">
        <v>1.41</v>
      </c>
      <c r="M28" s="17">
        <f t="shared" si="1"/>
        <v>0.94</v>
      </c>
      <c r="N28" s="13">
        <f>IF(D28="","",ROUND(D28*VLOOKUP(E28,Configuración!$A$4:$B$9,2,FALSE)*VLOOKUP(H28,Configuración!$D$4:$E$6,2,FALSE)*(I28/5)*VLOOKUP(J28,Configuración!$G$4:$H$7,2,FALSE)*(1-IFERROR(MIN(0.3,K28*0.03),0)),2))</f>
        <v>0.76</v>
      </c>
      <c r="O28" s="15" t="s">
        <v>52</v>
      </c>
    </row>
    <row r="29" spans="1:15" ht="30" x14ac:dyDescent="0.25">
      <c r="A29" s="11">
        <v>46031</v>
      </c>
      <c r="B29" s="12">
        <v>0.44791666666666669</v>
      </c>
      <c r="C29" s="12">
        <v>0.47916666666666669</v>
      </c>
      <c r="D29" s="13">
        <f t="shared" si="0"/>
        <v>0.75</v>
      </c>
      <c r="E29" s="14" t="s">
        <v>30</v>
      </c>
      <c r="F29" s="15" t="s">
        <v>53</v>
      </c>
      <c r="G29" s="14" t="s">
        <v>54</v>
      </c>
      <c r="H29" s="14" t="s">
        <v>61</v>
      </c>
      <c r="I29" s="14">
        <v>4</v>
      </c>
      <c r="J29" s="14" t="s">
        <v>66</v>
      </c>
      <c r="K29" s="16">
        <v>1</v>
      </c>
      <c r="L29" s="13">
        <v>0.7</v>
      </c>
      <c r="M29" s="17">
        <f t="shared" si="1"/>
        <v>0.93333333333333324</v>
      </c>
      <c r="N29" s="13">
        <f>IF(D29="","",ROUND(D29*VLOOKUP(E29,Configuración!$A$4:$B$9,2,FALSE)*VLOOKUP(H29,Configuración!$D$4:$E$6,2,FALSE)*(I29/5)*VLOOKUP(J29,Configuración!$G$4:$H$7,2,FALSE)*(1-IFERROR(MIN(0.3,K29*0.03),0)),2))</f>
        <v>0.28000000000000003</v>
      </c>
      <c r="O29" s="15" t="s">
        <v>52</v>
      </c>
    </row>
    <row r="30" spans="1:15" ht="30" x14ac:dyDescent="0.25">
      <c r="A30" s="11">
        <v>46031</v>
      </c>
      <c r="B30" s="12">
        <v>0.48958333333333331</v>
      </c>
      <c r="C30" s="12">
        <v>0.54166666666666663</v>
      </c>
      <c r="D30" s="13">
        <f t="shared" si="0"/>
        <v>1.2499999999999996</v>
      </c>
      <c r="E30" s="14" t="s">
        <v>29</v>
      </c>
      <c r="F30" s="15" t="s">
        <v>76</v>
      </c>
      <c r="G30" s="14" t="s">
        <v>58</v>
      </c>
      <c r="H30" s="14" t="s">
        <v>55</v>
      </c>
      <c r="I30" s="14">
        <v>3</v>
      </c>
      <c r="J30" s="14" t="s">
        <v>51</v>
      </c>
      <c r="K30" s="16">
        <v>2</v>
      </c>
      <c r="L30" s="13">
        <v>1.2</v>
      </c>
      <c r="M30" s="17">
        <f t="shared" si="1"/>
        <v>0.9600000000000003</v>
      </c>
      <c r="N30" s="13">
        <f>IF(D30="","",ROUND(D30*VLOOKUP(E30,Configuración!$A$4:$B$9,2,FALSE)*VLOOKUP(H30,Configuración!$D$4:$E$6,2,FALSE)*(I30/5)*VLOOKUP(J30,Configuración!$G$4:$H$7,2,FALSE)*(1-IFERROR(MIN(0.3,K30*0.03),0)),2))</f>
        <v>0.92</v>
      </c>
      <c r="O30" s="15" t="s">
        <v>52</v>
      </c>
    </row>
    <row r="31" spans="1:15" ht="30" x14ac:dyDescent="0.25">
      <c r="A31" s="11">
        <v>46031</v>
      </c>
      <c r="B31" s="12">
        <v>0.58333333333333337</v>
      </c>
      <c r="C31" s="12">
        <v>0.625</v>
      </c>
      <c r="D31" s="13">
        <f t="shared" si="0"/>
        <v>0.99999999999999911</v>
      </c>
      <c r="E31" s="14" t="s">
        <v>31</v>
      </c>
      <c r="F31" s="15" t="s">
        <v>77</v>
      </c>
      <c r="G31" s="14" t="s">
        <v>63</v>
      </c>
      <c r="H31" s="14" t="s">
        <v>61</v>
      </c>
      <c r="I31" s="14">
        <v>2</v>
      </c>
      <c r="J31" s="14" t="s">
        <v>51</v>
      </c>
      <c r="K31" s="16">
        <v>1</v>
      </c>
      <c r="L31" s="13">
        <v>1.0900000000000001</v>
      </c>
      <c r="M31" s="17">
        <f t="shared" si="1"/>
        <v>1.090000000000001</v>
      </c>
      <c r="N31" s="13">
        <f>IF(D31="","",ROUND(D31*VLOOKUP(E31,Configuración!$A$4:$B$9,2,FALSE)*VLOOKUP(H31,Configuración!$D$4:$E$6,2,FALSE)*(I31/5)*VLOOKUP(J31,Configuración!$G$4:$H$7,2,FALSE)*(1-IFERROR(MIN(0.3,K31*0.03),0)),2))</f>
        <v>0.25</v>
      </c>
      <c r="O31" s="15" t="s">
        <v>52</v>
      </c>
    </row>
    <row r="32" spans="1:15" ht="30" x14ac:dyDescent="0.25">
      <c r="A32" s="11">
        <v>46031</v>
      </c>
      <c r="B32" s="12">
        <v>0.63541666666666663</v>
      </c>
      <c r="C32" s="12">
        <v>0.66666666666666663</v>
      </c>
      <c r="D32" s="13">
        <f t="shared" si="0"/>
        <v>0.75</v>
      </c>
      <c r="E32" s="14" t="s">
        <v>32</v>
      </c>
      <c r="F32" s="15" t="s">
        <v>73</v>
      </c>
      <c r="G32" s="14" t="s">
        <v>70</v>
      </c>
      <c r="H32" s="14" t="s">
        <v>50</v>
      </c>
      <c r="I32" s="14">
        <v>2</v>
      </c>
      <c r="J32" s="14" t="s">
        <v>51</v>
      </c>
      <c r="K32" s="16">
        <v>0</v>
      </c>
      <c r="L32" s="13">
        <v>0.7</v>
      </c>
      <c r="M32" s="17">
        <f t="shared" si="1"/>
        <v>0.93333333333333324</v>
      </c>
      <c r="N32" s="13">
        <f>IF(D32="","",ROUND(D32*VLOOKUP(E32,Configuración!$A$4:$B$9,2,FALSE)*VLOOKUP(H32,Configuración!$D$4:$E$6,2,FALSE)*(I32/5)*VLOOKUP(J32,Configuración!$G$4:$H$7,2,FALSE)*(1-IFERROR(MIN(0.3,K32*0.03),0)),2))</f>
        <v>0.43</v>
      </c>
      <c r="O32" s="15" t="s">
        <v>52</v>
      </c>
    </row>
    <row r="33" spans="1:15" ht="30" x14ac:dyDescent="0.25">
      <c r="A33" s="11">
        <v>46034</v>
      </c>
      <c r="B33" s="12">
        <v>0.375</v>
      </c>
      <c r="C33" s="12">
        <v>0.4375</v>
      </c>
      <c r="D33" s="13">
        <f t="shared" si="0"/>
        <v>1.5</v>
      </c>
      <c r="E33" s="14" t="s">
        <v>29</v>
      </c>
      <c r="F33" s="15" t="s">
        <v>48</v>
      </c>
      <c r="G33" s="14" t="s">
        <v>58</v>
      </c>
      <c r="H33" s="14" t="s">
        <v>50</v>
      </c>
      <c r="I33" s="14">
        <v>2</v>
      </c>
      <c r="J33" s="14" t="s">
        <v>51</v>
      </c>
      <c r="K33" s="16">
        <v>1</v>
      </c>
      <c r="L33" s="13">
        <v>1.6</v>
      </c>
      <c r="M33" s="17">
        <f t="shared" si="1"/>
        <v>1.0666666666666667</v>
      </c>
      <c r="N33" s="13">
        <f>IF(D33="","",ROUND(D33*VLOOKUP(E33,Configuración!$A$4:$B$9,2,FALSE)*VLOOKUP(H33,Configuración!$D$4:$E$6,2,FALSE)*(I33/5)*VLOOKUP(J33,Configuración!$G$4:$H$7,2,FALSE)*(1-IFERROR(MIN(0.3,K33*0.03),0)),2))</f>
        <v>0.98</v>
      </c>
      <c r="O33" s="15" t="s">
        <v>52</v>
      </c>
    </row>
    <row r="34" spans="1:15" x14ac:dyDescent="0.25">
      <c r="A34" s="11">
        <v>46034</v>
      </c>
      <c r="B34" s="12">
        <v>0.44791666666666669</v>
      </c>
      <c r="C34" s="12">
        <v>0.47916666666666669</v>
      </c>
      <c r="D34" s="13">
        <f t="shared" si="0"/>
        <v>0.75</v>
      </c>
      <c r="E34" s="14" t="s">
        <v>30</v>
      </c>
      <c r="F34" s="15" t="s">
        <v>74</v>
      </c>
      <c r="G34" s="14" t="s">
        <v>63</v>
      </c>
      <c r="H34" s="14" t="s">
        <v>55</v>
      </c>
      <c r="I34" s="14">
        <v>4</v>
      </c>
      <c r="J34" s="14" t="s">
        <v>51</v>
      </c>
      <c r="K34" s="16">
        <v>2</v>
      </c>
      <c r="L34" s="13">
        <v>0.71</v>
      </c>
      <c r="M34" s="17">
        <f t="shared" si="1"/>
        <v>0.94666666666666666</v>
      </c>
      <c r="N34" s="13">
        <f>IF(D34="","",ROUND(D34*VLOOKUP(E34,Configuración!$A$4:$B$9,2,FALSE)*VLOOKUP(H34,Configuración!$D$4:$E$6,2,FALSE)*(I34/5)*VLOOKUP(J34,Configuración!$G$4:$H$7,2,FALSE)*(1-IFERROR(MIN(0.3,K34*0.03),0)),2))</f>
        <v>0.56000000000000005</v>
      </c>
      <c r="O34" s="15" t="s">
        <v>52</v>
      </c>
    </row>
    <row r="35" spans="1:15" ht="30" x14ac:dyDescent="0.25">
      <c r="A35" s="11">
        <v>46034</v>
      </c>
      <c r="B35" s="12">
        <v>0.48958333333333331</v>
      </c>
      <c r="C35" s="12">
        <v>0.54166666666666663</v>
      </c>
      <c r="D35" s="13">
        <f t="shared" si="0"/>
        <v>1.2499999999999996</v>
      </c>
      <c r="E35" s="14" t="s">
        <v>29</v>
      </c>
      <c r="F35" s="15" t="s">
        <v>48</v>
      </c>
      <c r="G35" s="14" t="s">
        <v>70</v>
      </c>
      <c r="H35" s="14" t="s">
        <v>55</v>
      </c>
      <c r="I35" s="14">
        <v>4</v>
      </c>
      <c r="J35" s="14" t="s">
        <v>66</v>
      </c>
      <c r="K35" s="16">
        <v>2</v>
      </c>
      <c r="L35" s="13">
        <v>1.34</v>
      </c>
      <c r="M35" s="17">
        <f t="shared" si="1"/>
        <v>1.0720000000000005</v>
      </c>
      <c r="N35" s="13">
        <f>IF(D35="","",ROUND(D35*VLOOKUP(E35,Configuración!$A$4:$B$9,2,FALSE)*VLOOKUP(H35,Configuración!$D$4:$E$6,2,FALSE)*(I35/5)*VLOOKUP(J35,Configuración!$G$4:$H$7,2,FALSE)*(1-IFERROR(MIN(0.3,K35*0.03),0)),2))</f>
        <v>0.73</v>
      </c>
      <c r="O35" s="15" t="s">
        <v>52</v>
      </c>
    </row>
    <row r="36" spans="1:15" x14ac:dyDescent="0.25">
      <c r="A36" s="11">
        <v>46034</v>
      </c>
      <c r="B36" s="12">
        <v>0.58333333333333337</v>
      </c>
      <c r="C36" s="12">
        <v>0.625</v>
      </c>
      <c r="D36" s="13">
        <f t="shared" si="0"/>
        <v>0.99999999999999911</v>
      </c>
      <c r="E36" s="14" t="s">
        <v>31</v>
      </c>
      <c r="F36" s="15" t="s">
        <v>57</v>
      </c>
      <c r="G36" s="14" t="s">
        <v>63</v>
      </c>
      <c r="H36" s="14" t="s">
        <v>55</v>
      </c>
      <c r="I36" s="14">
        <v>5</v>
      </c>
      <c r="J36" s="14" t="s">
        <v>64</v>
      </c>
      <c r="K36" s="16">
        <v>2</v>
      </c>
      <c r="L36" s="13">
        <v>0.98</v>
      </c>
      <c r="M36" s="17">
        <f t="shared" si="1"/>
        <v>0.98000000000000087</v>
      </c>
      <c r="N36" s="13">
        <f>IF(D36="","",ROUND(D36*VLOOKUP(E36,Configuración!$A$4:$B$9,2,FALSE)*VLOOKUP(H36,Configuración!$D$4:$E$6,2,FALSE)*(I36/5)*VLOOKUP(J36,Configuración!$G$4:$H$7,2,FALSE)*(1-IFERROR(MIN(0.3,K36*0.03),0)),2))</f>
        <v>0.23</v>
      </c>
      <c r="O36" s="15" t="s">
        <v>52</v>
      </c>
    </row>
    <row r="37" spans="1:15" x14ac:dyDescent="0.25">
      <c r="A37" s="11">
        <v>46034</v>
      </c>
      <c r="B37" s="12">
        <v>0.63541666666666663</v>
      </c>
      <c r="C37" s="12">
        <v>0.66666666666666663</v>
      </c>
      <c r="D37" s="13">
        <f t="shared" si="0"/>
        <v>0.75</v>
      </c>
      <c r="E37" s="14" t="s">
        <v>32</v>
      </c>
      <c r="F37" s="15" t="s">
        <v>69</v>
      </c>
      <c r="G37" s="14" t="s">
        <v>58</v>
      </c>
      <c r="H37" s="14" t="s">
        <v>61</v>
      </c>
      <c r="I37" s="14">
        <v>5</v>
      </c>
      <c r="J37" s="14" t="s">
        <v>51</v>
      </c>
      <c r="K37" s="16">
        <v>2</v>
      </c>
      <c r="L37" s="13">
        <v>0.69</v>
      </c>
      <c r="M37" s="17">
        <f t="shared" si="1"/>
        <v>0.91999999999999993</v>
      </c>
      <c r="N37" s="13">
        <f>IF(D37="","",ROUND(D37*VLOOKUP(E37,Configuración!$A$4:$B$9,2,FALSE)*VLOOKUP(H37,Configuración!$D$4:$E$6,2,FALSE)*(I37/5)*VLOOKUP(J37,Configuración!$G$4:$H$7,2,FALSE)*(1-IFERROR(MIN(0.3,K37*0.03),0)),2))</f>
        <v>0.62</v>
      </c>
      <c r="O37" s="15" t="s">
        <v>52</v>
      </c>
    </row>
    <row r="38" spans="1:15" ht="30" x14ac:dyDescent="0.25">
      <c r="A38" s="11">
        <v>46035</v>
      </c>
      <c r="B38" s="12">
        <v>0.375</v>
      </c>
      <c r="C38" s="12">
        <v>0.4375</v>
      </c>
      <c r="D38" s="13">
        <f t="shared" si="0"/>
        <v>1.5</v>
      </c>
      <c r="E38" s="14" t="s">
        <v>29</v>
      </c>
      <c r="F38" s="15" t="s">
        <v>76</v>
      </c>
      <c r="G38" s="14" t="s">
        <v>49</v>
      </c>
      <c r="H38" s="14" t="s">
        <v>55</v>
      </c>
      <c r="I38" s="14">
        <v>5</v>
      </c>
      <c r="J38" s="14" t="s">
        <v>51</v>
      </c>
      <c r="K38" s="16">
        <v>4</v>
      </c>
      <c r="L38" s="13">
        <v>1.64</v>
      </c>
      <c r="M38" s="17">
        <f t="shared" si="1"/>
        <v>1.0933333333333333</v>
      </c>
      <c r="N38" s="13">
        <f>IF(D38="","",ROUND(D38*VLOOKUP(E38,Configuración!$A$4:$B$9,2,FALSE)*VLOOKUP(H38,Configuración!$D$4:$E$6,2,FALSE)*(I38/5)*VLOOKUP(J38,Configuración!$G$4:$H$7,2,FALSE)*(1-IFERROR(MIN(0.3,K38*0.03),0)),2))</f>
        <v>1.72</v>
      </c>
      <c r="O38" s="15" t="s">
        <v>52</v>
      </c>
    </row>
    <row r="39" spans="1:15" x14ac:dyDescent="0.25">
      <c r="A39" s="11">
        <v>46035</v>
      </c>
      <c r="B39" s="12">
        <v>0.44791666666666669</v>
      </c>
      <c r="C39" s="12">
        <v>0.47916666666666669</v>
      </c>
      <c r="D39" s="13">
        <f t="shared" si="0"/>
        <v>0.75</v>
      </c>
      <c r="E39" s="14" t="s">
        <v>30</v>
      </c>
      <c r="F39" s="15" t="s">
        <v>65</v>
      </c>
      <c r="G39" s="14" t="s">
        <v>49</v>
      </c>
      <c r="H39" s="14" t="s">
        <v>61</v>
      </c>
      <c r="I39" s="14">
        <v>4</v>
      </c>
      <c r="J39" s="14" t="s">
        <v>51</v>
      </c>
      <c r="K39" s="16">
        <v>4</v>
      </c>
      <c r="L39" s="13">
        <v>0.76</v>
      </c>
      <c r="M39" s="17">
        <f t="shared" si="1"/>
        <v>1.0133333333333334</v>
      </c>
      <c r="N39" s="13">
        <f>IF(D39="","",ROUND(D39*VLOOKUP(E39,Configuración!$A$4:$B$9,2,FALSE)*VLOOKUP(H39,Configuración!$D$4:$E$6,2,FALSE)*(I39/5)*VLOOKUP(J39,Configuración!$G$4:$H$7,2,FALSE)*(1-IFERROR(MIN(0.3,K39*0.03),0)),2))</f>
        <v>0.42</v>
      </c>
      <c r="O39" s="15" t="s">
        <v>52</v>
      </c>
    </row>
    <row r="40" spans="1:15" ht="30" x14ac:dyDescent="0.25">
      <c r="A40" s="11">
        <v>46035</v>
      </c>
      <c r="B40" s="12">
        <v>0.48958333333333331</v>
      </c>
      <c r="C40" s="12">
        <v>0.54166666666666663</v>
      </c>
      <c r="D40" s="13">
        <f t="shared" si="0"/>
        <v>1.2499999999999996</v>
      </c>
      <c r="E40" s="14" t="s">
        <v>29</v>
      </c>
      <c r="F40" s="15" t="s">
        <v>78</v>
      </c>
      <c r="G40" s="14" t="s">
        <v>70</v>
      </c>
      <c r="H40" s="14" t="s">
        <v>50</v>
      </c>
      <c r="I40" s="14">
        <v>2</v>
      </c>
      <c r="J40" s="14" t="s">
        <v>51</v>
      </c>
      <c r="K40" s="16">
        <v>1</v>
      </c>
      <c r="L40" s="13">
        <v>1.22</v>
      </c>
      <c r="M40" s="17">
        <f t="shared" si="1"/>
        <v>0.97600000000000031</v>
      </c>
      <c r="N40" s="13">
        <f>IF(D40="","",ROUND(D40*VLOOKUP(E40,Configuración!$A$4:$B$9,2,FALSE)*VLOOKUP(H40,Configuración!$D$4:$E$6,2,FALSE)*(I40/5)*VLOOKUP(J40,Configuración!$G$4:$H$7,2,FALSE)*(1-IFERROR(MIN(0.3,K40*0.03),0)),2))</f>
        <v>0.82</v>
      </c>
      <c r="O40" s="15" t="s">
        <v>52</v>
      </c>
    </row>
    <row r="41" spans="1:15" x14ac:dyDescent="0.25">
      <c r="A41" s="11">
        <v>46035</v>
      </c>
      <c r="B41" s="12">
        <v>0.58333333333333337</v>
      </c>
      <c r="C41" s="12">
        <v>0.625</v>
      </c>
      <c r="D41" s="13">
        <f t="shared" si="0"/>
        <v>0.99999999999999911</v>
      </c>
      <c r="E41" s="14" t="s">
        <v>31</v>
      </c>
      <c r="F41" s="15" t="s">
        <v>57</v>
      </c>
      <c r="G41" s="14" t="s">
        <v>58</v>
      </c>
      <c r="H41" s="14" t="s">
        <v>55</v>
      </c>
      <c r="I41" s="14">
        <v>3</v>
      </c>
      <c r="J41" s="14" t="s">
        <v>66</v>
      </c>
      <c r="K41" s="16">
        <v>2</v>
      </c>
      <c r="L41" s="13">
        <v>0.92</v>
      </c>
      <c r="M41" s="17">
        <f t="shared" si="1"/>
        <v>0.92000000000000082</v>
      </c>
      <c r="N41" s="13">
        <f>IF(D41="","",ROUND(D41*VLOOKUP(E41,Configuración!$A$4:$B$9,2,FALSE)*VLOOKUP(H41,Configuración!$D$4:$E$6,2,FALSE)*(I41/5)*VLOOKUP(J41,Configuración!$G$4:$H$7,2,FALSE)*(1-IFERROR(MIN(0.3,K41*0.03),0)),2))</f>
        <v>0.27</v>
      </c>
      <c r="O41" s="15" t="s">
        <v>52</v>
      </c>
    </row>
    <row r="42" spans="1:15" x14ac:dyDescent="0.25">
      <c r="A42" s="11">
        <v>46035</v>
      </c>
      <c r="B42" s="12">
        <v>0.63541666666666663</v>
      </c>
      <c r="C42" s="12">
        <v>0.66666666666666663</v>
      </c>
      <c r="D42" s="13">
        <f t="shared" si="0"/>
        <v>0.75</v>
      </c>
      <c r="E42" s="14" t="s">
        <v>32</v>
      </c>
      <c r="F42" s="15" t="s">
        <v>59</v>
      </c>
      <c r="G42" s="14" t="s">
        <v>49</v>
      </c>
      <c r="H42" s="14" t="s">
        <v>50</v>
      </c>
      <c r="I42" s="14">
        <v>4</v>
      </c>
      <c r="J42" s="14" t="s">
        <v>51</v>
      </c>
      <c r="K42" s="16">
        <v>2</v>
      </c>
      <c r="L42" s="13">
        <v>0.72</v>
      </c>
      <c r="M42" s="17">
        <f t="shared" si="1"/>
        <v>0.96</v>
      </c>
      <c r="N42" s="13">
        <f>IF(D42="","",ROUND(D42*VLOOKUP(E42,Configuración!$A$4:$B$9,2,FALSE)*VLOOKUP(H42,Configuración!$D$4:$E$6,2,FALSE)*(I42/5)*VLOOKUP(J42,Configuración!$G$4:$H$7,2,FALSE)*(1-IFERROR(MIN(0.3,K42*0.03),0)),2))</f>
        <v>0.81</v>
      </c>
      <c r="O42" s="15" t="s">
        <v>52</v>
      </c>
    </row>
    <row r="43" spans="1:15" ht="30" x14ac:dyDescent="0.25">
      <c r="A43" s="11">
        <v>46036</v>
      </c>
      <c r="B43" s="12">
        <v>0.375</v>
      </c>
      <c r="C43" s="12">
        <v>0.4375</v>
      </c>
      <c r="D43" s="13">
        <f t="shared" si="0"/>
        <v>1.5</v>
      </c>
      <c r="E43" s="14" t="s">
        <v>29</v>
      </c>
      <c r="F43" s="15" t="s">
        <v>76</v>
      </c>
      <c r="G43" s="14" t="s">
        <v>60</v>
      </c>
      <c r="H43" s="14" t="s">
        <v>55</v>
      </c>
      <c r="I43" s="14">
        <v>2</v>
      </c>
      <c r="J43" s="14" t="s">
        <v>66</v>
      </c>
      <c r="K43" s="16">
        <v>3</v>
      </c>
      <c r="L43" s="13">
        <v>1.49</v>
      </c>
      <c r="M43" s="17">
        <f t="shared" si="1"/>
        <v>0.99333333333333329</v>
      </c>
      <c r="N43" s="13">
        <f>IF(D43="","",ROUND(D43*VLOOKUP(E43,Configuración!$A$4:$B$9,2,FALSE)*VLOOKUP(H43,Configuración!$D$4:$E$6,2,FALSE)*(I43/5)*VLOOKUP(J43,Configuración!$G$4:$H$7,2,FALSE)*(1-IFERROR(MIN(0.3,K43*0.03),0)),2))</f>
        <v>0.43</v>
      </c>
      <c r="O43" s="15" t="s">
        <v>52</v>
      </c>
    </row>
    <row r="44" spans="1:15" ht="30" x14ac:dyDescent="0.25">
      <c r="A44" s="11">
        <v>46036</v>
      </c>
      <c r="B44" s="12">
        <v>0.44791666666666669</v>
      </c>
      <c r="C44" s="12">
        <v>0.47916666666666669</v>
      </c>
      <c r="D44" s="13">
        <f t="shared" si="0"/>
        <v>0.75</v>
      </c>
      <c r="E44" s="14" t="s">
        <v>30</v>
      </c>
      <c r="F44" s="15" t="s">
        <v>79</v>
      </c>
      <c r="G44" s="14" t="s">
        <v>54</v>
      </c>
      <c r="H44" s="14" t="s">
        <v>61</v>
      </c>
      <c r="I44" s="14">
        <v>2</v>
      </c>
      <c r="J44" s="14" t="s">
        <v>51</v>
      </c>
      <c r="K44" s="16">
        <v>0</v>
      </c>
      <c r="L44" s="13">
        <v>0.77</v>
      </c>
      <c r="M44" s="17">
        <f t="shared" si="1"/>
        <v>1.0266666666666666</v>
      </c>
      <c r="N44" s="13">
        <f>IF(D44="","",ROUND(D44*VLOOKUP(E44,Configuración!$A$4:$B$9,2,FALSE)*VLOOKUP(H44,Configuración!$D$4:$E$6,2,FALSE)*(I44/5)*VLOOKUP(J44,Configuración!$G$4:$H$7,2,FALSE)*(1-IFERROR(MIN(0.3,K44*0.03),0)),2))</f>
        <v>0.24</v>
      </c>
      <c r="O44" s="15" t="s">
        <v>52</v>
      </c>
    </row>
    <row r="45" spans="1:15" ht="30" x14ac:dyDescent="0.25">
      <c r="A45" s="11">
        <v>46036</v>
      </c>
      <c r="B45" s="12">
        <v>0.48958333333333331</v>
      </c>
      <c r="C45" s="12">
        <v>0.54166666666666663</v>
      </c>
      <c r="D45" s="13">
        <f t="shared" si="0"/>
        <v>1.2499999999999996</v>
      </c>
      <c r="E45" s="14" t="s">
        <v>29</v>
      </c>
      <c r="F45" s="15" t="s">
        <v>48</v>
      </c>
      <c r="G45" s="14" t="s">
        <v>58</v>
      </c>
      <c r="H45" s="14" t="s">
        <v>50</v>
      </c>
      <c r="I45" s="14">
        <v>5</v>
      </c>
      <c r="J45" s="14" t="s">
        <v>51</v>
      </c>
      <c r="K45" s="16">
        <v>2</v>
      </c>
      <c r="L45" s="13">
        <v>1.37</v>
      </c>
      <c r="M45" s="17">
        <f t="shared" si="1"/>
        <v>1.0960000000000005</v>
      </c>
      <c r="N45" s="13">
        <f>IF(D45="","",ROUND(D45*VLOOKUP(E45,Configuración!$A$4:$B$9,2,FALSE)*VLOOKUP(H45,Configuración!$D$4:$E$6,2,FALSE)*(I45/5)*VLOOKUP(J45,Configuración!$G$4:$H$7,2,FALSE)*(1-IFERROR(MIN(0.3,K45*0.03),0)),2))</f>
        <v>1.99</v>
      </c>
      <c r="O45" s="15" t="s">
        <v>52</v>
      </c>
    </row>
    <row r="46" spans="1:15" x14ac:dyDescent="0.25">
      <c r="A46" s="11">
        <v>46036</v>
      </c>
      <c r="B46" s="12">
        <v>0.58333333333333337</v>
      </c>
      <c r="C46" s="12">
        <v>0.625</v>
      </c>
      <c r="D46" s="13">
        <f t="shared" si="0"/>
        <v>0.99999999999999911</v>
      </c>
      <c r="E46" s="14" t="s">
        <v>31</v>
      </c>
      <c r="F46" s="15" t="s">
        <v>72</v>
      </c>
      <c r="G46" s="14" t="s">
        <v>58</v>
      </c>
      <c r="H46" s="14" t="s">
        <v>55</v>
      </c>
      <c r="I46" s="14">
        <v>4</v>
      </c>
      <c r="J46" s="14" t="s">
        <v>51</v>
      </c>
      <c r="K46" s="16">
        <v>1</v>
      </c>
      <c r="L46" s="13">
        <v>0.94</v>
      </c>
      <c r="M46" s="17">
        <f t="shared" si="1"/>
        <v>0.94000000000000083</v>
      </c>
      <c r="N46" s="13">
        <f>IF(D46="","",ROUND(D46*VLOOKUP(E46,Configuración!$A$4:$B$9,2,FALSE)*VLOOKUP(H46,Configuración!$D$4:$E$6,2,FALSE)*(I46/5)*VLOOKUP(J46,Configuración!$G$4:$H$7,2,FALSE)*(1-IFERROR(MIN(0.3,K46*0.03),0)),2))</f>
        <v>0.62</v>
      </c>
      <c r="O46" s="15" t="s">
        <v>52</v>
      </c>
    </row>
    <row r="47" spans="1:15" ht="30" x14ac:dyDescent="0.25">
      <c r="A47" s="11">
        <v>46036</v>
      </c>
      <c r="B47" s="12">
        <v>0.63541666666666663</v>
      </c>
      <c r="C47" s="12">
        <v>0.66666666666666663</v>
      </c>
      <c r="D47" s="13">
        <f t="shared" si="0"/>
        <v>0.75</v>
      </c>
      <c r="E47" s="14" t="s">
        <v>32</v>
      </c>
      <c r="F47" s="15" t="s">
        <v>73</v>
      </c>
      <c r="G47" s="14" t="s">
        <v>54</v>
      </c>
      <c r="H47" s="14" t="s">
        <v>50</v>
      </c>
      <c r="I47" s="14">
        <v>4</v>
      </c>
      <c r="J47" s="14" t="s">
        <v>51</v>
      </c>
      <c r="K47" s="16">
        <v>0</v>
      </c>
      <c r="L47" s="13">
        <v>0.73</v>
      </c>
      <c r="M47" s="17">
        <f t="shared" si="1"/>
        <v>0.97333333333333327</v>
      </c>
      <c r="N47" s="13">
        <f>IF(D47="","",ROUND(D47*VLOOKUP(E47,Configuración!$A$4:$B$9,2,FALSE)*VLOOKUP(H47,Configuración!$D$4:$E$6,2,FALSE)*(I47/5)*VLOOKUP(J47,Configuración!$G$4:$H$7,2,FALSE)*(1-IFERROR(MIN(0.3,K47*0.03),0)),2))</f>
        <v>0.86</v>
      </c>
      <c r="O47" s="15" t="s">
        <v>52</v>
      </c>
    </row>
    <row r="48" spans="1:15" x14ac:dyDescent="0.25">
      <c r="A48" s="11">
        <v>46036</v>
      </c>
      <c r="B48" s="12">
        <v>0.54166666666666663</v>
      </c>
      <c r="C48" s="12">
        <v>0.58333333333333337</v>
      </c>
      <c r="D48" s="13">
        <f t="shared" si="0"/>
        <v>1.0000000000000018</v>
      </c>
      <c r="E48" s="14" t="s">
        <v>33</v>
      </c>
      <c r="F48" s="15" t="s">
        <v>80</v>
      </c>
      <c r="G48" s="14" t="s">
        <v>62</v>
      </c>
      <c r="H48" s="14" t="s">
        <v>61</v>
      </c>
      <c r="I48" s="14">
        <v>1</v>
      </c>
      <c r="J48" s="14" t="s">
        <v>51</v>
      </c>
      <c r="K48" s="16">
        <v>0</v>
      </c>
      <c r="L48" s="13"/>
      <c r="M48" s="17" t="str">
        <f t="shared" si="1"/>
        <v/>
      </c>
      <c r="N48" s="13">
        <f>IF(D48="","",ROUND(D48*VLOOKUP(E48,Configuración!$A$4:$B$9,2,FALSE)*VLOOKUP(H48,Configuración!$D$4:$E$6,2,FALSE)*(I48/5)*VLOOKUP(J48,Configuración!$G$4:$H$7,2,FALSE)*(1-IFERROR(MIN(0.3,K48*0.03),0)),2))</f>
        <v>0</v>
      </c>
      <c r="O48" s="15" t="s">
        <v>52</v>
      </c>
    </row>
    <row r="49" spans="1:15" ht="30" x14ac:dyDescent="0.25">
      <c r="A49" s="11">
        <v>46037</v>
      </c>
      <c r="B49" s="12">
        <v>0.375</v>
      </c>
      <c r="C49" s="12">
        <v>0.4375</v>
      </c>
      <c r="D49" s="13">
        <f t="shared" si="0"/>
        <v>1.5</v>
      </c>
      <c r="E49" s="14" t="s">
        <v>29</v>
      </c>
      <c r="F49" s="15" t="s">
        <v>76</v>
      </c>
      <c r="G49" s="14" t="s">
        <v>63</v>
      </c>
      <c r="H49" s="14" t="s">
        <v>61</v>
      </c>
      <c r="I49" s="14">
        <v>2</v>
      </c>
      <c r="J49" s="14" t="s">
        <v>51</v>
      </c>
      <c r="K49" s="16">
        <v>0</v>
      </c>
      <c r="L49" s="13">
        <v>1.52</v>
      </c>
      <c r="M49" s="17">
        <f t="shared" si="1"/>
        <v>1.0133333333333334</v>
      </c>
      <c r="N49" s="13">
        <f>IF(D49="","",ROUND(D49*VLOOKUP(E49,Configuración!$A$4:$B$9,2,FALSE)*VLOOKUP(H49,Configuración!$D$4:$E$6,2,FALSE)*(I49/5)*VLOOKUP(J49,Configuración!$G$4:$H$7,2,FALSE)*(1-IFERROR(MIN(0.3,K49*0.03),0)),2))</f>
        <v>0.62</v>
      </c>
      <c r="O49" s="15" t="s">
        <v>52</v>
      </c>
    </row>
    <row r="50" spans="1:15" x14ac:dyDescent="0.25">
      <c r="A50" s="11">
        <v>46037</v>
      </c>
      <c r="B50" s="12">
        <v>0.44791666666666669</v>
      </c>
      <c r="C50" s="12">
        <v>0.47916666666666669</v>
      </c>
      <c r="D50" s="13">
        <f t="shared" si="0"/>
        <v>0.75</v>
      </c>
      <c r="E50" s="14" t="s">
        <v>30</v>
      </c>
      <c r="F50" s="15" t="s">
        <v>74</v>
      </c>
      <c r="G50" s="14" t="s">
        <v>58</v>
      </c>
      <c r="H50" s="14" t="s">
        <v>61</v>
      </c>
      <c r="I50" s="14">
        <v>5</v>
      </c>
      <c r="J50" s="14" t="s">
        <v>66</v>
      </c>
      <c r="K50" s="16">
        <v>1</v>
      </c>
      <c r="L50" s="13">
        <v>0.79</v>
      </c>
      <c r="M50" s="17">
        <f t="shared" si="1"/>
        <v>1.0533333333333335</v>
      </c>
      <c r="N50" s="13">
        <f>IF(D50="","",ROUND(D50*VLOOKUP(E50,Configuración!$A$4:$B$9,2,FALSE)*VLOOKUP(H50,Configuración!$D$4:$E$6,2,FALSE)*(I50/5)*VLOOKUP(J50,Configuración!$G$4:$H$7,2,FALSE)*(1-IFERROR(MIN(0.3,K50*0.03),0)),2))</f>
        <v>0.35</v>
      </c>
      <c r="O50" s="15" t="s">
        <v>52</v>
      </c>
    </row>
    <row r="51" spans="1:15" ht="30" x14ac:dyDescent="0.25">
      <c r="A51" s="11">
        <v>46037</v>
      </c>
      <c r="B51" s="12">
        <v>0.48958333333333331</v>
      </c>
      <c r="C51" s="12">
        <v>0.54166666666666663</v>
      </c>
      <c r="D51" s="13">
        <f t="shared" si="0"/>
        <v>1.2499999999999996</v>
      </c>
      <c r="E51" s="14" t="s">
        <v>29</v>
      </c>
      <c r="F51" s="15" t="s">
        <v>71</v>
      </c>
      <c r="G51" s="14" t="s">
        <v>60</v>
      </c>
      <c r="H51" s="14" t="s">
        <v>61</v>
      </c>
      <c r="I51" s="14">
        <v>2</v>
      </c>
      <c r="J51" s="14" t="s">
        <v>51</v>
      </c>
      <c r="K51" s="16">
        <v>0</v>
      </c>
      <c r="L51" s="13">
        <v>1.26</v>
      </c>
      <c r="M51" s="17">
        <f t="shared" si="1"/>
        <v>1.0080000000000005</v>
      </c>
      <c r="N51" s="13">
        <f>IF(D51="","",ROUND(D51*VLOOKUP(E51,Configuración!$A$4:$B$9,2,FALSE)*VLOOKUP(H51,Configuración!$D$4:$E$6,2,FALSE)*(I51/5)*VLOOKUP(J51,Configuración!$G$4:$H$7,2,FALSE)*(1-IFERROR(MIN(0.3,K51*0.03),0)),2))</f>
        <v>0.52</v>
      </c>
      <c r="O51" s="15" t="s">
        <v>52</v>
      </c>
    </row>
    <row r="52" spans="1:15" ht="30" x14ac:dyDescent="0.25">
      <c r="A52" s="11">
        <v>46037</v>
      </c>
      <c r="B52" s="12">
        <v>0.58333333333333337</v>
      </c>
      <c r="C52" s="12">
        <v>0.625</v>
      </c>
      <c r="D52" s="13">
        <f t="shared" si="0"/>
        <v>0.99999999999999911</v>
      </c>
      <c r="E52" s="14" t="s">
        <v>31</v>
      </c>
      <c r="F52" s="15" t="s">
        <v>77</v>
      </c>
      <c r="G52" s="14" t="s">
        <v>70</v>
      </c>
      <c r="H52" s="14" t="s">
        <v>50</v>
      </c>
      <c r="I52" s="14">
        <v>4</v>
      </c>
      <c r="J52" s="14" t="s">
        <v>51</v>
      </c>
      <c r="K52" s="16">
        <v>1</v>
      </c>
      <c r="L52" s="13">
        <v>1.0900000000000001</v>
      </c>
      <c r="M52" s="17">
        <f t="shared" si="1"/>
        <v>1.090000000000001</v>
      </c>
      <c r="N52" s="13">
        <f>IF(D52="","",ROUND(D52*VLOOKUP(E52,Configuración!$A$4:$B$9,2,FALSE)*VLOOKUP(H52,Configuración!$D$4:$E$6,2,FALSE)*(I52/5)*VLOOKUP(J52,Configuración!$G$4:$H$7,2,FALSE)*(1-IFERROR(MIN(0.3,K52*0.03),0)),2))</f>
        <v>0.81</v>
      </c>
      <c r="O52" s="15" t="s">
        <v>52</v>
      </c>
    </row>
    <row r="53" spans="1:15" ht="30" x14ac:dyDescent="0.25">
      <c r="A53" s="11">
        <v>46037</v>
      </c>
      <c r="B53" s="12">
        <v>0.63541666666666663</v>
      </c>
      <c r="C53" s="12">
        <v>0.66666666666666663</v>
      </c>
      <c r="D53" s="13">
        <f t="shared" si="0"/>
        <v>0.75</v>
      </c>
      <c r="E53" s="14" t="s">
        <v>32</v>
      </c>
      <c r="F53" s="15" t="s">
        <v>73</v>
      </c>
      <c r="G53" s="14" t="s">
        <v>49</v>
      </c>
      <c r="H53" s="14" t="s">
        <v>50</v>
      </c>
      <c r="I53" s="14">
        <v>2</v>
      </c>
      <c r="J53" s="14" t="s">
        <v>66</v>
      </c>
      <c r="K53" s="16">
        <v>0</v>
      </c>
      <c r="L53" s="13">
        <v>0.74</v>
      </c>
      <c r="M53" s="17">
        <f t="shared" si="1"/>
        <v>0.98666666666666669</v>
      </c>
      <c r="N53" s="13">
        <f>IF(D53="","",ROUND(D53*VLOOKUP(E53,Configuración!$A$4:$B$9,2,FALSE)*VLOOKUP(H53,Configuración!$D$4:$E$6,2,FALSE)*(I53/5)*VLOOKUP(J53,Configuración!$G$4:$H$7,2,FALSE)*(1-IFERROR(MIN(0.3,K53*0.03),0)),2))</f>
        <v>0.26</v>
      </c>
      <c r="O53" s="15" t="s">
        <v>52</v>
      </c>
    </row>
    <row r="54" spans="1:15" ht="30" x14ac:dyDescent="0.25">
      <c r="A54" s="11">
        <v>46038</v>
      </c>
      <c r="B54" s="12">
        <v>0.375</v>
      </c>
      <c r="C54" s="12">
        <v>0.4375</v>
      </c>
      <c r="D54" s="13">
        <f t="shared" si="0"/>
        <v>1.5</v>
      </c>
      <c r="E54" s="14" t="s">
        <v>29</v>
      </c>
      <c r="F54" s="15" t="s">
        <v>48</v>
      </c>
      <c r="G54" s="14" t="s">
        <v>54</v>
      </c>
      <c r="H54" s="14" t="s">
        <v>55</v>
      </c>
      <c r="I54" s="14">
        <v>2</v>
      </c>
      <c r="J54" s="14" t="s">
        <v>51</v>
      </c>
      <c r="K54" s="16">
        <v>4</v>
      </c>
      <c r="L54" s="13">
        <v>1.58</v>
      </c>
      <c r="M54" s="17">
        <f t="shared" si="1"/>
        <v>1.0533333333333335</v>
      </c>
      <c r="N54" s="13">
        <f>IF(D54="","",ROUND(D54*VLOOKUP(E54,Configuración!$A$4:$B$9,2,FALSE)*VLOOKUP(H54,Configuración!$D$4:$E$6,2,FALSE)*(I54/5)*VLOOKUP(J54,Configuración!$G$4:$H$7,2,FALSE)*(1-IFERROR(MIN(0.3,K54*0.03),0)),2))</f>
        <v>0.69</v>
      </c>
      <c r="O54" s="15" t="s">
        <v>52</v>
      </c>
    </row>
    <row r="55" spans="1:15" ht="30" x14ac:dyDescent="0.25">
      <c r="A55" s="11">
        <v>46038</v>
      </c>
      <c r="B55" s="12">
        <v>0.44791666666666669</v>
      </c>
      <c r="C55" s="12">
        <v>0.47916666666666669</v>
      </c>
      <c r="D55" s="13">
        <f t="shared" si="0"/>
        <v>0.75</v>
      </c>
      <c r="E55" s="14" t="s">
        <v>30</v>
      </c>
      <c r="F55" s="15" t="s">
        <v>53</v>
      </c>
      <c r="G55" s="14" t="s">
        <v>70</v>
      </c>
      <c r="H55" s="14" t="s">
        <v>61</v>
      </c>
      <c r="I55" s="14">
        <v>3</v>
      </c>
      <c r="J55" s="14" t="s">
        <v>66</v>
      </c>
      <c r="K55" s="16">
        <v>4</v>
      </c>
      <c r="L55" s="13">
        <v>0.74</v>
      </c>
      <c r="M55" s="17">
        <f t="shared" si="1"/>
        <v>0.98666666666666669</v>
      </c>
      <c r="N55" s="13">
        <f>IF(D55="","",ROUND(D55*VLOOKUP(E55,Configuración!$A$4:$B$9,2,FALSE)*VLOOKUP(H55,Configuración!$D$4:$E$6,2,FALSE)*(I55/5)*VLOOKUP(J55,Configuración!$G$4:$H$7,2,FALSE)*(1-IFERROR(MIN(0.3,K55*0.03),0)),2))</f>
        <v>0.19</v>
      </c>
      <c r="O55" s="15" t="s">
        <v>52</v>
      </c>
    </row>
    <row r="56" spans="1:15" ht="30" x14ac:dyDescent="0.25">
      <c r="A56" s="11">
        <v>46038</v>
      </c>
      <c r="B56" s="12">
        <v>0.48958333333333331</v>
      </c>
      <c r="C56" s="12">
        <v>0.54166666666666663</v>
      </c>
      <c r="D56" s="13">
        <f t="shared" si="0"/>
        <v>1.2499999999999996</v>
      </c>
      <c r="E56" s="14" t="s">
        <v>29</v>
      </c>
      <c r="F56" s="15" t="s">
        <v>76</v>
      </c>
      <c r="G56" s="14" t="s">
        <v>63</v>
      </c>
      <c r="H56" s="14" t="s">
        <v>55</v>
      </c>
      <c r="I56" s="14">
        <v>5</v>
      </c>
      <c r="J56" s="14" t="s">
        <v>51</v>
      </c>
      <c r="K56" s="16">
        <v>4</v>
      </c>
      <c r="L56" s="13">
        <v>1.1599999999999999</v>
      </c>
      <c r="M56" s="17">
        <f t="shared" si="1"/>
        <v>0.92800000000000027</v>
      </c>
      <c r="N56" s="13">
        <f>IF(D56="","",ROUND(D56*VLOOKUP(E56,Configuración!$A$4:$B$9,2,FALSE)*VLOOKUP(H56,Configuración!$D$4:$E$6,2,FALSE)*(I56/5)*VLOOKUP(J56,Configuración!$G$4:$H$7,2,FALSE)*(1-IFERROR(MIN(0.3,K56*0.03),0)),2))</f>
        <v>1.43</v>
      </c>
      <c r="O56" s="15" t="s">
        <v>52</v>
      </c>
    </row>
    <row r="57" spans="1:15" x14ac:dyDescent="0.25">
      <c r="A57" s="11">
        <v>46038</v>
      </c>
      <c r="B57" s="12">
        <v>0.58333333333333337</v>
      </c>
      <c r="C57" s="12">
        <v>0.625</v>
      </c>
      <c r="D57" s="13">
        <f t="shared" si="0"/>
        <v>0.99999999999999911</v>
      </c>
      <c r="E57" s="14" t="s">
        <v>31</v>
      </c>
      <c r="F57" s="15" t="s">
        <v>57</v>
      </c>
      <c r="G57" s="14" t="s">
        <v>70</v>
      </c>
      <c r="H57" s="14" t="s">
        <v>61</v>
      </c>
      <c r="I57" s="14">
        <v>3</v>
      </c>
      <c r="J57" s="14" t="s">
        <v>51</v>
      </c>
      <c r="K57" s="16">
        <v>0</v>
      </c>
      <c r="L57" s="13">
        <v>1.02</v>
      </c>
      <c r="M57" s="17">
        <f t="shared" si="1"/>
        <v>1.0200000000000009</v>
      </c>
      <c r="N57" s="13">
        <f>IF(D57="","",ROUND(D57*VLOOKUP(E57,Configuración!$A$4:$B$9,2,FALSE)*VLOOKUP(H57,Configuración!$D$4:$E$6,2,FALSE)*(I57/5)*VLOOKUP(J57,Configuración!$G$4:$H$7,2,FALSE)*(1-IFERROR(MIN(0.3,K57*0.03),0)),2))</f>
        <v>0.38</v>
      </c>
      <c r="O57" s="15" t="s">
        <v>52</v>
      </c>
    </row>
    <row r="58" spans="1:15" ht="30" x14ac:dyDescent="0.25">
      <c r="A58" s="11">
        <v>46038</v>
      </c>
      <c r="B58" s="12">
        <v>0.63541666666666663</v>
      </c>
      <c r="C58" s="12">
        <v>0.66666666666666663</v>
      </c>
      <c r="D58" s="13">
        <f t="shared" si="0"/>
        <v>0.75</v>
      </c>
      <c r="E58" s="14" t="s">
        <v>32</v>
      </c>
      <c r="F58" s="15" t="s">
        <v>73</v>
      </c>
      <c r="G58" s="14" t="s">
        <v>54</v>
      </c>
      <c r="H58" s="14" t="s">
        <v>55</v>
      </c>
      <c r="I58" s="14">
        <v>2</v>
      </c>
      <c r="J58" s="14" t="s">
        <v>51</v>
      </c>
      <c r="K58" s="16">
        <v>2</v>
      </c>
      <c r="L58" s="13">
        <v>0.69</v>
      </c>
      <c r="M58" s="17">
        <f t="shared" si="1"/>
        <v>0.91999999999999993</v>
      </c>
      <c r="N58" s="13">
        <f>IF(D58="","",ROUND(D58*VLOOKUP(E58,Configuración!$A$4:$B$9,2,FALSE)*VLOOKUP(H58,Configuración!$D$4:$E$6,2,FALSE)*(I58/5)*VLOOKUP(J58,Configuración!$G$4:$H$7,2,FALSE)*(1-IFERROR(MIN(0.3,K58*0.03),0)),2))</f>
        <v>0.31</v>
      </c>
      <c r="O58" s="15" t="s">
        <v>52</v>
      </c>
    </row>
    <row r="59" spans="1:15" ht="30" x14ac:dyDescent="0.25">
      <c r="A59" s="11">
        <v>46041</v>
      </c>
      <c r="B59" s="12">
        <v>0.375</v>
      </c>
      <c r="C59" s="12">
        <v>0.4375</v>
      </c>
      <c r="D59" s="13">
        <f t="shared" si="0"/>
        <v>1.5</v>
      </c>
      <c r="E59" s="14" t="s">
        <v>29</v>
      </c>
      <c r="F59" s="15" t="s">
        <v>71</v>
      </c>
      <c r="G59" s="14" t="s">
        <v>63</v>
      </c>
      <c r="H59" s="14" t="s">
        <v>50</v>
      </c>
      <c r="I59" s="14">
        <v>5</v>
      </c>
      <c r="J59" s="14" t="s">
        <v>51</v>
      </c>
      <c r="K59" s="16">
        <v>4</v>
      </c>
      <c r="L59" s="13">
        <v>1.61</v>
      </c>
      <c r="M59" s="17">
        <f t="shared" si="1"/>
        <v>1.0733333333333335</v>
      </c>
      <c r="N59" s="13">
        <f>IF(D59="","",ROUND(D59*VLOOKUP(E59,Configuración!$A$4:$B$9,2,FALSE)*VLOOKUP(H59,Configuración!$D$4:$E$6,2,FALSE)*(I59/5)*VLOOKUP(J59,Configuración!$G$4:$H$7,2,FALSE)*(1-IFERROR(MIN(0.3,K59*0.03),0)),2))</f>
        <v>2.23</v>
      </c>
      <c r="O59" s="15" t="s">
        <v>52</v>
      </c>
    </row>
    <row r="60" spans="1:15" ht="30" x14ac:dyDescent="0.25">
      <c r="A60" s="11">
        <v>46041</v>
      </c>
      <c r="B60" s="12">
        <v>0.44791666666666669</v>
      </c>
      <c r="C60" s="12">
        <v>0.47916666666666669</v>
      </c>
      <c r="D60" s="13">
        <f t="shared" si="0"/>
        <v>0.75</v>
      </c>
      <c r="E60" s="14" t="s">
        <v>30</v>
      </c>
      <c r="F60" s="15" t="s">
        <v>53</v>
      </c>
      <c r="G60" s="14" t="s">
        <v>54</v>
      </c>
      <c r="H60" s="14" t="s">
        <v>50</v>
      </c>
      <c r="I60" s="14">
        <v>4</v>
      </c>
      <c r="J60" s="14" t="s">
        <v>51</v>
      </c>
      <c r="K60" s="16">
        <v>0</v>
      </c>
      <c r="L60" s="13">
        <v>0.78</v>
      </c>
      <c r="M60" s="17">
        <f t="shared" si="1"/>
        <v>1.04</v>
      </c>
      <c r="N60" s="13">
        <f>IF(D60="","",ROUND(D60*VLOOKUP(E60,Configuración!$A$4:$B$9,2,FALSE)*VLOOKUP(H60,Configuración!$D$4:$E$6,2,FALSE)*(I60/5)*VLOOKUP(J60,Configuración!$G$4:$H$7,2,FALSE)*(1-IFERROR(MIN(0.3,K60*0.03),0)),2))</f>
        <v>0.78</v>
      </c>
      <c r="O60" s="15" t="s">
        <v>52</v>
      </c>
    </row>
    <row r="61" spans="1:15" ht="30" x14ac:dyDescent="0.25">
      <c r="A61" s="11">
        <v>46041</v>
      </c>
      <c r="B61" s="12">
        <v>0.48958333333333331</v>
      </c>
      <c r="C61" s="12">
        <v>0.54166666666666663</v>
      </c>
      <c r="D61" s="13">
        <f t="shared" si="0"/>
        <v>1.2499999999999996</v>
      </c>
      <c r="E61" s="14" t="s">
        <v>29</v>
      </c>
      <c r="F61" s="15" t="s">
        <v>67</v>
      </c>
      <c r="G61" s="14" t="s">
        <v>60</v>
      </c>
      <c r="H61" s="14" t="s">
        <v>55</v>
      </c>
      <c r="I61" s="14">
        <v>5</v>
      </c>
      <c r="J61" s="14" t="s">
        <v>51</v>
      </c>
      <c r="K61" s="16">
        <v>3</v>
      </c>
      <c r="L61" s="13">
        <v>1.17</v>
      </c>
      <c r="M61" s="17">
        <f t="shared" si="1"/>
        <v>0.93600000000000028</v>
      </c>
      <c r="N61" s="13">
        <f>IF(D61="","",ROUND(D61*VLOOKUP(E61,Configuración!$A$4:$B$9,2,FALSE)*VLOOKUP(H61,Configuración!$D$4:$E$6,2,FALSE)*(I61/5)*VLOOKUP(J61,Configuración!$G$4:$H$7,2,FALSE)*(1-IFERROR(MIN(0.3,K61*0.03),0)),2))</f>
        <v>1.48</v>
      </c>
      <c r="O61" s="15" t="s">
        <v>52</v>
      </c>
    </row>
    <row r="62" spans="1:15" ht="30" x14ac:dyDescent="0.25">
      <c r="A62" s="11">
        <v>46041</v>
      </c>
      <c r="B62" s="12">
        <v>0.58333333333333337</v>
      </c>
      <c r="C62" s="12">
        <v>0.625</v>
      </c>
      <c r="D62" s="13">
        <f t="shared" si="0"/>
        <v>0.99999999999999911</v>
      </c>
      <c r="E62" s="14" t="s">
        <v>31</v>
      </c>
      <c r="F62" s="15" t="s">
        <v>68</v>
      </c>
      <c r="G62" s="14" t="s">
        <v>54</v>
      </c>
      <c r="H62" s="14" t="s">
        <v>61</v>
      </c>
      <c r="I62" s="14">
        <v>2</v>
      </c>
      <c r="J62" s="14" t="s">
        <v>51</v>
      </c>
      <c r="K62" s="16">
        <v>1</v>
      </c>
      <c r="L62" s="13">
        <v>1.01</v>
      </c>
      <c r="M62" s="17">
        <f t="shared" si="1"/>
        <v>1.0100000000000009</v>
      </c>
      <c r="N62" s="13">
        <f>IF(D62="","",ROUND(D62*VLOOKUP(E62,Configuración!$A$4:$B$9,2,FALSE)*VLOOKUP(H62,Configuración!$D$4:$E$6,2,FALSE)*(I62/5)*VLOOKUP(J62,Configuración!$G$4:$H$7,2,FALSE)*(1-IFERROR(MIN(0.3,K62*0.03),0)),2))</f>
        <v>0.25</v>
      </c>
      <c r="O62" s="15" t="s">
        <v>52</v>
      </c>
    </row>
    <row r="63" spans="1:15" ht="30" x14ac:dyDescent="0.25">
      <c r="A63" s="11">
        <v>46041</v>
      </c>
      <c r="B63" s="12">
        <v>0.63541666666666663</v>
      </c>
      <c r="C63" s="12">
        <v>0.66666666666666663</v>
      </c>
      <c r="D63" s="13">
        <f t="shared" si="0"/>
        <v>0.75</v>
      </c>
      <c r="E63" s="14" t="s">
        <v>32</v>
      </c>
      <c r="F63" s="15" t="s">
        <v>73</v>
      </c>
      <c r="G63" s="14" t="s">
        <v>49</v>
      </c>
      <c r="H63" s="14" t="s">
        <v>50</v>
      </c>
      <c r="I63" s="14">
        <v>2</v>
      </c>
      <c r="J63" s="14" t="s">
        <v>51</v>
      </c>
      <c r="K63" s="16">
        <v>2</v>
      </c>
      <c r="L63" s="13">
        <v>0.75</v>
      </c>
      <c r="M63" s="17">
        <f t="shared" si="1"/>
        <v>1</v>
      </c>
      <c r="N63" s="13">
        <f>IF(D63="","",ROUND(D63*VLOOKUP(E63,Configuración!$A$4:$B$9,2,FALSE)*VLOOKUP(H63,Configuración!$D$4:$E$6,2,FALSE)*(I63/5)*VLOOKUP(J63,Configuración!$G$4:$H$7,2,FALSE)*(1-IFERROR(MIN(0.3,K63*0.03),0)),2))</f>
        <v>0.4</v>
      </c>
      <c r="O63" s="15" t="s">
        <v>52</v>
      </c>
    </row>
    <row r="64" spans="1:15" x14ac:dyDescent="0.25">
      <c r="A64" s="11"/>
      <c r="B64" s="12"/>
      <c r="C64" s="12"/>
      <c r="D64" s="13" t="str">
        <f t="shared" si="0"/>
        <v/>
      </c>
      <c r="E64" s="14"/>
      <c r="F64" s="15"/>
      <c r="G64" s="14"/>
      <c r="H64" s="14"/>
      <c r="I64" s="14"/>
      <c r="J64" s="14"/>
      <c r="K64" s="16"/>
      <c r="L64" s="13"/>
      <c r="M64" s="17" t="str">
        <f t="shared" si="1"/>
        <v/>
      </c>
      <c r="N64" s="13" t="str">
        <f>IF(D64="","",ROUND(D64*VLOOKUP(E64,Configuración!$A$4:$B$9,2,FALSE)*VLOOKUP(H64,Configuración!$D$4:$E$6,2,FALSE)*(I64/5)*VLOOKUP(J64,Configuración!$G$4:$H$7,2,FALSE)*(1-IFERROR(MIN(0.3,K64*0.03),0)),2))</f>
        <v/>
      </c>
      <c r="O64" s="15"/>
    </row>
    <row r="65" spans="1:15" x14ac:dyDescent="0.25">
      <c r="A65" s="11"/>
      <c r="B65" s="12"/>
      <c r="C65" s="12"/>
      <c r="D65" s="13" t="str">
        <f t="shared" si="0"/>
        <v/>
      </c>
      <c r="E65" s="14"/>
      <c r="F65" s="15"/>
      <c r="G65" s="14"/>
      <c r="H65" s="14"/>
      <c r="I65" s="14"/>
      <c r="J65" s="14"/>
      <c r="K65" s="16"/>
      <c r="L65" s="13"/>
      <c r="M65" s="17" t="str">
        <f t="shared" si="1"/>
        <v/>
      </c>
      <c r="N65" s="13" t="str">
        <f>IF(D65="","",ROUND(D65*VLOOKUP(E65,Configuración!$A$4:$B$9,2,FALSE)*VLOOKUP(H65,Configuración!$D$4:$E$6,2,FALSE)*(I65/5)*VLOOKUP(J65,Configuración!$G$4:$H$7,2,FALSE)*(1-IFERROR(MIN(0.3,K65*0.03),0)),2))</f>
        <v/>
      </c>
      <c r="O65" s="15"/>
    </row>
    <row r="66" spans="1:15" x14ac:dyDescent="0.25">
      <c r="A66" s="11"/>
      <c r="B66" s="12"/>
      <c r="C66" s="12"/>
      <c r="D66" s="13" t="str">
        <f t="shared" si="0"/>
        <v/>
      </c>
      <c r="E66" s="14"/>
      <c r="F66" s="15"/>
      <c r="G66" s="14"/>
      <c r="H66" s="14"/>
      <c r="I66" s="14"/>
      <c r="J66" s="14"/>
      <c r="K66" s="16"/>
      <c r="L66" s="13"/>
      <c r="M66" s="17" t="str">
        <f t="shared" si="1"/>
        <v/>
      </c>
      <c r="N66" s="13" t="str">
        <f>IF(D66="","",ROUND(D66*VLOOKUP(E66,Configuración!$A$4:$B$9,2,FALSE)*VLOOKUP(H66,Configuración!$D$4:$E$6,2,FALSE)*(I66/5)*VLOOKUP(J66,Configuración!$G$4:$H$7,2,FALSE)*(1-IFERROR(MIN(0.3,K66*0.03),0)),2))</f>
        <v/>
      </c>
      <c r="O66" s="15"/>
    </row>
    <row r="67" spans="1:15" x14ac:dyDescent="0.25">
      <c r="A67" s="11"/>
      <c r="B67" s="12"/>
      <c r="C67" s="12"/>
      <c r="D67" s="13" t="str">
        <f t="shared" si="0"/>
        <v/>
      </c>
      <c r="E67" s="14"/>
      <c r="F67" s="15"/>
      <c r="G67" s="14"/>
      <c r="H67" s="14"/>
      <c r="I67" s="14"/>
      <c r="J67" s="14"/>
      <c r="K67" s="16"/>
      <c r="L67" s="13"/>
      <c r="M67" s="17" t="str">
        <f t="shared" si="1"/>
        <v/>
      </c>
      <c r="N67" s="13" t="str">
        <f>IF(D67="","",ROUND(D67*VLOOKUP(E67,Configuración!$A$4:$B$9,2,FALSE)*VLOOKUP(H67,Configuración!$D$4:$E$6,2,FALSE)*(I67/5)*VLOOKUP(J67,Configuración!$G$4:$H$7,2,FALSE)*(1-IFERROR(MIN(0.3,K67*0.03),0)),2))</f>
        <v/>
      </c>
      <c r="O67" s="15"/>
    </row>
    <row r="68" spans="1:15" x14ac:dyDescent="0.25">
      <c r="A68" s="11"/>
      <c r="B68" s="12"/>
      <c r="C68" s="12"/>
      <c r="D68" s="13" t="str">
        <f t="shared" si="0"/>
        <v/>
      </c>
      <c r="E68" s="14"/>
      <c r="F68" s="15"/>
      <c r="G68" s="14"/>
      <c r="H68" s="14"/>
      <c r="I68" s="14"/>
      <c r="J68" s="14"/>
      <c r="K68" s="16"/>
      <c r="L68" s="13"/>
      <c r="M68" s="17" t="str">
        <f t="shared" si="1"/>
        <v/>
      </c>
      <c r="N68" s="13" t="str">
        <f>IF(D68="","",ROUND(D68*VLOOKUP(E68,Configuración!$A$4:$B$9,2,FALSE)*VLOOKUP(H68,Configuración!$D$4:$E$6,2,FALSE)*(I68/5)*VLOOKUP(J68,Configuración!$G$4:$H$7,2,FALSE)*(1-IFERROR(MIN(0.3,K68*0.03),0)),2))</f>
        <v/>
      </c>
      <c r="O68" s="15"/>
    </row>
    <row r="69" spans="1:15" x14ac:dyDescent="0.25">
      <c r="A69" s="11"/>
      <c r="B69" s="12"/>
      <c r="C69" s="12"/>
      <c r="D69" s="13" t="str">
        <f t="shared" si="0"/>
        <v/>
      </c>
      <c r="E69" s="14"/>
      <c r="F69" s="15"/>
      <c r="G69" s="14"/>
      <c r="H69" s="14"/>
      <c r="I69" s="14"/>
      <c r="J69" s="14"/>
      <c r="K69" s="16"/>
      <c r="L69" s="13"/>
      <c r="M69" s="17" t="str">
        <f t="shared" si="1"/>
        <v/>
      </c>
      <c r="N69" s="13" t="str">
        <f>IF(D69="","",ROUND(D69*VLOOKUP(E69,Configuración!$A$4:$B$9,2,FALSE)*VLOOKUP(H69,Configuración!$D$4:$E$6,2,FALSE)*(I69/5)*VLOOKUP(J69,Configuración!$G$4:$H$7,2,FALSE)*(1-IFERROR(MIN(0.3,K69*0.03),0)),2))</f>
        <v/>
      </c>
      <c r="O69" s="15"/>
    </row>
    <row r="70" spans="1:15" x14ac:dyDescent="0.25">
      <c r="A70" s="11"/>
      <c r="B70" s="12"/>
      <c r="C70" s="12"/>
      <c r="D70" s="13" t="str">
        <f t="shared" ref="D70:D133" si="2">IF(OR(B70="",C70=""),"", (C70-B70)*24)</f>
        <v/>
      </c>
      <c r="E70" s="14"/>
      <c r="F70" s="15"/>
      <c r="G70" s="14"/>
      <c r="H70" s="14"/>
      <c r="I70" s="14"/>
      <c r="J70" s="14"/>
      <c r="K70" s="16"/>
      <c r="L70" s="13"/>
      <c r="M70" s="17" t="str">
        <f t="shared" ref="M70:M133" si="3">IFERROR(IF(L70="","", L70/D70),"")</f>
        <v/>
      </c>
      <c r="N70" s="13" t="str">
        <f>IF(D70="","",ROUND(D70*VLOOKUP(E70,Configuración!$A$4:$B$9,2,FALSE)*VLOOKUP(H70,Configuración!$D$4:$E$6,2,FALSE)*(I70/5)*VLOOKUP(J70,Configuración!$G$4:$H$7,2,FALSE)*(1-IFERROR(MIN(0.3,K70*0.03),0)),2))</f>
        <v/>
      </c>
      <c r="O70" s="15"/>
    </row>
    <row r="71" spans="1:15" x14ac:dyDescent="0.25">
      <c r="A71" s="11"/>
      <c r="B71" s="12"/>
      <c r="C71" s="12"/>
      <c r="D71" s="13" t="str">
        <f t="shared" si="2"/>
        <v/>
      </c>
      <c r="E71" s="14"/>
      <c r="F71" s="15"/>
      <c r="G71" s="14"/>
      <c r="H71" s="14"/>
      <c r="I71" s="14"/>
      <c r="J71" s="14"/>
      <c r="K71" s="16"/>
      <c r="L71" s="13"/>
      <c r="M71" s="17" t="str">
        <f t="shared" si="3"/>
        <v/>
      </c>
      <c r="N71" s="13" t="str">
        <f>IF(D71="","",ROUND(D71*VLOOKUP(E71,Configuración!$A$4:$B$9,2,FALSE)*VLOOKUP(H71,Configuración!$D$4:$E$6,2,FALSE)*(I71/5)*VLOOKUP(J71,Configuración!$G$4:$H$7,2,FALSE)*(1-IFERROR(MIN(0.3,K71*0.03),0)),2))</f>
        <v/>
      </c>
      <c r="O71" s="15"/>
    </row>
    <row r="72" spans="1:15" x14ac:dyDescent="0.25">
      <c r="A72" s="11"/>
      <c r="B72" s="12"/>
      <c r="C72" s="12"/>
      <c r="D72" s="13" t="str">
        <f t="shared" si="2"/>
        <v/>
      </c>
      <c r="E72" s="14"/>
      <c r="F72" s="15"/>
      <c r="G72" s="14"/>
      <c r="H72" s="14"/>
      <c r="I72" s="14"/>
      <c r="J72" s="14"/>
      <c r="K72" s="16"/>
      <c r="L72" s="13"/>
      <c r="M72" s="17" t="str">
        <f t="shared" si="3"/>
        <v/>
      </c>
      <c r="N72" s="13" t="str">
        <f>IF(D72="","",ROUND(D72*VLOOKUP(E72,Configuración!$A$4:$B$9,2,FALSE)*VLOOKUP(H72,Configuración!$D$4:$E$6,2,FALSE)*(I72/5)*VLOOKUP(J72,Configuración!$G$4:$H$7,2,FALSE)*(1-IFERROR(MIN(0.3,K72*0.03),0)),2))</f>
        <v/>
      </c>
      <c r="O72" s="15"/>
    </row>
    <row r="73" spans="1:15" x14ac:dyDescent="0.25">
      <c r="A73" s="11"/>
      <c r="B73" s="12"/>
      <c r="C73" s="12"/>
      <c r="D73" s="13" t="str">
        <f t="shared" si="2"/>
        <v/>
      </c>
      <c r="E73" s="14"/>
      <c r="F73" s="15"/>
      <c r="G73" s="14"/>
      <c r="H73" s="14"/>
      <c r="I73" s="14"/>
      <c r="J73" s="14"/>
      <c r="K73" s="16"/>
      <c r="L73" s="13"/>
      <c r="M73" s="17" t="str">
        <f t="shared" si="3"/>
        <v/>
      </c>
      <c r="N73" s="13" t="str">
        <f>IF(D73="","",ROUND(D73*VLOOKUP(E73,Configuración!$A$4:$B$9,2,FALSE)*VLOOKUP(H73,Configuración!$D$4:$E$6,2,FALSE)*(I73/5)*VLOOKUP(J73,Configuración!$G$4:$H$7,2,FALSE)*(1-IFERROR(MIN(0.3,K73*0.03),0)),2))</f>
        <v/>
      </c>
      <c r="O73" s="15"/>
    </row>
    <row r="74" spans="1:15" x14ac:dyDescent="0.25">
      <c r="A74" s="11"/>
      <c r="B74" s="12"/>
      <c r="C74" s="12"/>
      <c r="D74" s="13" t="str">
        <f t="shared" si="2"/>
        <v/>
      </c>
      <c r="E74" s="14"/>
      <c r="F74" s="15"/>
      <c r="G74" s="14"/>
      <c r="H74" s="14"/>
      <c r="I74" s="14"/>
      <c r="J74" s="14"/>
      <c r="K74" s="16"/>
      <c r="L74" s="13"/>
      <c r="M74" s="17" t="str">
        <f t="shared" si="3"/>
        <v/>
      </c>
      <c r="N74" s="13" t="str">
        <f>IF(D74="","",ROUND(D74*VLOOKUP(E74,Configuración!$A$4:$B$9,2,FALSE)*VLOOKUP(H74,Configuración!$D$4:$E$6,2,FALSE)*(I74/5)*VLOOKUP(J74,Configuración!$G$4:$H$7,2,FALSE)*(1-IFERROR(MIN(0.3,K74*0.03),0)),2))</f>
        <v/>
      </c>
      <c r="O74" s="15"/>
    </row>
    <row r="75" spans="1:15" x14ac:dyDescent="0.25">
      <c r="A75" s="11"/>
      <c r="B75" s="12"/>
      <c r="C75" s="12"/>
      <c r="D75" s="13" t="str">
        <f t="shared" si="2"/>
        <v/>
      </c>
      <c r="E75" s="14"/>
      <c r="F75" s="15"/>
      <c r="G75" s="14"/>
      <c r="H75" s="14"/>
      <c r="I75" s="14"/>
      <c r="J75" s="14"/>
      <c r="K75" s="16"/>
      <c r="L75" s="13"/>
      <c r="M75" s="17" t="str">
        <f t="shared" si="3"/>
        <v/>
      </c>
      <c r="N75" s="13" t="str">
        <f>IF(D75="","",ROUND(D75*VLOOKUP(E75,Configuración!$A$4:$B$9,2,FALSE)*VLOOKUP(H75,Configuración!$D$4:$E$6,2,FALSE)*(I75/5)*VLOOKUP(J75,Configuración!$G$4:$H$7,2,FALSE)*(1-IFERROR(MIN(0.3,K75*0.03),0)),2))</f>
        <v/>
      </c>
      <c r="O75" s="15"/>
    </row>
    <row r="76" spans="1:15" x14ac:dyDescent="0.25">
      <c r="A76" s="11"/>
      <c r="B76" s="12"/>
      <c r="C76" s="12"/>
      <c r="D76" s="13" t="str">
        <f t="shared" si="2"/>
        <v/>
      </c>
      <c r="E76" s="14"/>
      <c r="F76" s="15"/>
      <c r="G76" s="14"/>
      <c r="H76" s="14"/>
      <c r="I76" s="14"/>
      <c r="J76" s="14"/>
      <c r="K76" s="16"/>
      <c r="L76" s="13"/>
      <c r="M76" s="17" t="str">
        <f t="shared" si="3"/>
        <v/>
      </c>
      <c r="N76" s="13" t="str">
        <f>IF(D76="","",ROUND(D76*VLOOKUP(E76,Configuración!$A$4:$B$9,2,FALSE)*VLOOKUP(H76,Configuración!$D$4:$E$6,2,FALSE)*(I76/5)*VLOOKUP(J76,Configuración!$G$4:$H$7,2,FALSE)*(1-IFERROR(MIN(0.3,K76*0.03),0)),2))</f>
        <v/>
      </c>
      <c r="O76" s="15"/>
    </row>
    <row r="77" spans="1:15" x14ac:dyDescent="0.25">
      <c r="A77" s="11"/>
      <c r="B77" s="12"/>
      <c r="C77" s="12"/>
      <c r="D77" s="13" t="str">
        <f t="shared" si="2"/>
        <v/>
      </c>
      <c r="E77" s="14"/>
      <c r="F77" s="15"/>
      <c r="G77" s="14"/>
      <c r="H77" s="14"/>
      <c r="I77" s="14"/>
      <c r="J77" s="14"/>
      <c r="K77" s="16"/>
      <c r="L77" s="13"/>
      <c r="M77" s="17" t="str">
        <f t="shared" si="3"/>
        <v/>
      </c>
      <c r="N77" s="13" t="str">
        <f>IF(D77="","",ROUND(D77*VLOOKUP(E77,Configuración!$A$4:$B$9,2,FALSE)*VLOOKUP(H77,Configuración!$D$4:$E$6,2,FALSE)*(I77/5)*VLOOKUP(J77,Configuración!$G$4:$H$7,2,FALSE)*(1-IFERROR(MIN(0.3,K77*0.03),0)),2))</f>
        <v/>
      </c>
      <c r="O77" s="15"/>
    </row>
    <row r="78" spans="1:15" x14ac:dyDescent="0.25">
      <c r="A78" s="11"/>
      <c r="B78" s="12"/>
      <c r="C78" s="12"/>
      <c r="D78" s="13" t="str">
        <f t="shared" si="2"/>
        <v/>
      </c>
      <c r="E78" s="14"/>
      <c r="F78" s="15"/>
      <c r="G78" s="14"/>
      <c r="H78" s="14"/>
      <c r="I78" s="14"/>
      <c r="J78" s="14"/>
      <c r="K78" s="16"/>
      <c r="L78" s="13"/>
      <c r="M78" s="17" t="str">
        <f t="shared" si="3"/>
        <v/>
      </c>
      <c r="N78" s="13" t="str">
        <f>IF(D78="","",ROUND(D78*VLOOKUP(E78,Configuración!$A$4:$B$9,2,FALSE)*VLOOKUP(H78,Configuración!$D$4:$E$6,2,FALSE)*(I78/5)*VLOOKUP(J78,Configuración!$G$4:$H$7,2,FALSE)*(1-IFERROR(MIN(0.3,K78*0.03),0)),2))</f>
        <v/>
      </c>
      <c r="O78" s="15"/>
    </row>
    <row r="79" spans="1:15" x14ac:dyDescent="0.25">
      <c r="A79" s="11"/>
      <c r="B79" s="12"/>
      <c r="C79" s="12"/>
      <c r="D79" s="13" t="str">
        <f t="shared" si="2"/>
        <v/>
      </c>
      <c r="E79" s="14"/>
      <c r="F79" s="15"/>
      <c r="G79" s="14"/>
      <c r="H79" s="14"/>
      <c r="I79" s="14"/>
      <c r="J79" s="14"/>
      <c r="K79" s="16"/>
      <c r="L79" s="13"/>
      <c r="M79" s="17" t="str">
        <f t="shared" si="3"/>
        <v/>
      </c>
      <c r="N79" s="13" t="str">
        <f>IF(D79="","",ROUND(D79*VLOOKUP(E79,Configuración!$A$4:$B$9,2,FALSE)*VLOOKUP(H79,Configuración!$D$4:$E$6,2,FALSE)*(I79/5)*VLOOKUP(J79,Configuración!$G$4:$H$7,2,FALSE)*(1-IFERROR(MIN(0.3,K79*0.03),0)),2))</f>
        <v/>
      </c>
      <c r="O79" s="15"/>
    </row>
    <row r="80" spans="1:15" x14ac:dyDescent="0.25">
      <c r="A80" s="11"/>
      <c r="B80" s="12"/>
      <c r="C80" s="12"/>
      <c r="D80" s="13" t="str">
        <f t="shared" si="2"/>
        <v/>
      </c>
      <c r="E80" s="14"/>
      <c r="F80" s="15"/>
      <c r="G80" s="14"/>
      <c r="H80" s="14"/>
      <c r="I80" s="14"/>
      <c r="J80" s="14"/>
      <c r="K80" s="16"/>
      <c r="L80" s="13"/>
      <c r="M80" s="17" t="str">
        <f t="shared" si="3"/>
        <v/>
      </c>
      <c r="N80" s="13" t="str">
        <f>IF(D80="","",ROUND(D80*VLOOKUP(E80,Configuración!$A$4:$B$9,2,FALSE)*VLOOKUP(H80,Configuración!$D$4:$E$6,2,FALSE)*(I80/5)*VLOOKUP(J80,Configuración!$G$4:$H$7,2,FALSE)*(1-IFERROR(MIN(0.3,K80*0.03),0)),2))</f>
        <v/>
      </c>
      <c r="O80" s="15"/>
    </row>
    <row r="81" spans="1:15" x14ac:dyDescent="0.25">
      <c r="A81" s="11"/>
      <c r="B81" s="12"/>
      <c r="C81" s="12"/>
      <c r="D81" s="13" t="str">
        <f t="shared" si="2"/>
        <v/>
      </c>
      <c r="E81" s="14"/>
      <c r="F81" s="15"/>
      <c r="G81" s="14"/>
      <c r="H81" s="14"/>
      <c r="I81" s="14"/>
      <c r="J81" s="14"/>
      <c r="K81" s="16"/>
      <c r="L81" s="13"/>
      <c r="M81" s="17" t="str">
        <f t="shared" si="3"/>
        <v/>
      </c>
      <c r="N81" s="13" t="str">
        <f>IF(D81="","",ROUND(D81*VLOOKUP(E81,Configuración!$A$4:$B$9,2,FALSE)*VLOOKUP(H81,Configuración!$D$4:$E$6,2,FALSE)*(I81/5)*VLOOKUP(J81,Configuración!$G$4:$H$7,2,FALSE)*(1-IFERROR(MIN(0.3,K81*0.03),0)),2))</f>
        <v/>
      </c>
      <c r="O81" s="15"/>
    </row>
    <row r="82" spans="1:15" x14ac:dyDescent="0.25">
      <c r="A82" s="11"/>
      <c r="B82" s="12"/>
      <c r="C82" s="12"/>
      <c r="D82" s="13" t="str">
        <f t="shared" si="2"/>
        <v/>
      </c>
      <c r="E82" s="14"/>
      <c r="F82" s="15"/>
      <c r="G82" s="14"/>
      <c r="H82" s="14"/>
      <c r="I82" s="14"/>
      <c r="J82" s="14"/>
      <c r="K82" s="16"/>
      <c r="L82" s="13"/>
      <c r="M82" s="17" t="str">
        <f t="shared" si="3"/>
        <v/>
      </c>
      <c r="N82" s="13" t="str">
        <f>IF(D82="","",ROUND(D82*VLOOKUP(E82,Configuración!$A$4:$B$9,2,FALSE)*VLOOKUP(H82,Configuración!$D$4:$E$6,2,FALSE)*(I82/5)*VLOOKUP(J82,Configuración!$G$4:$H$7,2,FALSE)*(1-IFERROR(MIN(0.3,K82*0.03),0)),2))</f>
        <v/>
      </c>
      <c r="O82" s="15"/>
    </row>
    <row r="83" spans="1:15" x14ac:dyDescent="0.25">
      <c r="A83" s="11"/>
      <c r="B83" s="12"/>
      <c r="C83" s="12"/>
      <c r="D83" s="13" t="str">
        <f t="shared" si="2"/>
        <v/>
      </c>
      <c r="E83" s="14"/>
      <c r="F83" s="15"/>
      <c r="G83" s="14"/>
      <c r="H83" s="14"/>
      <c r="I83" s="14"/>
      <c r="J83" s="14"/>
      <c r="K83" s="16"/>
      <c r="L83" s="13"/>
      <c r="M83" s="17" t="str">
        <f t="shared" si="3"/>
        <v/>
      </c>
      <c r="N83" s="13" t="str">
        <f>IF(D83="","",ROUND(D83*VLOOKUP(E83,Configuración!$A$4:$B$9,2,FALSE)*VLOOKUP(H83,Configuración!$D$4:$E$6,2,FALSE)*(I83/5)*VLOOKUP(J83,Configuración!$G$4:$H$7,2,FALSE)*(1-IFERROR(MIN(0.3,K83*0.03),0)),2))</f>
        <v/>
      </c>
      <c r="O83" s="15"/>
    </row>
    <row r="84" spans="1:15" x14ac:dyDescent="0.25">
      <c r="A84" s="11"/>
      <c r="B84" s="12"/>
      <c r="C84" s="12"/>
      <c r="D84" s="13" t="str">
        <f t="shared" si="2"/>
        <v/>
      </c>
      <c r="E84" s="14"/>
      <c r="F84" s="15"/>
      <c r="G84" s="14"/>
      <c r="H84" s="14"/>
      <c r="I84" s="14"/>
      <c r="J84" s="14"/>
      <c r="K84" s="16"/>
      <c r="L84" s="13"/>
      <c r="M84" s="17" t="str">
        <f t="shared" si="3"/>
        <v/>
      </c>
      <c r="N84" s="13" t="str">
        <f>IF(D84="","",ROUND(D84*VLOOKUP(E84,Configuración!$A$4:$B$9,2,FALSE)*VLOOKUP(H84,Configuración!$D$4:$E$6,2,FALSE)*(I84/5)*VLOOKUP(J84,Configuración!$G$4:$H$7,2,FALSE)*(1-IFERROR(MIN(0.3,K84*0.03),0)),2))</f>
        <v/>
      </c>
      <c r="O84" s="15"/>
    </row>
    <row r="85" spans="1:15" x14ac:dyDescent="0.25">
      <c r="A85" s="11"/>
      <c r="B85" s="12"/>
      <c r="C85" s="12"/>
      <c r="D85" s="13" t="str">
        <f t="shared" si="2"/>
        <v/>
      </c>
      <c r="E85" s="14"/>
      <c r="F85" s="15"/>
      <c r="G85" s="14"/>
      <c r="H85" s="14"/>
      <c r="I85" s="14"/>
      <c r="J85" s="14"/>
      <c r="K85" s="16"/>
      <c r="L85" s="13"/>
      <c r="M85" s="17" t="str">
        <f t="shared" si="3"/>
        <v/>
      </c>
      <c r="N85" s="13" t="str">
        <f>IF(D85="","",ROUND(D85*VLOOKUP(E85,Configuración!$A$4:$B$9,2,FALSE)*VLOOKUP(H85,Configuración!$D$4:$E$6,2,FALSE)*(I85/5)*VLOOKUP(J85,Configuración!$G$4:$H$7,2,FALSE)*(1-IFERROR(MIN(0.3,K85*0.03),0)),2))</f>
        <v/>
      </c>
      <c r="O85" s="15"/>
    </row>
    <row r="86" spans="1:15" x14ac:dyDescent="0.25">
      <c r="A86" s="11"/>
      <c r="B86" s="12"/>
      <c r="C86" s="12"/>
      <c r="D86" s="13" t="str">
        <f t="shared" si="2"/>
        <v/>
      </c>
      <c r="E86" s="14"/>
      <c r="F86" s="15"/>
      <c r="G86" s="14"/>
      <c r="H86" s="14"/>
      <c r="I86" s="14"/>
      <c r="J86" s="14"/>
      <c r="K86" s="16"/>
      <c r="L86" s="13"/>
      <c r="M86" s="17" t="str">
        <f t="shared" si="3"/>
        <v/>
      </c>
      <c r="N86" s="13" t="str">
        <f>IF(D86="","",ROUND(D86*VLOOKUP(E86,Configuración!$A$4:$B$9,2,FALSE)*VLOOKUP(H86,Configuración!$D$4:$E$6,2,FALSE)*(I86/5)*VLOOKUP(J86,Configuración!$G$4:$H$7,2,FALSE)*(1-IFERROR(MIN(0.3,K86*0.03),0)),2))</f>
        <v/>
      </c>
      <c r="O86" s="15"/>
    </row>
    <row r="87" spans="1:15" x14ac:dyDescent="0.25">
      <c r="A87" s="11"/>
      <c r="B87" s="12"/>
      <c r="C87" s="12"/>
      <c r="D87" s="13" t="str">
        <f t="shared" si="2"/>
        <v/>
      </c>
      <c r="E87" s="14"/>
      <c r="F87" s="15"/>
      <c r="G87" s="14"/>
      <c r="H87" s="14"/>
      <c r="I87" s="14"/>
      <c r="J87" s="14"/>
      <c r="K87" s="16"/>
      <c r="L87" s="13"/>
      <c r="M87" s="17" t="str">
        <f t="shared" si="3"/>
        <v/>
      </c>
      <c r="N87" s="13" t="str">
        <f>IF(D87="","",ROUND(D87*VLOOKUP(E87,Configuración!$A$4:$B$9,2,FALSE)*VLOOKUP(H87,Configuración!$D$4:$E$6,2,FALSE)*(I87/5)*VLOOKUP(J87,Configuración!$G$4:$H$7,2,FALSE)*(1-IFERROR(MIN(0.3,K87*0.03),0)),2))</f>
        <v/>
      </c>
      <c r="O87" s="15"/>
    </row>
    <row r="88" spans="1:15" x14ac:dyDescent="0.25">
      <c r="A88" s="11"/>
      <c r="B88" s="12"/>
      <c r="C88" s="12"/>
      <c r="D88" s="13" t="str">
        <f t="shared" si="2"/>
        <v/>
      </c>
      <c r="E88" s="14"/>
      <c r="F88" s="15"/>
      <c r="G88" s="14"/>
      <c r="H88" s="14"/>
      <c r="I88" s="14"/>
      <c r="J88" s="14"/>
      <c r="K88" s="16"/>
      <c r="L88" s="13"/>
      <c r="M88" s="17" t="str">
        <f t="shared" si="3"/>
        <v/>
      </c>
      <c r="N88" s="13" t="str">
        <f>IF(D88="","",ROUND(D88*VLOOKUP(E88,Configuración!$A$4:$B$9,2,FALSE)*VLOOKUP(H88,Configuración!$D$4:$E$6,2,FALSE)*(I88/5)*VLOOKUP(J88,Configuración!$G$4:$H$7,2,FALSE)*(1-IFERROR(MIN(0.3,K88*0.03),0)),2))</f>
        <v/>
      </c>
      <c r="O88" s="15"/>
    </row>
    <row r="89" spans="1:15" x14ac:dyDescent="0.25">
      <c r="A89" s="11"/>
      <c r="B89" s="12"/>
      <c r="C89" s="12"/>
      <c r="D89" s="13" t="str">
        <f t="shared" si="2"/>
        <v/>
      </c>
      <c r="E89" s="14"/>
      <c r="F89" s="15"/>
      <c r="G89" s="14"/>
      <c r="H89" s="14"/>
      <c r="I89" s="14"/>
      <c r="J89" s="14"/>
      <c r="K89" s="16"/>
      <c r="L89" s="13"/>
      <c r="M89" s="17" t="str">
        <f t="shared" si="3"/>
        <v/>
      </c>
      <c r="N89" s="13" t="str">
        <f>IF(D89="","",ROUND(D89*VLOOKUP(E89,Configuración!$A$4:$B$9,2,FALSE)*VLOOKUP(H89,Configuración!$D$4:$E$6,2,FALSE)*(I89/5)*VLOOKUP(J89,Configuración!$G$4:$H$7,2,FALSE)*(1-IFERROR(MIN(0.3,K89*0.03),0)),2))</f>
        <v/>
      </c>
      <c r="O89" s="15"/>
    </row>
    <row r="90" spans="1:15" x14ac:dyDescent="0.25">
      <c r="A90" s="11"/>
      <c r="B90" s="12"/>
      <c r="C90" s="12"/>
      <c r="D90" s="13" t="str">
        <f t="shared" si="2"/>
        <v/>
      </c>
      <c r="E90" s="14"/>
      <c r="F90" s="15"/>
      <c r="G90" s="14"/>
      <c r="H90" s="14"/>
      <c r="I90" s="14"/>
      <c r="J90" s="14"/>
      <c r="K90" s="16"/>
      <c r="L90" s="13"/>
      <c r="M90" s="17" t="str">
        <f t="shared" si="3"/>
        <v/>
      </c>
      <c r="N90" s="13" t="str">
        <f>IF(D90="","",ROUND(D90*VLOOKUP(E90,Configuración!$A$4:$B$9,2,FALSE)*VLOOKUP(H90,Configuración!$D$4:$E$6,2,FALSE)*(I90/5)*VLOOKUP(J90,Configuración!$G$4:$H$7,2,FALSE)*(1-IFERROR(MIN(0.3,K90*0.03),0)),2))</f>
        <v/>
      </c>
      <c r="O90" s="15"/>
    </row>
    <row r="91" spans="1:15" x14ac:dyDescent="0.25">
      <c r="A91" s="11"/>
      <c r="B91" s="12"/>
      <c r="C91" s="12"/>
      <c r="D91" s="13" t="str">
        <f t="shared" si="2"/>
        <v/>
      </c>
      <c r="E91" s="14"/>
      <c r="F91" s="15"/>
      <c r="G91" s="14"/>
      <c r="H91" s="14"/>
      <c r="I91" s="14"/>
      <c r="J91" s="14"/>
      <c r="K91" s="16"/>
      <c r="L91" s="13"/>
      <c r="M91" s="17" t="str">
        <f t="shared" si="3"/>
        <v/>
      </c>
      <c r="N91" s="13" t="str">
        <f>IF(D91="","",ROUND(D91*VLOOKUP(E91,Configuración!$A$4:$B$9,2,FALSE)*VLOOKUP(H91,Configuración!$D$4:$E$6,2,FALSE)*(I91/5)*VLOOKUP(J91,Configuración!$G$4:$H$7,2,FALSE)*(1-IFERROR(MIN(0.3,K91*0.03),0)),2))</f>
        <v/>
      </c>
      <c r="O91" s="15"/>
    </row>
    <row r="92" spans="1:15" x14ac:dyDescent="0.25">
      <c r="A92" s="11"/>
      <c r="B92" s="12"/>
      <c r="C92" s="12"/>
      <c r="D92" s="13" t="str">
        <f t="shared" si="2"/>
        <v/>
      </c>
      <c r="E92" s="14"/>
      <c r="F92" s="15"/>
      <c r="G92" s="14"/>
      <c r="H92" s="14"/>
      <c r="I92" s="14"/>
      <c r="J92" s="14"/>
      <c r="K92" s="16"/>
      <c r="L92" s="13"/>
      <c r="M92" s="17" t="str">
        <f t="shared" si="3"/>
        <v/>
      </c>
      <c r="N92" s="13" t="str">
        <f>IF(D92="","",ROUND(D92*VLOOKUP(E92,Configuración!$A$4:$B$9,2,FALSE)*VLOOKUP(H92,Configuración!$D$4:$E$6,2,FALSE)*(I92/5)*VLOOKUP(J92,Configuración!$G$4:$H$7,2,FALSE)*(1-IFERROR(MIN(0.3,K92*0.03),0)),2))</f>
        <v/>
      </c>
      <c r="O92" s="15"/>
    </row>
    <row r="93" spans="1:15" x14ac:dyDescent="0.25">
      <c r="A93" s="11"/>
      <c r="B93" s="12"/>
      <c r="C93" s="12"/>
      <c r="D93" s="13" t="str">
        <f t="shared" si="2"/>
        <v/>
      </c>
      <c r="E93" s="14"/>
      <c r="F93" s="15"/>
      <c r="G93" s="14"/>
      <c r="H93" s="14"/>
      <c r="I93" s="14"/>
      <c r="J93" s="14"/>
      <c r="K93" s="16"/>
      <c r="L93" s="13"/>
      <c r="M93" s="17" t="str">
        <f t="shared" si="3"/>
        <v/>
      </c>
      <c r="N93" s="13" t="str">
        <f>IF(D93="","",ROUND(D93*VLOOKUP(E93,Configuración!$A$4:$B$9,2,FALSE)*VLOOKUP(H93,Configuración!$D$4:$E$6,2,FALSE)*(I93/5)*VLOOKUP(J93,Configuración!$G$4:$H$7,2,FALSE)*(1-IFERROR(MIN(0.3,K93*0.03),0)),2))</f>
        <v/>
      </c>
      <c r="O93" s="15"/>
    </row>
    <row r="94" spans="1:15" x14ac:dyDescent="0.25">
      <c r="A94" s="11"/>
      <c r="B94" s="12"/>
      <c r="C94" s="12"/>
      <c r="D94" s="13" t="str">
        <f t="shared" si="2"/>
        <v/>
      </c>
      <c r="E94" s="14"/>
      <c r="F94" s="15"/>
      <c r="G94" s="14"/>
      <c r="H94" s="14"/>
      <c r="I94" s="14"/>
      <c r="J94" s="14"/>
      <c r="K94" s="16"/>
      <c r="L94" s="13"/>
      <c r="M94" s="17" t="str">
        <f t="shared" si="3"/>
        <v/>
      </c>
      <c r="N94" s="13" t="str">
        <f>IF(D94="","",ROUND(D94*VLOOKUP(E94,Configuración!$A$4:$B$9,2,FALSE)*VLOOKUP(H94,Configuración!$D$4:$E$6,2,FALSE)*(I94/5)*VLOOKUP(J94,Configuración!$G$4:$H$7,2,FALSE)*(1-IFERROR(MIN(0.3,K94*0.03),0)),2))</f>
        <v/>
      </c>
      <c r="O94" s="15"/>
    </row>
    <row r="95" spans="1:15" x14ac:dyDescent="0.25">
      <c r="A95" s="11"/>
      <c r="B95" s="12"/>
      <c r="C95" s="12"/>
      <c r="D95" s="13" t="str">
        <f t="shared" si="2"/>
        <v/>
      </c>
      <c r="E95" s="14"/>
      <c r="F95" s="15"/>
      <c r="G95" s="14"/>
      <c r="H95" s="14"/>
      <c r="I95" s="14"/>
      <c r="J95" s="14"/>
      <c r="K95" s="16"/>
      <c r="L95" s="13"/>
      <c r="M95" s="17" t="str">
        <f t="shared" si="3"/>
        <v/>
      </c>
      <c r="N95" s="13" t="str">
        <f>IF(D95="","",ROUND(D95*VLOOKUP(E95,Configuración!$A$4:$B$9,2,FALSE)*VLOOKUP(H95,Configuración!$D$4:$E$6,2,FALSE)*(I95/5)*VLOOKUP(J95,Configuración!$G$4:$H$7,2,FALSE)*(1-IFERROR(MIN(0.3,K95*0.03),0)),2))</f>
        <v/>
      </c>
      <c r="O95" s="15"/>
    </row>
    <row r="96" spans="1:15" x14ac:dyDescent="0.25">
      <c r="A96" s="11"/>
      <c r="B96" s="12"/>
      <c r="C96" s="12"/>
      <c r="D96" s="13" t="str">
        <f t="shared" si="2"/>
        <v/>
      </c>
      <c r="E96" s="14"/>
      <c r="F96" s="15"/>
      <c r="G96" s="14"/>
      <c r="H96" s="14"/>
      <c r="I96" s="14"/>
      <c r="J96" s="14"/>
      <c r="K96" s="16"/>
      <c r="L96" s="13"/>
      <c r="M96" s="17" t="str">
        <f t="shared" si="3"/>
        <v/>
      </c>
      <c r="N96" s="13" t="str">
        <f>IF(D96="","",ROUND(D96*VLOOKUP(E96,Configuración!$A$4:$B$9,2,FALSE)*VLOOKUP(H96,Configuración!$D$4:$E$6,2,FALSE)*(I96/5)*VLOOKUP(J96,Configuración!$G$4:$H$7,2,FALSE)*(1-IFERROR(MIN(0.3,K96*0.03),0)),2))</f>
        <v/>
      </c>
      <c r="O96" s="15"/>
    </row>
    <row r="97" spans="1:15" x14ac:dyDescent="0.25">
      <c r="A97" s="11"/>
      <c r="B97" s="12"/>
      <c r="C97" s="12"/>
      <c r="D97" s="13" t="str">
        <f t="shared" si="2"/>
        <v/>
      </c>
      <c r="E97" s="14"/>
      <c r="F97" s="15"/>
      <c r="G97" s="14"/>
      <c r="H97" s="14"/>
      <c r="I97" s="14"/>
      <c r="J97" s="14"/>
      <c r="K97" s="16"/>
      <c r="L97" s="13"/>
      <c r="M97" s="17" t="str">
        <f t="shared" si="3"/>
        <v/>
      </c>
      <c r="N97" s="13" t="str">
        <f>IF(D97="","",ROUND(D97*VLOOKUP(E97,Configuración!$A$4:$B$9,2,FALSE)*VLOOKUP(H97,Configuración!$D$4:$E$6,2,FALSE)*(I97/5)*VLOOKUP(J97,Configuración!$G$4:$H$7,2,FALSE)*(1-IFERROR(MIN(0.3,K97*0.03),0)),2))</f>
        <v/>
      </c>
      <c r="O97" s="15"/>
    </row>
    <row r="98" spans="1:15" x14ac:dyDescent="0.25">
      <c r="A98" s="11"/>
      <c r="B98" s="12"/>
      <c r="C98" s="12"/>
      <c r="D98" s="13" t="str">
        <f t="shared" si="2"/>
        <v/>
      </c>
      <c r="E98" s="14"/>
      <c r="F98" s="15"/>
      <c r="G98" s="14"/>
      <c r="H98" s="14"/>
      <c r="I98" s="14"/>
      <c r="J98" s="14"/>
      <c r="K98" s="16"/>
      <c r="L98" s="13"/>
      <c r="M98" s="17" t="str">
        <f t="shared" si="3"/>
        <v/>
      </c>
      <c r="N98" s="13" t="str">
        <f>IF(D98="","",ROUND(D98*VLOOKUP(E98,Configuración!$A$4:$B$9,2,FALSE)*VLOOKUP(H98,Configuración!$D$4:$E$6,2,FALSE)*(I98/5)*VLOOKUP(J98,Configuración!$G$4:$H$7,2,FALSE)*(1-IFERROR(MIN(0.3,K98*0.03),0)),2))</f>
        <v/>
      </c>
      <c r="O98" s="15"/>
    </row>
    <row r="99" spans="1:15" x14ac:dyDescent="0.25">
      <c r="A99" s="11"/>
      <c r="B99" s="12"/>
      <c r="C99" s="12"/>
      <c r="D99" s="13" t="str">
        <f t="shared" si="2"/>
        <v/>
      </c>
      <c r="E99" s="14"/>
      <c r="F99" s="15"/>
      <c r="G99" s="14"/>
      <c r="H99" s="14"/>
      <c r="I99" s="14"/>
      <c r="J99" s="14"/>
      <c r="K99" s="16"/>
      <c r="L99" s="13"/>
      <c r="M99" s="17" t="str">
        <f t="shared" si="3"/>
        <v/>
      </c>
      <c r="N99" s="13" t="str">
        <f>IF(D99="","",ROUND(D99*VLOOKUP(E99,Configuración!$A$4:$B$9,2,FALSE)*VLOOKUP(H99,Configuración!$D$4:$E$6,2,FALSE)*(I99/5)*VLOOKUP(J99,Configuración!$G$4:$H$7,2,FALSE)*(1-IFERROR(MIN(0.3,K99*0.03),0)),2))</f>
        <v/>
      </c>
      <c r="O99" s="15"/>
    </row>
    <row r="100" spans="1:15" x14ac:dyDescent="0.25">
      <c r="A100" s="11"/>
      <c r="B100" s="12"/>
      <c r="C100" s="12"/>
      <c r="D100" s="13" t="str">
        <f t="shared" si="2"/>
        <v/>
      </c>
      <c r="E100" s="14"/>
      <c r="F100" s="15"/>
      <c r="G100" s="14"/>
      <c r="H100" s="14"/>
      <c r="I100" s="14"/>
      <c r="J100" s="14"/>
      <c r="K100" s="16"/>
      <c r="L100" s="13"/>
      <c r="M100" s="17" t="str">
        <f t="shared" si="3"/>
        <v/>
      </c>
      <c r="N100" s="13" t="str">
        <f>IF(D100="","",ROUND(D100*VLOOKUP(E100,Configuración!$A$4:$B$9,2,FALSE)*VLOOKUP(H100,Configuración!$D$4:$E$6,2,FALSE)*(I100/5)*VLOOKUP(J100,Configuración!$G$4:$H$7,2,FALSE)*(1-IFERROR(MIN(0.3,K100*0.03),0)),2))</f>
        <v/>
      </c>
      <c r="O100" s="15"/>
    </row>
    <row r="101" spans="1:15" x14ac:dyDescent="0.25">
      <c r="A101" s="11"/>
      <c r="B101" s="12"/>
      <c r="C101" s="12"/>
      <c r="D101" s="13" t="str">
        <f t="shared" si="2"/>
        <v/>
      </c>
      <c r="E101" s="14"/>
      <c r="F101" s="15"/>
      <c r="G101" s="14"/>
      <c r="H101" s="14"/>
      <c r="I101" s="14"/>
      <c r="J101" s="14"/>
      <c r="K101" s="16"/>
      <c r="L101" s="13"/>
      <c r="M101" s="17" t="str">
        <f t="shared" si="3"/>
        <v/>
      </c>
      <c r="N101" s="13" t="str">
        <f>IF(D101="","",ROUND(D101*VLOOKUP(E101,Configuración!$A$4:$B$9,2,FALSE)*VLOOKUP(H101,Configuración!$D$4:$E$6,2,FALSE)*(I101/5)*VLOOKUP(J101,Configuración!$G$4:$H$7,2,FALSE)*(1-IFERROR(MIN(0.3,K101*0.03),0)),2))</f>
        <v/>
      </c>
      <c r="O101" s="15"/>
    </row>
    <row r="102" spans="1:15" x14ac:dyDescent="0.25">
      <c r="A102" s="11"/>
      <c r="B102" s="12"/>
      <c r="C102" s="12"/>
      <c r="D102" s="13" t="str">
        <f t="shared" si="2"/>
        <v/>
      </c>
      <c r="E102" s="14"/>
      <c r="F102" s="15"/>
      <c r="G102" s="14"/>
      <c r="H102" s="14"/>
      <c r="I102" s="14"/>
      <c r="J102" s="14"/>
      <c r="K102" s="16"/>
      <c r="L102" s="13"/>
      <c r="M102" s="17" t="str">
        <f t="shared" si="3"/>
        <v/>
      </c>
      <c r="N102" s="13" t="str">
        <f>IF(D102="","",ROUND(D102*VLOOKUP(E102,Configuración!$A$4:$B$9,2,FALSE)*VLOOKUP(H102,Configuración!$D$4:$E$6,2,FALSE)*(I102/5)*VLOOKUP(J102,Configuración!$G$4:$H$7,2,FALSE)*(1-IFERROR(MIN(0.3,K102*0.03),0)),2))</f>
        <v/>
      </c>
      <c r="O102" s="15"/>
    </row>
    <row r="103" spans="1:15" x14ac:dyDescent="0.25">
      <c r="A103" s="11"/>
      <c r="B103" s="12"/>
      <c r="C103" s="12"/>
      <c r="D103" s="13" t="str">
        <f t="shared" si="2"/>
        <v/>
      </c>
      <c r="E103" s="14"/>
      <c r="F103" s="15"/>
      <c r="G103" s="14"/>
      <c r="H103" s="14"/>
      <c r="I103" s="14"/>
      <c r="J103" s="14"/>
      <c r="K103" s="16"/>
      <c r="L103" s="13"/>
      <c r="M103" s="17" t="str">
        <f t="shared" si="3"/>
        <v/>
      </c>
      <c r="N103" s="13" t="str">
        <f>IF(D103="","",ROUND(D103*VLOOKUP(E103,Configuración!$A$4:$B$9,2,FALSE)*VLOOKUP(H103,Configuración!$D$4:$E$6,2,FALSE)*(I103/5)*VLOOKUP(J103,Configuración!$G$4:$H$7,2,FALSE)*(1-IFERROR(MIN(0.3,K103*0.03),0)),2))</f>
        <v/>
      </c>
      <c r="O103" s="15"/>
    </row>
    <row r="104" spans="1:15" x14ac:dyDescent="0.25">
      <c r="A104" s="11"/>
      <c r="B104" s="12"/>
      <c r="C104" s="12"/>
      <c r="D104" s="13" t="str">
        <f t="shared" si="2"/>
        <v/>
      </c>
      <c r="E104" s="14"/>
      <c r="F104" s="15"/>
      <c r="G104" s="14"/>
      <c r="H104" s="14"/>
      <c r="I104" s="14"/>
      <c r="J104" s="14"/>
      <c r="K104" s="16"/>
      <c r="L104" s="13"/>
      <c r="M104" s="17" t="str">
        <f t="shared" si="3"/>
        <v/>
      </c>
      <c r="N104" s="13" t="str">
        <f>IF(D104="","",ROUND(D104*VLOOKUP(E104,Configuración!$A$4:$B$9,2,FALSE)*VLOOKUP(H104,Configuración!$D$4:$E$6,2,FALSE)*(I104/5)*VLOOKUP(J104,Configuración!$G$4:$H$7,2,FALSE)*(1-IFERROR(MIN(0.3,K104*0.03),0)),2))</f>
        <v/>
      </c>
      <c r="O104" s="15"/>
    </row>
    <row r="105" spans="1:15" x14ac:dyDescent="0.25">
      <c r="A105" s="11"/>
      <c r="B105" s="12"/>
      <c r="C105" s="12"/>
      <c r="D105" s="13" t="str">
        <f t="shared" si="2"/>
        <v/>
      </c>
      <c r="E105" s="14"/>
      <c r="F105" s="15"/>
      <c r="G105" s="14"/>
      <c r="H105" s="14"/>
      <c r="I105" s="14"/>
      <c r="J105" s="14"/>
      <c r="K105" s="16"/>
      <c r="L105" s="13"/>
      <c r="M105" s="17" t="str">
        <f t="shared" si="3"/>
        <v/>
      </c>
      <c r="N105" s="13" t="str">
        <f>IF(D105="","",ROUND(D105*VLOOKUP(E105,Configuración!$A$4:$B$9,2,FALSE)*VLOOKUP(H105,Configuración!$D$4:$E$6,2,FALSE)*(I105/5)*VLOOKUP(J105,Configuración!$G$4:$H$7,2,FALSE)*(1-IFERROR(MIN(0.3,K105*0.03),0)),2))</f>
        <v/>
      </c>
      <c r="O105" s="15"/>
    </row>
    <row r="106" spans="1:15" x14ac:dyDescent="0.25">
      <c r="A106" s="11"/>
      <c r="B106" s="12"/>
      <c r="C106" s="12"/>
      <c r="D106" s="13" t="str">
        <f t="shared" si="2"/>
        <v/>
      </c>
      <c r="E106" s="14"/>
      <c r="F106" s="15"/>
      <c r="G106" s="14"/>
      <c r="H106" s="14"/>
      <c r="I106" s="14"/>
      <c r="J106" s="14"/>
      <c r="K106" s="16"/>
      <c r="L106" s="13"/>
      <c r="M106" s="17" t="str">
        <f t="shared" si="3"/>
        <v/>
      </c>
      <c r="N106" s="13" t="str">
        <f>IF(D106="","",ROUND(D106*VLOOKUP(E106,Configuración!$A$4:$B$9,2,FALSE)*VLOOKUP(H106,Configuración!$D$4:$E$6,2,FALSE)*(I106/5)*VLOOKUP(J106,Configuración!$G$4:$H$7,2,FALSE)*(1-IFERROR(MIN(0.3,K106*0.03),0)),2))</f>
        <v/>
      </c>
      <c r="O106" s="15"/>
    </row>
    <row r="107" spans="1:15" x14ac:dyDescent="0.25">
      <c r="A107" s="11"/>
      <c r="B107" s="12"/>
      <c r="C107" s="12"/>
      <c r="D107" s="13" t="str">
        <f t="shared" si="2"/>
        <v/>
      </c>
      <c r="E107" s="14"/>
      <c r="F107" s="15"/>
      <c r="G107" s="14"/>
      <c r="H107" s="14"/>
      <c r="I107" s="14"/>
      <c r="J107" s="14"/>
      <c r="K107" s="16"/>
      <c r="L107" s="13"/>
      <c r="M107" s="17" t="str">
        <f t="shared" si="3"/>
        <v/>
      </c>
      <c r="N107" s="13" t="str">
        <f>IF(D107="","",ROUND(D107*VLOOKUP(E107,Configuración!$A$4:$B$9,2,FALSE)*VLOOKUP(H107,Configuración!$D$4:$E$6,2,FALSE)*(I107/5)*VLOOKUP(J107,Configuración!$G$4:$H$7,2,FALSE)*(1-IFERROR(MIN(0.3,K107*0.03),0)),2))</f>
        <v/>
      </c>
      <c r="O107" s="15"/>
    </row>
    <row r="108" spans="1:15" x14ac:dyDescent="0.25">
      <c r="A108" s="11"/>
      <c r="B108" s="12"/>
      <c r="C108" s="12"/>
      <c r="D108" s="13" t="str">
        <f t="shared" si="2"/>
        <v/>
      </c>
      <c r="E108" s="14"/>
      <c r="F108" s="15"/>
      <c r="G108" s="14"/>
      <c r="H108" s="14"/>
      <c r="I108" s="14"/>
      <c r="J108" s="14"/>
      <c r="K108" s="16"/>
      <c r="L108" s="13"/>
      <c r="M108" s="17" t="str">
        <f t="shared" si="3"/>
        <v/>
      </c>
      <c r="N108" s="13" t="str">
        <f>IF(D108="","",ROUND(D108*VLOOKUP(E108,Configuración!$A$4:$B$9,2,FALSE)*VLOOKUP(H108,Configuración!$D$4:$E$6,2,FALSE)*(I108/5)*VLOOKUP(J108,Configuración!$G$4:$H$7,2,FALSE)*(1-IFERROR(MIN(0.3,K108*0.03),0)),2))</f>
        <v/>
      </c>
      <c r="O108" s="15"/>
    </row>
    <row r="109" spans="1:15" x14ac:dyDescent="0.25">
      <c r="A109" s="11"/>
      <c r="B109" s="12"/>
      <c r="C109" s="12"/>
      <c r="D109" s="13" t="str">
        <f t="shared" si="2"/>
        <v/>
      </c>
      <c r="E109" s="14"/>
      <c r="F109" s="15"/>
      <c r="G109" s="14"/>
      <c r="H109" s="14"/>
      <c r="I109" s="14"/>
      <c r="J109" s="14"/>
      <c r="K109" s="16"/>
      <c r="L109" s="13"/>
      <c r="M109" s="17" t="str">
        <f t="shared" si="3"/>
        <v/>
      </c>
      <c r="N109" s="13" t="str">
        <f>IF(D109="","",ROUND(D109*VLOOKUP(E109,Configuración!$A$4:$B$9,2,FALSE)*VLOOKUP(H109,Configuración!$D$4:$E$6,2,FALSE)*(I109/5)*VLOOKUP(J109,Configuración!$G$4:$H$7,2,FALSE)*(1-IFERROR(MIN(0.3,K109*0.03),0)),2))</f>
        <v/>
      </c>
      <c r="O109" s="15"/>
    </row>
    <row r="110" spans="1:15" x14ac:dyDescent="0.25">
      <c r="A110" s="11"/>
      <c r="B110" s="12"/>
      <c r="C110" s="12"/>
      <c r="D110" s="13" t="str">
        <f t="shared" si="2"/>
        <v/>
      </c>
      <c r="E110" s="14"/>
      <c r="F110" s="15"/>
      <c r="G110" s="14"/>
      <c r="H110" s="14"/>
      <c r="I110" s="14"/>
      <c r="J110" s="14"/>
      <c r="K110" s="16"/>
      <c r="L110" s="13"/>
      <c r="M110" s="17" t="str">
        <f t="shared" si="3"/>
        <v/>
      </c>
      <c r="N110" s="13" t="str">
        <f>IF(D110="","",ROUND(D110*VLOOKUP(E110,Configuración!$A$4:$B$9,2,FALSE)*VLOOKUP(H110,Configuración!$D$4:$E$6,2,FALSE)*(I110/5)*VLOOKUP(J110,Configuración!$G$4:$H$7,2,FALSE)*(1-IFERROR(MIN(0.3,K110*0.03),0)),2))</f>
        <v/>
      </c>
      <c r="O110" s="15"/>
    </row>
    <row r="111" spans="1:15" x14ac:dyDescent="0.25">
      <c r="A111" s="11"/>
      <c r="B111" s="12"/>
      <c r="C111" s="12"/>
      <c r="D111" s="13" t="str">
        <f t="shared" si="2"/>
        <v/>
      </c>
      <c r="E111" s="14"/>
      <c r="F111" s="15"/>
      <c r="G111" s="14"/>
      <c r="H111" s="14"/>
      <c r="I111" s="14"/>
      <c r="J111" s="14"/>
      <c r="K111" s="16"/>
      <c r="L111" s="13"/>
      <c r="M111" s="17" t="str">
        <f t="shared" si="3"/>
        <v/>
      </c>
      <c r="N111" s="13" t="str">
        <f>IF(D111="","",ROUND(D111*VLOOKUP(E111,Configuración!$A$4:$B$9,2,FALSE)*VLOOKUP(H111,Configuración!$D$4:$E$6,2,FALSE)*(I111/5)*VLOOKUP(J111,Configuración!$G$4:$H$7,2,FALSE)*(1-IFERROR(MIN(0.3,K111*0.03),0)),2))</f>
        <v/>
      </c>
      <c r="O111" s="15"/>
    </row>
    <row r="112" spans="1:15" x14ac:dyDescent="0.25">
      <c r="A112" s="11"/>
      <c r="B112" s="12"/>
      <c r="C112" s="12"/>
      <c r="D112" s="13" t="str">
        <f t="shared" si="2"/>
        <v/>
      </c>
      <c r="E112" s="14"/>
      <c r="F112" s="15"/>
      <c r="G112" s="14"/>
      <c r="H112" s="14"/>
      <c r="I112" s="14"/>
      <c r="J112" s="14"/>
      <c r="K112" s="16"/>
      <c r="L112" s="13"/>
      <c r="M112" s="17" t="str">
        <f t="shared" si="3"/>
        <v/>
      </c>
      <c r="N112" s="13" t="str">
        <f>IF(D112="","",ROUND(D112*VLOOKUP(E112,Configuración!$A$4:$B$9,2,FALSE)*VLOOKUP(H112,Configuración!$D$4:$E$6,2,FALSE)*(I112/5)*VLOOKUP(J112,Configuración!$G$4:$H$7,2,FALSE)*(1-IFERROR(MIN(0.3,K112*0.03),0)),2))</f>
        <v/>
      </c>
      <c r="O112" s="15"/>
    </row>
    <row r="113" spans="1:15" x14ac:dyDescent="0.25">
      <c r="A113" s="11"/>
      <c r="B113" s="12"/>
      <c r="C113" s="12"/>
      <c r="D113" s="13" t="str">
        <f t="shared" si="2"/>
        <v/>
      </c>
      <c r="E113" s="14"/>
      <c r="F113" s="15"/>
      <c r="G113" s="14"/>
      <c r="H113" s="14"/>
      <c r="I113" s="14"/>
      <c r="J113" s="14"/>
      <c r="K113" s="16"/>
      <c r="L113" s="13"/>
      <c r="M113" s="17" t="str">
        <f t="shared" si="3"/>
        <v/>
      </c>
      <c r="N113" s="13" t="str">
        <f>IF(D113="","",ROUND(D113*VLOOKUP(E113,Configuración!$A$4:$B$9,2,FALSE)*VLOOKUP(H113,Configuración!$D$4:$E$6,2,FALSE)*(I113/5)*VLOOKUP(J113,Configuración!$G$4:$H$7,2,FALSE)*(1-IFERROR(MIN(0.3,K113*0.03),0)),2))</f>
        <v/>
      </c>
      <c r="O113" s="15"/>
    </row>
    <row r="114" spans="1:15" x14ac:dyDescent="0.25">
      <c r="A114" s="11"/>
      <c r="B114" s="12"/>
      <c r="C114" s="12"/>
      <c r="D114" s="13" t="str">
        <f t="shared" si="2"/>
        <v/>
      </c>
      <c r="E114" s="14"/>
      <c r="F114" s="15"/>
      <c r="G114" s="14"/>
      <c r="H114" s="14"/>
      <c r="I114" s="14"/>
      <c r="J114" s="14"/>
      <c r="K114" s="16"/>
      <c r="L114" s="13"/>
      <c r="M114" s="17" t="str">
        <f t="shared" si="3"/>
        <v/>
      </c>
      <c r="N114" s="13" t="str">
        <f>IF(D114="","",ROUND(D114*VLOOKUP(E114,Configuración!$A$4:$B$9,2,FALSE)*VLOOKUP(H114,Configuración!$D$4:$E$6,2,FALSE)*(I114/5)*VLOOKUP(J114,Configuración!$G$4:$H$7,2,FALSE)*(1-IFERROR(MIN(0.3,K114*0.03),0)),2))</f>
        <v/>
      </c>
      <c r="O114" s="15"/>
    </row>
    <row r="115" spans="1:15" x14ac:dyDescent="0.25">
      <c r="A115" s="11"/>
      <c r="B115" s="12"/>
      <c r="C115" s="12"/>
      <c r="D115" s="13" t="str">
        <f t="shared" si="2"/>
        <v/>
      </c>
      <c r="E115" s="14"/>
      <c r="F115" s="15"/>
      <c r="G115" s="14"/>
      <c r="H115" s="14"/>
      <c r="I115" s="14"/>
      <c r="J115" s="14"/>
      <c r="K115" s="16"/>
      <c r="L115" s="13"/>
      <c r="M115" s="17" t="str">
        <f t="shared" si="3"/>
        <v/>
      </c>
      <c r="N115" s="13" t="str">
        <f>IF(D115="","",ROUND(D115*VLOOKUP(E115,Configuración!$A$4:$B$9,2,FALSE)*VLOOKUP(H115,Configuración!$D$4:$E$6,2,FALSE)*(I115/5)*VLOOKUP(J115,Configuración!$G$4:$H$7,2,FALSE)*(1-IFERROR(MIN(0.3,K115*0.03),0)),2))</f>
        <v/>
      </c>
      <c r="O115" s="15"/>
    </row>
    <row r="116" spans="1:15" x14ac:dyDescent="0.25">
      <c r="A116" s="11"/>
      <c r="B116" s="12"/>
      <c r="C116" s="12"/>
      <c r="D116" s="13" t="str">
        <f t="shared" si="2"/>
        <v/>
      </c>
      <c r="E116" s="14"/>
      <c r="F116" s="15"/>
      <c r="G116" s="14"/>
      <c r="H116" s="14"/>
      <c r="I116" s="14"/>
      <c r="J116" s="14"/>
      <c r="K116" s="16"/>
      <c r="L116" s="13"/>
      <c r="M116" s="17" t="str">
        <f t="shared" si="3"/>
        <v/>
      </c>
      <c r="N116" s="13" t="str">
        <f>IF(D116="","",ROUND(D116*VLOOKUP(E116,Configuración!$A$4:$B$9,2,FALSE)*VLOOKUP(H116,Configuración!$D$4:$E$6,2,FALSE)*(I116/5)*VLOOKUP(J116,Configuración!$G$4:$H$7,2,FALSE)*(1-IFERROR(MIN(0.3,K116*0.03),0)),2))</f>
        <v/>
      </c>
      <c r="O116" s="15"/>
    </row>
    <row r="117" spans="1:15" x14ac:dyDescent="0.25">
      <c r="A117" s="11"/>
      <c r="B117" s="12"/>
      <c r="C117" s="12"/>
      <c r="D117" s="13" t="str">
        <f t="shared" si="2"/>
        <v/>
      </c>
      <c r="E117" s="14"/>
      <c r="F117" s="15"/>
      <c r="G117" s="14"/>
      <c r="H117" s="14"/>
      <c r="I117" s="14"/>
      <c r="J117" s="14"/>
      <c r="K117" s="16"/>
      <c r="L117" s="13"/>
      <c r="M117" s="17" t="str">
        <f t="shared" si="3"/>
        <v/>
      </c>
      <c r="N117" s="13" t="str">
        <f>IF(D117="","",ROUND(D117*VLOOKUP(E117,Configuración!$A$4:$B$9,2,FALSE)*VLOOKUP(H117,Configuración!$D$4:$E$6,2,FALSE)*(I117/5)*VLOOKUP(J117,Configuración!$G$4:$H$7,2,FALSE)*(1-IFERROR(MIN(0.3,K117*0.03),0)),2))</f>
        <v/>
      </c>
      <c r="O117" s="15"/>
    </row>
    <row r="118" spans="1:15" x14ac:dyDescent="0.25">
      <c r="A118" s="11"/>
      <c r="B118" s="12"/>
      <c r="C118" s="12"/>
      <c r="D118" s="13" t="str">
        <f t="shared" si="2"/>
        <v/>
      </c>
      <c r="E118" s="14"/>
      <c r="F118" s="15"/>
      <c r="G118" s="14"/>
      <c r="H118" s="14"/>
      <c r="I118" s="14"/>
      <c r="J118" s="14"/>
      <c r="K118" s="16"/>
      <c r="L118" s="13"/>
      <c r="M118" s="17" t="str">
        <f t="shared" si="3"/>
        <v/>
      </c>
      <c r="N118" s="13" t="str">
        <f>IF(D118="","",ROUND(D118*VLOOKUP(E118,Configuración!$A$4:$B$9,2,FALSE)*VLOOKUP(H118,Configuración!$D$4:$E$6,2,FALSE)*(I118/5)*VLOOKUP(J118,Configuración!$G$4:$H$7,2,FALSE)*(1-IFERROR(MIN(0.3,K118*0.03),0)),2))</f>
        <v/>
      </c>
      <c r="O118" s="15"/>
    </row>
    <row r="119" spans="1:15" x14ac:dyDescent="0.25">
      <c r="A119" s="11"/>
      <c r="B119" s="12"/>
      <c r="C119" s="12"/>
      <c r="D119" s="13" t="str">
        <f t="shared" si="2"/>
        <v/>
      </c>
      <c r="E119" s="14"/>
      <c r="F119" s="15"/>
      <c r="G119" s="14"/>
      <c r="H119" s="14"/>
      <c r="I119" s="14"/>
      <c r="J119" s="14"/>
      <c r="K119" s="16"/>
      <c r="L119" s="13"/>
      <c r="M119" s="17" t="str">
        <f t="shared" si="3"/>
        <v/>
      </c>
      <c r="N119" s="13" t="str">
        <f>IF(D119="","",ROUND(D119*VLOOKUP(E119,Configuración!$A$4:$B$9,2,FALSE)*VLOOKUP(H119,Configuración!$D$4:$E$6,2,FALSE)*(I119/5)*VLOOKUP(J119,Configuración!$G$4:$H$7,2,FALSE)*(1-IFERROR(MIN(0.3,K119*0.03),0)),2))</f>
        <v/>
      </c>
      <c r="O119" s="15"/>
    </row>
    <row r="120" spans="1:15" x14ac:dyDescent="0.25">
      <c r="A120" s="11"/>
      <c r="B120" s="12"/>
      <c r="C120" s="12"/>
      <c r="D120" s="13" t="str">
        <f t="shared" si="2"/>
        <v/>
      </c>
      <c r="E120" s="14"/>
      <c r="F120" s="15"/>
      <c r="G120" s="14"/>
      <c r="H120" s="14"/>
      <c r="I120" s="14"/>
      <c r="J120" s="14"/>
      <c r="K120" s="16"/>
      <c r="L120" s="13"/>
      <c r="M120" s="17" t="str">
        <f t="shared" si="3"/>
        <v/>
      </c>
      <c r="N120" s="13" t="str">
        <f>IF(D120="","",ROUND(D120*VLOOKUP(E120,Configuración!$A$4:$B$9,2,FALSE)*VLOOKUP(H120,Configuración!$D$4:$E$6,2,FALSE)*(I120/5)*VLOOKUP(J120,Configuración!$G$4:$H$7,2,FALSE)*(1-IFERROR(MIN(0.3,K120*0.03),0)),2))</f>
        <v/>
      </c>
      <c r="O120" s="15"/>
    </row>
    <row r="121" spans="1:15" x14ac:dyDescent="0.25">
      <c r="A121" s="11"/>
      <c r="B121" s="12"/>
      <c r="C121" s="12"/>
      <c r="D121" s="13" t="str">
        <f t="shared" si="2"/>
        <v/>
      </c>
      <c r="E121" s="14"/>
      <c r="F121" s="15"/>
      <c r="G121" s="14"/>
      <c r="H121" s="14"/>
      <c r="I121" s="14"/>
      <c r="J121" s="14"/>
      <c r="K121" s="16"/>
      <c r="L121" s="13"/>
      <c r="M121" s="17" t="str">
        <f t="shared" si="3"/>
        <v/>
      </c>
      <c r="N121" s="13" t="str">
        <f>IF(D121="","",ROUND(D121*VLOOKUP(E121,Configuración!$A$4:$B$9,2,FALSE)*VLOOKUP(H121,Configuración!$D$4:$E$6,2,FALSE)*(I121/5)*VLOOKUP(J121,Configuración!$G$4:$H$7,2,FALSE)*(1-IFERROR(MIN(0.3,K121*0.03),0)),2))</f>
        <v/>
      </c>
      <c r="O121" s="15"/>
    </row>
    <row r="122" spans="1:15" x14ac:dyDescent="0.25">
      <c r="A122" s="11"/>
      <c r="B122" s="12"/>
      <c r="C122" s="12"/>
      <c r="D122" s="13" t="str">
        <f t="shared" si="2"/>
        <v/>
      </c>
      <c r="E122" s="14"/>
      <c r="F122" s="15"/>
      <c r="G122" s="14"/>
      <c r="H122" s="14"/>
      <c r="I122" s="14"/>
      <c r="J122" s="14"/>
      <c r="K122" s="16"/>
      <c r="L122" s="13"/>
      <c r="M122" s="17" t="str">
        <f t="shared" si="3"/>
        <v/>
      </c>
      <c r="N122" s="13" t="str">
        <f>IF(D122="","",ROUND(D122*VLOOKUP(E122,Configuración!$A$4:$B$9,2,FALSE)*VLOOKUP(H122,Configuración!$D$4:$E$6,2,FALSE)*(I122/5)*VLOOKUP(J122,Configuración!$G$4:$H$7,2,FALSE)*(1-IFERROR(MIN(0.3,K122*0.03),0)),2))</f>
        <v/>
      </c>
      <c r="O122" s="15"/>
    </row>
    <row r="123" spans="1:15" x14ac:dyDescent="0.25">
      <c r="A123" s="11"/>
      <c r="B123" s="12"/>
      <c r="C123" s="12"/>
      <c r="D123" s="13" t="str">
        <f t="shared" si="2"/>
        <v/>
      </c>
      <c r="E123" s="14"/>
      <c r="F123" s="15"/>
      <c r="G123" s="14"/>
      <c r="H123" s="14"/>
      <c r="I123" s="14"/>
      <c r="J123" s="14"/>
      <c r="K123" s="16"/>
      <c r="L123" s="13"/>
      <c r="M123" s="17" t="str">
        <f t="shared" si="3"/>
        <v/>
      </c>
      <c r="N123" s="13" t="str">
        <f>IF(D123="","",ROUND(D123*VLOOKUP(E123,Configuración!$A$4:$B$9,2,FALSE)*VLOOKUP(H123,Configuración!$D$4:$E$6,2,FALSE)*(I123/5)*VLOOKUP(J123,Configuración!$G$4:$H$7,2,FALSE)*(1-IFERROR(MIN(0.3,K123*0.03),0)),2))</f>
        <v/>
      </c>
      <c r="O123" s="15"/>
    </row>
    <row r="124" spans="1:15" x14ac:dyDescent="0.25">
      <c r="A124" s="11"/>
      <c r="B124" s="12"/>
      <c r="C124" s="12"/>
      <c r="D124" s="13" t="str">
        <f t="shared" si="2"/>
        <v/>
      </c>
      <c r="E124" s="14"/>
      <c r="F124" s="15"/>
      <c r="G124" s="14"/>
      <c r="H124" s="14"/>
      <c r="I124" s="14"/>
      <c r="J124" s="14"/>
      <c r="K124" s="16"/>
      <c r="L124" s="13"/>
      <c r="M124" s="17" t="str">
        <f t="shared" si="3"/>
        <v/>
      </c>
      <c r="N124" s="13" t="str">
        <f>IF(D124="","",ROUND(D124*VLOOKUP(E124,Configuración!$A$4:$B$9,2,FALSE)*VLOOKUP(H124,Configuración!$D$4:$E$6,2,FALSE)*(I124/5)*VLOOKUP(J124,Configuración!$G$4:$H$7,2,FALSE)*(1-IFERROR(MIN(0.3,K124*0.03),0)),2))</f>
        <v/>
      </c>
      <c r="O124" s="15"/>
    </row>
    <row r="125" spans="1:15" x14ac:dyDescent="0.25">
      <c r="A125" s="11"/>
      <c r="B125" s="12"/>
      <c r="C125" s="12"/>
      <c r="D125" s="13" t="str">
        <f t="shared" si="2"/>
        <v/>
      </c>
      <c r="E125" s="14"/>
      <c r="F125" s="15"/>
      <c r="G125" s="14"/>
      <c r="H125" s="14"/>
      <c r="I125" s="14"/>
      <c r="J125" s="14"/>
      <c r="K125" s="16"/>
      <c r="L125" s="13"/>
      <c r="M125" s="17" t="str">
        <f t="shared" si="3"/>
        <v/>
      </c>
      <c r="N125" s="13" t="str">
        <f>IF(D125="","",ROUND(D125*VLOOKUP(E125,Configuración!$A$4:$B$9,2,FALSE)*VLOOKUP(H125,Configuración!$D$4:$E$6,2,FALSE)*(I125/5)*VLOOKUP(J125,Configuración!$G$4:$H$7,2,FALSE)*(1-IFERROR(MIN(0.3,K125*0.03),0)),2))</f>
        <v/>
      </c>
      <c r="O125" s="15"/>
    </row>
    <row r="126" spans="1:15" x14ac:dyDescent="0.25">
      <c r="A126" s="11"/>
      <c r="B126" s="12"/>
      <c r="C126" s="12"/>
      <c r="D126" s="13" t="str">
        <f t="shared" si="2"/>
        <v/>
      </c>
      <c r="E126" s="14"/>
      <c r="F126" s="15"/>
      <c r="G126" s="14"/>
      <c r="H126" s="14"/>
      <c r="I126" s="14"/>
      <c r="J126" s="14"/>
      <c r="K126" s="16"/>
      <c r="L126" s="13"/>
      <c r="M126" s="17" t="str">
        <f t="shared" si="3"/>
        <v/>
      </c>
      <c r="N126" s="13" t="str">
        <f>IF(D126="","",ROUND(D126*VLOOKUP(E126,Configuración!$A$4:$B$9,2,FALSE)*VLOOKUP(H126,Configuración!$D$4:$E$6,2,FALSE)*(I126/5)*VLOOKUP(J126,Configuración!$G$4:$H$7,2,FALSE)*(1-IFERROR(MIN(0.3,K126*0.03),0)),2))</f>
        <v/>
      </c>
      <c r="O126" s="15"/>
    </row>
    <row r="127" spans="1:15" x14ac:dyDescent="0.25">
      <c r="A127" s="11"/>
      <c r="B127" s="12"/>
      <c r="C127" s="12"/>
      <c r="D127" s="13" t="str">
        <f t="shared" si="2"/>
        <v/>
      </c>
      <c r="E127" s="14"/>
      <c r="F127" s="15"/>
      <c r="G127" s="14"/>
      <c r="H127" s="14"/>
      <c r="I127" s="14"/>
      <c r="J127" s="14"/>
      <c r="K127" s="16"/>
      <c r="L127" s="13"/>
      <c r="M127" s="17" t="str">
        <f t="shared" si="3"/>
        <v/>
      </c>
      <c r="N127" s="13" t="str">
        <f>IF(D127="","",ROUND(D127*VLOOKUP(E127,Configuración!$A$4:$B$9,2,FALSE)*VLOOKUP(H127,Configuración!$D$4:$E$6,2,FALSE)*(I127/5)*VLOOKUP(J127,Configuración!$G$4:$H$7,2,FALSE)*(1-IFERROR(MIN(0.3,K127*0.03),0)),2))</f>
        <v/>
      </c>
      <c r="O127" s="15"/>
    </row>
    <row r="128" spans="1:15" x14ac:dyDescent="0.25">
      <c r="A128" s="11"/>
      <c r="B128" s="12"/>
      <c r="C128" s="12"/>
      <c r="D128" s="13" t="str">
        <f t="shared" si="2"/>
        <v/>
      </c>
      <c r="E128" s="14"/>
      <c r="F128" s="15"/>
      <c r="G128" s="14"/>
      <c r="H128" s="14"/>
      <c r="I128" s="14"/>
      <c r="J128" s="14"/>
      <c r="K128" s="16"/>
      <c r="L128" s="13"/>
      <c r="M128" s="17" t="str">
        <f t="shared" si="3"/>
        <v/>
      </c>
      <c r="N128" s="13" t="str">
        <f>IF(D128="","",ROUND(D128*VLOOKUP(E128,Configuración!$A$4:$B$9,2,FALSE)*VLOOKUP(H128,Configuración!$D$4:$E$6,2,FALSE)*(I128/5)*VLOOKUP(J128,Configuración!$G$4:$H$7,2,FALSE)*(1-IFERROR(MIN(0.3,K128*0.03),0)),2))</f>
        <v/>
      </c>
      <c r="O128" s="15"/>
    </row>
    <row r="129" spans="1:15" x14ac:dyDescent="0.25">
      <c r="A129" s="11"/>
      <c r="B129" s="12"/>
      <c r="C129" s="12"/>
      <c r="D129" s="13" t="str">
        <f t="shared" si="2"/>
        <v/>
      </c>
      <c r="E129" s="14"/>
      <c r="F129" s="15"/>
      <c r="G129" s="14"/>
      <c r="H129" s="14"/>
      <c r="I129" s="14"/>
      <c r="J129" s="14"/>
      <c r="K129" s="16"/>
      <c r="L129" s="13"/>
      <c r="M129" s="17" t="str">
        <f t="shared" si="3"/>
        <v/>
      </c>
      <c r="N129" s="13" t="str">
        <f>IF(D129="","",ROUND(D129*VLOOKUP(E129,Configuración!$A$4:$B$9,2,FALSE)*VLOOKUP(H129,Configuración!$D$4:$E$6,2,FALSE)*(I129/5)*VLOOKUP(J129,Configuración!$G$4:$H$7,2,FALSE)*(1-IFERROR(MIN(0.3,K129*0.03),0)),2))</f>
        <v/>
      </c>
      <c r="O129" s="15"/>
    </row>
    <row r="130" spans="1:15" x14ac:dyDescent="0.25">
      <c r="A130" s="11"/>
      <c r="B130" s="12"/>
      <c r="C130" s="12"/>
      <c r="D130" s="13" t="str">
        <f t="shared" si="2"/>
        <v/>
      </c>
      <c r="E130" s="14"/>
      <c r="F130" s="15"/>
      <c r="G130" s="14"/>
      <c r="H130" s="14"/>
      <c r="I130" s="14"/>
      <c r="J130" s="14"/>
      <c r="K130" s="16"/>
      <c r="L130" s="13"/>
      <c r="M130" s="17" t="str">
        <f t="shared" si="3"/>
        <v/>
      </c>
      <c r="N130" s="13" t="str">
        <f>IF(D130="","",ROUND(D130*VLOOKUP(E130,Configuración!$A$4:$B$9,2,FALSE)*VLOOKUP(H130,Configuración!$D$4:$E$6,2,FALSE)*(I130/5)*VLOOKUP(J130,Configuración!$G$4:$H$7,2,FALSE)*(1-IFERROR(MIN(0.3,K130*0.03),0)),2))</f>
        <v/>
      </c>
      <c r="O130" s="15"/>
    </row>
    <row r="131" spans="1:15" x14ac:dyDescent="0.25">
      <c r="A131" s="11"/>
      <c r="B131" s="12"/>
      <c r="C131" s="12"/>
      <c r="D131" s="13" t="str">
        <f t="shared" si="2"/>
        <v/>
      </c>
      <c r="E131" s="14"/>
      <c r="F131" s="15"/>
      <c r="G131" s="14"/>
      <c r="H131" s="14"/>
      <c r="I131" s="14"/>
      <c r="J131" s="14"/>
      <c r="K131" s="16"/>
      <c r="L131" s="13"/>
      <c r="M131" s="17" t="str">
        <f t="shared" si="3"/>
        <v/>
      </c>
      <c r="N131" s="13" t="str">
        <f>IF(D131="","",ROUND(D131*VLOOKUP(E131,Configuración!$A$4:$B$9,2,FALSE)*VLOOKUP(H131,Configuración!$D$4:$E$6,2,FALSE)*(I131/5)*VLOOKUP(J131,Configuración!$G$4:$H$7,2,FALSE)*(1-IFERROR(MIN(0.3,K131*0.03),0)),2))</f>
        <v/>
      </c>
      <c r="O131" s="15"/>
    </row>
    <row r="132" spans="1:15" x14ac:dyDescent="0.25">
      <c r="A132" s="11"/>
      <c r="B132" s="12"/>
      <c r="C132" s="12"/>
      <c r="D132" s="13" t="str">
        <f t="shared" si="2"/>
        <v/>
      </c>
      <c r="E132" s="14"/>
      <c r="F132" s="15"/>
      <c r="G132" s="14"/>
      <c r="H132" s="14"/>
      <c r="I132" s="14"/>
      <c r="J132" s="14"/>
      <c r="K132" s="16"/>
      <c r="L132" s="13"/>
      <c r="M132" s="17" t="str">
        <f t="shared" si="3"/>
        <v/>
      </c>
      <c r="N132" s="13" t="str">
        <f>IF(D132="","",ROUND(D132*VLOOKUP(E132,Configuración!$A$4:$B$9,2,FALSE)*VLOOKUP(H132,Configuración!$D$4:$E$6,2,FALSE)*(I132/5)*VLOOKUP(J132,Configuración!$G$4:$H$7,2,FALSE)*(1-IFERROR(MIN(0.3,K132*0.03),0)),2))</f>
        <v/>
      </c>
      <c r="O132" s="15"/>
    </row>
    <row r="133" spans="1:15" x14ac:dyDescent="0.25">
      <c r="A133" s="11"/>
      <c r="B133" s="12"/>
      <c r="C133" s="12"/>
      <c r="D133" s="13" t="str">
        <f t="shared" si="2"/>
        <v/>
      </c>
      <c r="E133" s="14"/>
      <c r="F133" s="15"/>
      <c r="G133" s="14"/>
      <c r="H133" s="14"/>
      <c r="I133" s="14"/>
      <c r="J133" s="14"/>
      <c r="K133" s="16"/>
      <c r="L133" s="13"/>
      <c r="M133" s="17" t="str">
        <f t="shared" si="3"/>
        <v/>
      </c>
      <c r="N133" s="13" t="str">
        <f>IF(D133="","",ROUND(D133*VLOOKUP(E133,Configuración!$A$4:$B$9,2,FALSE)*VLOOKUP(H133,Configuración!$D$4:$E$6,2,FALSE)*(I133/5)*VLOOKUP(J133,Configuración!$G$4:$H$7,2,FALSE)*(1-IFERROR(MIN(0.3,K133*0.03),0)),2))</f>
        <v/>
      </c>
      <c r="O133" s="15"/>
    </row>
    <row r="134" spans="1:15" x14ac:dyDescent="0.25">
      <c r="A134" s="11"/>
      <c r="B134" s="12"/>
      <c r="C134" s="12"/>
      <c r="D134" s="13" t="str">
        <f t="shared" ref="D134:D197" si="4">IF(OR(B134="",C134=""),"", (C134-B134)*24)</f>
        <v/>
      </c>
      <c r="E134" s="14"/>
      <c r="F134" s="15"/>
      <c r="G134" s="14"/>
      <c r="H134" s="14"/>
      <c r="I134" s="14"/>
      <c r="J134" s="14"/>
      <c r="K134" s="16"/>
      <c r="L134" s="13"/>
      <c r="M134" s="17" t="str">
        <f t="shared" ref="M134:M197" si="5">IFERROR(IF(L134="","", L134/D134),"")</f>
        <v/>
      </c>
      <c r="N134" s="13" t="str">
        <f>IF(D134="","",ROUND(D134*VLOOKUP(E134,Configuración!$A$4:$B$9,2,FALSE)*VLOOKUP(H134,Configuración!$D$4:$E$6,2,FALSE)*(I134/5)*VLOOKUP(J134,Configuración!$G$4:$H$7,2,FALSE)*(1-IFERROR(MIN(0.3,K134*0.03),0)),2))</f>
        <v/>
      </c>
      <c r="O134" s="15"/>
    </row>
    <row r="135" spans="1:15" x14ac:dyDescent="0.25">
      <c r="A135" s="11"/>
      <c r="B135" s="12"/>
      <c r="C135" s="12"/>
      <c r="D135" s="13" t="str">
        <f t="shared" si="4"/>
        <v/>
      </c>
      <c r="E135" s="14"/>
      <c r="F135" s="15"/>
      <c r="G135" s="14"/>
      <c r="H135" s="14"/>
      <c r="I135" s="14"/>
      <c r="J135" s="14"/>
      <c r="K135" s="16"/>
      <c r="L135" s="13"/>
      <c r="M135" s="17" t="str">
        <f t="shared" si="5"/>
        <v/>
      </c>
      <c r="N135" s="13" t="str">
        <f>IF(D135="","",ROUND(D135*VLOOKUP(E135,Configuración!$A$4:$B$9,2,FALSE)*VLOOKUP(H135,Configuración!$D$4:$E$6,2,FALSE)*(I135/5)*VLOOKUP(J135,Configuración!$G$4:$H$7,2,FALSE)*(1-IFERROR(MIN(0.3,K135*0.03),0)),2))</f>
        <v/>
      </c>
      <c r="O135" s="15"/>
    </row>
    <row r="136" spans="1:15" x14ac:dyDescent="0.25">
      <c r="A136" s="11"/>
      <c r="B136" s="12"/>
      <c r="C136" s="12"/>
      <c r="D136" s="13" t="str">
        <f t="shared" si="4"/>
        <v/>
      </c>
      <c r="E136" s="14"/>
      <c r="F136" s="15"/>
      <c r="G136" s="14"/>
      <c r="H136" s="14"/>
      <c r="I136" s="14"/>
      <c r="J136" s="14"/>
      <c r="K136" s="16"/>
      <c r="L136" s="13"/>
      <c r="M136" s="17" t="str">
        <f t="shared" si="5"/>
        <v/>
      </c>
      <c r="N136" s="13" t="str">
        <f>IF(D136="","",ROUND(D136*VLOOKUP(E136,Configuración!$A$4:$B$9,2,FALSE)*VLOOKUP(H136,Configuración!$D$4:$E$6,2,FALSE)*(I136/5)*VLOOKUP(J136,Configuración!$G$4:$H$7,2,FALSE)*(1-IFERROR(MIN(0.3,K136*0.03),0)),2))</f>
        <v/>
      </c>
      <c r="O136" s="15"/>
    </row>
    <row r="137" spans="1:15" x14ac:dyDescent="0.25">
      <c r="A137" s="11"/>
      <c r="B137" s="12"/>
      <c r="C137" s="12"/>
      <c r="D137" s="13" t="str">
        <f t="shared" si="4"/>
        <v/>
      </c>
      <c r="E137" s="14"/>
      <c r="F137" s="15"/>
      <c r="G137" s="14"/>
      <c r="H137" s="14"/>
      <c r="I137" s="14"/>
      <c r="J137" s="14"/>
      <c r="K137" s="16"/>
      <c r="L137" s="13"/>
      <c r="M137" s="17" t="str">
        <f t="shared" si="5"/>
        <v/>
      </c>
      <c r="N137" s="13" t="str">
        <f>IF(D137="","",ROUND(D137*VLOOKUP(E137,Configuración!$A$4:$B$9,2,FALSE)*VLOOKUP(H137,Configuración!$D$4:$E$6,2,FALSE)*(I137/5)*VLOOKUP(J137,Configuración!$G$4:$H$7,2,FALSE)*(1-IFERROR(MIN(0.3,K137*0.03),0)),2))</f>
        <v/>
      </c>
      <c r="O137" s="15"/>
    </row>
    <row r="138" spans="1:15" x14ac:dyDescent="0.25">
      <c r="A138" s="11"/>
      <c r="B138" s="12"/>
      <c r="C138" s="12"/>
      <c r="D138" s="13" t="str">
        <f t="shared" si="4"/>
        <v/>
      </c>
      <c r="E138" s="14"/>
      <c r="F138" s="15"/>
      <c r="G138" s="14"/>
      <c r="H138" s="14"/>
      <c r="I138" s="14"/>
      <c r="J138" s="14"/>
      <c r="K138" s="16"/>
      <c r="L138" s="13"/>
      <c r="M138" s="17" t="str">
        <f t="shared" si="5"/>
        <v/>
      </c>
      <c r="N138" s="13" t="str">
        <f>IF(D138="","",ROUND(D138*VLOOKUP(E138,Configuración!$A$4:$B$9,2,FALSE)*VLOOKUP(H138,Configuración!$D$4:$E$6,2,FALSE)*(I138/5)*VLOOKUP(J138,Configuración!$G$4:$H$7,2,FALSE)*(1-IFERROR(MIN(0.3,K138*0.03),0)),2))</f>
        <v/>
      </c>
      <c r="O138" s="15"/>
    </row>
    <row r="139" spans="1:15" x14ac:dyDescent="0.25">
      <c r="A139" s="11"/>
      <c r="B139" s="12"/>
      <c r="C139" s="12"/>
      <c r="D139" s="13" t="str">
        <f t="shared" si="4"/>
        <v/>
      </c>
      <c r="E139" s="14"/>
      <c r="F139" s="15"/>
      <c r="G139" s="14"/>
      <c r="H139" s="14"/>
      <c r="I139" s="14"/>
      <c r="J139" s="14"/>
      <c r="K139" s="16"/>
      <c r="L139" s="13"/>
      <c r="M139" s="17" t="str">
        <f t="shared" si="5"/>
        <v/>
      </c>
      <c r="N139" s="13" t="str">
        <f>IF(D139="","",ROUND(D139*VLOOKUP(E139,Configuración!$A$4:$B$9,2,FALSE)*VLOOKUP(H139,Configuración!$D$4:$E$6,2,FALSE)*(I139/5)*VLOOKUP(J139,Configuración!$G$4:$H$7,2,FALSE)*(1-IFERROR(MIN(0.3,K139*0.03),0)),2))</f>
        <v/>
      </c>
      <c r="O139" s="15"/>
    </row>
    <row r="140" spans="1:15" x14ac:dyDescent="0.25">
      <c r="A140" s="11"/>
      <c r="B140" s="12"/>
      <c r="C140" s="12"/>
      <c r="D140" s="13" t="str">
        <f t="shared" si="4"/>
        <v/>
      </c>
      <c r="E140" s="14"/>
      <c r="F140" s="15"/>
      <c r="G140" s="14"/>
      <c r="H140" s="14"/>
      <c r="I140" s="14"/>
      <c r="J140" s="14"/>
      <c r="K140" s="16"/>
      <c r="L140" s="13"/>
      <c r="M140" s="17" t="str">
        <f t="shared" si="5"/>
        <v/>
      </c>
      <c r="N140" s="13" t="str">
        <f>IF(D140="","",ROUND(D140*VLOOKUP(E140,Configuración!$A$4:$B$9,2,FALSE)*VLOOKUP(H140,Configuración!$D$4:$E$6,2,FALSE)*(I140/5)*VLOOKUP(J140,Configuración!$G$4:$H$7,2,FALSE)*(1-IFERROR(MIN(0.3,K140*0.03),0)),2))</f>
        <v/>
      </c>
      <c r="O140" s="15"/>
    </row>
    <row r="141" spans="1:15" x14ac:dyDescent="0.25">
      <c r="A141" s="11"/>
      <c r="B141" s="12"/>
      <c r="C141" s="12"/>
      <c r="D141" s="13" t="str">
        <f t="shared" si="4"/>
        <v/>
      </c>
      <c r="E141" s="14"/>
      <c r="F141" s="15"/>
      <c r="G141" s="14"/>
      <c r="H141" s="14"/>
      <c r="I141" s="14"/>
      <c r="J141" s="14"/>
      <c r="K141" s="16"/>
      <c r="L141" s="13"/>
      <c r="M141" s="17" t="str">
        <f t="shared" si="5"/>
        <v/>
      </c>
      <c r="N141" s="13" t="str">
        <f>IF(D141="","",ROUND(D141*VLOOKUP(E141,Configuración!$A$4:$B$9,2,FALSE)*VLOOKUP(H141,Configuración!$D$4:$E$6,2,FALSE)*(I141/5)*VLOOKUP(J141,Configuración!$G$4:$H$7,2,FALSE)*(1-IFERROR(MIN(0.3,K141*0.03),0)),2))</f>
        <v/>
      </c>
      <c r="O141" s="15"/>
    </row>
    <row r="142" spans="1:15" x14ac:dyDescent="0.25">
      <c r="A142" s="11"/>
      <c r="B142" s="12"/>
      <c r="C142" s="12"/>
      <c r="D142" s="13" t="str">
        <f t="shared" si="4"/>
        <v/>
      </c>
      <c r="E142" s="14"/>
      <c r="F142" s="15"/>
      <c r="G142" s="14"/>
      <c r="H142" s="14"/>
      <c r="I142" s="14"/>
      <c r="J142" s="14"/>
      <c r="K142" s="16"/>
      <c r="L142" s="13"/>
      <c r="M142" s="17" t="str">
        <f t="shared" si="5"/>
        <v/>
      </c>
      <c r="N142" s="13" t="str">
        <f>IF(D142="","",ROUND(D142*VLOOKUP(E142,Configuración!$A$4:$B$9,2,FALSE)*VLOOKUP(H142,Configuración!$D$4:$E$6,2,FALSE)*(I142/5)*VLOOKUP(J142,Configuración!$G$4:$H$7,2,FALSE)*(1-IFERROR(MIN(0.3,K142*0.03),0)),2))</f>
        <v/>
      </c>
      <c r="O142" s="15"/>
    </row>
    <row r="143" spans="1:15" x14ac:dyDescent="0.25">
      <c r="A143" s="11"/>
      <c r="B143" s="12"/>
      <c r="C143" s="12"/>
      <c r="D143" s="13" t="str">
        <f t="shared" si="4"/>
        <v/>
      </c>
      <c r="E143" s="14"/>
      <c r="F143" s="15"/>
      <c r="G143" s="14"/>
      <c r="H143" s="14"/>
      <c r="I143" s="14"/>
      <c r="J143" s="14"/>
      <c r="K143" s="16"/>
      <c r="L143" s="13"/>
      <c r="M143" s="17" t="str">
        <f t="shared" si="5"/>
        <v/>
      </c>
      <c r="N143" s="13" t="str">
        <f>IF(D143="","",ROUND(D143*VLOOKUP(E143,Configuración!$A$4:$B$9,2,FALSE)*VLOOKUP(H143,Configuración!$D$4:$E$6,2,FALSE)*(I143/5)*VLOOKUP(J143,Configuración!$G$4:$H$7,2,FALSE)*(1-IFERROR(MIN(0.3,K143*0.03),0)),2))</f>
        <v/>
      </c>
      <c r="O143" s="15"/>
    </row>
    <row r="144" spans="1:15" x14ac:dyDescent="0.25">
      <c r="A144" s="11"/>
      <c r="B144" s="12"/>
      <c r="C144" s="12"/>
      <c r="D144" s="13" t="str">
        <f t="shared" si="4"/>
        <v/>
      </c>
      <c r="E144" s="14"/>
      <c r="F144" s="15"/>
      <c r="G144" s="14"/>
      <c r="H144" s="14"/>
      <c r="I144" s="14"/>
      <c r="J144" s="14"/>
      <c r="K144" s="16"/>
      <c r="L144" s="13"/>
      <c r="M144" s="17" t="str">
        <f t="shared" si="5"/>
        <v/>
      </c>
      <c r="N144" s="13" t="str">
        <f>IF(D144="","",ROUND(D144*VLOOKUP(E144,Configuración!$A$4:$B$9,2,FALSE)*VLOOKUP(H144,Configuración!$D$4:$E$6,2,FALSE)*(I144/5)*VLOOKUP(J144,Configuración!$G$4:$H$7,2,FALSE)*(1-IFERROR(MIN(0.3,K144*0.03),0)),2))</f>
        <v/>
      </c>
      <c r="O144" s="15"/>
    </row>
    <row r="145" spans="1:15" x14ac:dyDescent="0.25">
      <c r="A145" s="11"/>
      <c r="B145" s="12"/>
      <c r="C145" s="12"/>
      <c r="D145" s="13" t="str">
        <f t="shared" si="4"/>
        <v/>
      </c>
      <c r="E145" s="14"/>
      <c r="F145" s="15"/>
      <c r="G145" s="14"/>
      <c r="H145" s="14"/>
      <c r="I145" s="14"/>
      <c r="J145" s="14"/>
      <c r="K145" s="16"/>
      <c r="L145" s="13"/>
      <c r="M145" s="17" t="str">
        <f t="shared" si="5"/>
        <v/>
      </c>
      <c r="N145" s="13" t="str">
        <f>IF(D145="","",ROUND(D145*VLOOKUP(E145,Configuración!$A$4:$B$9,2,FALSE)*VLOOKUP(H145,Configuración!$D$4:$E$6,2,FALSE)*(I145/5)*VLOOKUP(J145,Configuración!$G$4:$H$7,2,FALSE)*(1-IFERROR(MIN(0.3,K145*0.03),0)),2))</f>
        <v/>
      </c>
      <c r="O145" s="15"/>
    </row>
    <row r="146" spans="1:15" x14ac:dyDescent="0.25">
      <c r="A146" s="11"/>
      <c r="B146" s="12"/>
      <c r="C146" s="12"/>
      <c r="D146" s="13" t="str">
        <f t="shared" si="4"/>
        <v/>
      </c>
      <c r="E146" s="14"/>
      <c r="F146" s="15"/>
      <c r="G146" s="14"/>
      <c r="H146" s="14"/>
      <c r="I146" s="14"/>
      <c r="J146" s="14"/>
      <c r="K146" s="16"/>
      <c r="L146" s="13"/>
      <c r="M146" s="17" t="str">
        <f t="shared" si="5"/>
        <v/>
      </c>
      <c r="N146" s="13" t="str">
        <f>IF(D146="","",ROUND(D146*VLOOKUP(E146,Configuración!$A$4:$B$9,2,FALSE)*VLOOKUP(H146,Configuración!$D$4:$E$6,2,FALSE)*(I146/5)*VLOOKUP(J146,Configuración!$G$4:$H$7,2,FALSE)*(1-IFERROR(MIN(0.3,K146*0.03),0)),2))</f>
        <v/>
      </c>
      <c r="O146" s="15"/>
    </row>
    <row r="147" spans="1:15" x14ac:dyDescent="0.25">
      <c r="A147" s="11"/>
      <c r="B147" s="12"/>
      <c r="C147" s="12"/>
      <c r="D147" s="13" t="str">
        <f t="shared" si="4"/>
        <v/>
      </c>
      <c r="E147" s="14"/>
      <c r="F147" s="15"/>
      <c r="G147" s="14"/>
      <c r="H147" s="14"/>
      <c r="I147" s="14"/>
      <c r="J147" s="14"/>
      <c r="K147" s="16"/>
      <c r="L147" s="13"/>
      <c r="M147" s="17" t="str">
        <f t="shared" si="5"/>
        <v/>
      </c>
      <c r="N147" s="13" t="str">
        <f>IF(D147="","",ROUND(D147*VLOOKUP(E147,Configuración!$A$4:$B$9,2,FALSE)*VLOOKUP(H147,Configuración!$D$4:$E$6,2,FALSE)*(I147/5)*VLOOKUP(J147,Configuración!$G$4:$H$7,2,FALSE)*(1-IFERROR(MIN(0.3,K147*0.03),0)),2))</f>
        <v/>
      </c>
      <c r="O147" s="15"/>
    </row>
    <row r="148" spans="1:15" x14ac:dyDescent="0.25">
      <c r="A148" s="11"/>
      <c r="B148" s="12"/>
      <c r="C148" s="12"/>
      <c r="D148" s="13" t="str">
        <f t="shared" si="4"/>
        <v/>
      </c>
      <c r="E148" s="14"/>
      <c r="F148" s="15"/>
      <c r="G148" s="14"/>
      <c r="H148" s="14"/>
      <c r="I148" s="14"/>
      <c r="J148" s="14"/>
      <c r="K148" s="16"/>
      <c r="L148" s="13"/>
      <c r="M148" s="17" t="str">
        <f t="shared" si="5"/>
        <v/>
      </c>
      <c r="N148" s="13" t="str">
        <f>IF(D148="","",ROUND(D148*VLOOKUP(E148,Configuración!$A$4:$B$9,2,FALSE)*VLOOKUP(H148,Configuración!$D$4:$E$6,2,FALSE)*(I148/5)*VLOOKUP(J148,Configuración!$G$4:$H$7,2,FALSE)*(1-IFERROR(MIN(0.3,K148*0.03),0)),2))</f>
        <v/>
      </c>
      <c r="O148" s="15"/>
    </row>
    <row r="149" spans="1:15" x14ac:dyDescent="0.25">
      <c r="A149" s="11"/>
      <c r="B149" s="12"/>
      <c r="C149" s="12"/>
      <c r="D149" s="13" t="str">
        <f t="shared" si="4"/>
        <v/>
      </c>
      <c r="E149" s="14"/>
      <c r="F149" s="15"/>
      <c r="G149" s="14"/>
      <c r="H149" s="14"/>
      <c r="I149" s="14"/>
      <c r="J149" s="14"/>
      <c r="K149" s="16"/>
      <c r="L149" s="13"/>
      <c r="M149" s="17" t="str">
        <f t="shared" si="5"/>
        <v/>
      </c>
      <c r="N149" s="13" t="str">
        <f>IF(D149="","",ROUND(D149*VLOOKUP(E149,Configuración!$A$4:$B$9,2,FALSE)*VLOOKUP(H149,Configuración!$D$4:$E$6,2,FALSE)*(I149/5)*VLOOKUP(J149,Configuración!$G$4:$H$7,2,FALSE)*(1-IFERROR(MIN(0.3,K149*0.03),0)),2))</f>
        <v/>
      </c>
      <c r="O149" s="15"/>
    </row>
    <row r="150" spans="1:15" x14ac:dyDescent="0.25">
      <c r="A150" s="11"/>
      <c r="B150" s="12"/>
      <c r="C150" s="12"/>
      <c r="D150" s="13" t="str">
        <f t="shared" si="4"/>
        <v/>
      </c>
      <c r="E150" s="14"/>
      <c r="F150" s="15"/>
      <c r="G150" s="14"/>
      <c r="H150" s="14"/>
      <c r="I150" s="14"/>
      <c r="J150" s="14"/>
      <c r="K150" s="16"/>
      <c r="L150" s="13"/>
      <c r="M150" s="17" t="str">
        <f t="shared" si="5"/>
        <v/>
      </c>
      <c r="N150" s="13" t="str">
        <f>IF(D150="","",ROUND(D150*VLOOKUP(E150,Configuración!$A$4:$B$9,2,FALSE)*VLOOKUP(H150,Configuración!$D$4:$E$6,2,FALSE)*(I150/5)*VLOOKUP(J150,Configuración!$G$4:$H$7,2,FALSE)*(1-IFERROR(MIN(0.3,K150*0.03),0)),2))</f>
        <v/>
      </c>
      <c r="O150" s="15"/>
    </row>
    <row r="151" spans="1:15" x14ac:dyDescent="0.25">
      <c r="A151" s="11"/>
      <c r="B151" s="12"/>
      <c r="C151" s="12"/>
      <c r="D151" s="13" t="str">
        <f t="shared" si="4"/>
        <v/>
      </c>
      <c r="E151" s="14"/>
      <c r="F151" s="15"/>
      <c r="G151" s="14"/>
      <c r="H151" s="14"/>
      <c r="I151" s="14"/>
      <c r="J151" s="14"/>
      <c r="K151" s="16"/>
      <c r="L151" s="13"/>
      <c r="M151" s="17" t="str">
        <f t="shared" si="5"/>
        <v/>
      </c>
      <c r="N151" s="13" t="str">
        <f>IF(D151="","",ROUND(D151*VLOOKUP(E151,Configuración!$A$4:$B$9,2,FALSE)*VLOOKUP(H151,Configuración!$D$4:$E$6,2,FALSE)*(I151/5)*VLOOKUP(J151,Configuración!$G$4:$H$7,2,FALSE)*(1-IFERROR(MIN(0.3,K151*0.03),0)),2))</f>
        <v/>
      </c>
      <c r="O151" s="15"/>
    </row>
    <row r="152" spans="1:15" x14ac:dyDescent="0.25">
      <c r="A152" s="11"/>
      <c r="B152" s="12"/>
      <c r="C152" s="12"/>
      <c r="D152" s="13" t="str">
        <f t="shared" si="4"/>
        <v/>
      </c>
      <c r="E152" s="14"/>
      <c r="F152" s="15"/>
      <c r="G152" s="14"/>
      <c r="H152" s="14"/>
      <c r="I152" s="14"/>
      <c r="J152" s="14"/>
      <c r="K152" s="16"/>
      <c r="L152" s="13"/>
      <c r="M152" s="17" t="str">
        <f t="shared" si="5"/>
        <v/>
      </c>
      <c r="N152" s="13" t="str">
        <f>IF(D152="","",ROUND(D152*VLOOKUP(E152,Configuración!$A$4:$B$9,2,FALSE)*VLOOKUP(H152,Configuración!$D$4:$E$6,2,FALSE)*(I152/5)*VLOOKUP(J152,Configuración!$G$4:$H$7,2,FALSE)*(1-IFERROR(MIN(0.3,K152*0.03),0)),2))</f>
        <v/>
      </c>
      <c r="O152" s="15"/>
    </row>
    <row r="153" spans="1:15" x14ac:dyDescent="0.25">
      <c r="A153" s="11"/>
      <c r="B153" s="12"/>
      <c r="C153" s="12"/>
      <c r="D153" s="13" t="str">
        <f t="shared" si="4"/>
        <v/>
      </c>
      <c r="E153" s="14"/>
      <c r="F153" s="15"/>
      <c r="G153" s="14"/>
      <c r="H153" s="14"/>
      <c r="I153" s="14"/>
      <c r="J153" s="14"/>
      <c r="K153" s="16"/>
      <c r="L153" s="13"/>
      <c r="M153" s="17" t="str">
        <f t="shared" si="5"/>
        <v/>
      </c>
      <c r="N153" s="13" t="str">
        <f>IF(D153="","",ROUND(D153*VLOOKUP(E153,Configuración!$A$4:$B$9,2,FALSE)*VLOOKUP(H153,Configuración!$D$4:$E$6,2,FALSE)*(I153/5)*VLOOKUP(J153,Configuración!$G$4:$H$7,2,FALSE)*(1-IFERROR(MIN(0.3,K153*0.03),0)),2))</f>
        <v/>
      </c>
      <c r="O153" s="15"/>
    </row>
    <row r="154" spans="1:15" x14ac:dyDescent="0.25">
      <c r="A154" s="11"/>
      <c r="B154" s="12"/>
      <c r="C154" s="12"/>
      <c r="D154" s="13" t="str">
        <f t="shared" si="4"/>
        <v/>
      </c>
      <c r="E154" s="14"/>
      <c r="F154" s="15"/>
      <c r="G154" s="14"/>
      <c r="H154" s="14"/>
      <c r="I154" s="14"/>
      <c r="J154" s="14"/>
      <c r="K154" s="16"/>
      <c r="L154" s="13"/>
      <c r="M154" s="17" t="str">
        <f t="shared" si="5"/>
        <v/>
      </c>
      <c r="N154" s="13" t="str">
        <f>IF(D154="","",ROUND(D154*VLOOKUP(E154,Configuración!$A$4:$B$9,2,FALSE)*VLOOKUP(H154,Configuración!$D$4:$E$6,2,FALSE)*(I154/5)*VLOOKUP(J154,Configuración!$G$4:$H$7,2,FALSE)*(1-IFERROR(MIN(0.3,K154*0.03),0)),2))</f>
        <v/>
      </c>
      <c r="O154" s="15"/>
    </row>
    <row r="155" spans="1:15" x14ac:dyDescent="0.25">
      <c r="A155" s="11"/>
      <c r="B155" s="12"/>
      <c r="C155" s="12"/>
      <c r="D155" s="13" t="str">
        <f t="shared" si="4"/>
        <v/>
      </c>
      <c r="E155" s="14"/>
      <c r="F155" s="15"/>
      <c r="G155" s="14"/>
      <c r="H155" s="14"/>
      <c r="I155" s="14"/>
      <c r="J155" s="14"/>
      <c r="K155" s="16"/>
      <c r="L155" s="13"/>
      <c r="M155" s="17" t="str">
        <f t="shared" si="5"/>
        <v/>
      </c>
      <c r="N155" s="13" t="str">
        <f>IF(D155="","",ROUND(D155*VLOOKUP(E155,Configuración!$A$4:$B$9,2,FALSE)*VLOOKUP(H155,Configuración!$D$4:$E$6,2,FALSE)*(I155/5)*VLOOKUP(J155,Configuración!$G$4:$H$7,2,FALSE)*(1-IFERROR(MIN(0.3,K155*0.03),0)),2))</f>
        <v/>
      </c>
      <c r="O155" s="15"/>
    </row>
    <row r="156" spans="1:15" x14ac:dyDescent="0.25">
      <c r="A156" s="11"/>
      <c r="B156" s="12"/>
      <c r="C156" s="12"/>
      <c r="D156" s="13" t="str">
        <f t="shared" si="4"/>
        <v/>
      </c>
      <c r="E156" s="14"/>
      <c r="F156" s="15"/>
      <c r="G156" s="14"/>
      <c r="H156" s="14"/>
      <c r="I156" s="14"/>
      <c r="J156" s="14"/>
      <c r="K156" s="16"/>
      <c r="L156" s="13"/>
      <c r="M156" s="17" t="str">
        <f t="shared" si="5"/>
        <v/>
      </c>
      <c r="N156" s="13" t="str">
        <f>IF(D156="","",ROUND(D156*VLOOKUP(E156,Configuración!$A$4:$B$9,2,FALSE)*VLOOKUP(H156,Configuración!$D$4:$E$6,2,FALSE)*(I156/5)*VLOOKUP(J156,Configuración!$G$4:$H$7,2,FALSE)*(1-IFERROR(MIN(0.3,K156*0.03),0)),2))</f>
        <v/>
      </c>
      <c r="O156" s="15"/>
    </row>
    <row r="157" spans="1:15" x14ac:dyDescent="0.25">
      <c r="A157" s="11"/>
      <c r="B157" s="12"/>
      <c r="C157" s="12"/>
      <c r="D157" s="13" t="str">
        <f t="shared" si="4"/>
        <v/>
      </c>
      <c r="E157" s="14"/>
      <c r="F157" s="15"/>
      <c r="G157" s="14"/>
      <c r="H157" s="14"/>
      <c r="I157" s="14"/>
      <c r="J157" s="14"/>
      <c r="K157" s="16"/>
      <c r="L157" s="13"/>
      <c r="M157" s="17" t="str">
        <f t="shared" si="5"/>
        <v/>
      </c>
      <c r="N157" s="13" t="str">
        <f>IF(D157="","",ROUND(D157*VLOOKUP(E157,Configuración!$A$4:$B$9,2,FALSE)*VLOOKUP(H157,Configuración!$D$4:$E$6,2,FALSE)*(I157/5)*VLOOKUP(J157,Configuración!$G$4:$H$7,2,FALSE)*(1-IFERROR(MIN(0.3,K157*0.03),0)),2))</f>
        <v/>
      </c>
      <c r="O157" s="15"/>
    </row>
    <row r="158" spans="1:15" x14ac:dyDescent="0.25">
      <c r="A158" s="11"/>
      <c r="B158" s="12"/>
      <c r="C158" s="12"/>
      <c r="D158" s="13" t="str">
        <f t="shared" si="4"/>
        <v/>
      </c>
      <c r="E158" s="14"/>
      <c r="F158" s="15"/>
      <c r="G158" s="14"/>
      <c r="H158" s="14"/>
      <c r="I158" s="14"/>
      <c r="J158" s="14"/>
      <c r="K158" s="16"/>
      <c r="L158" s="13"/>
      <c r="M158" s="17" t="str">
        <f t="shared" si="5"/>
        <v/>
      </c>
      <c r="N158" s="13" t="str">
        <f>IF(D158="","",ROUND(D158*VLOOKUP(E158,Configuración!$A$4:$B$9,2,FALSE)*VLOOKUP(H158,Configuración!$D$4:$E$6,2,FALSE)*(I158/5)*VLOOKUP(J158,Configuración!$G$4:$H$7,2,FALSE)*(1-IFERROR(MIN(0.3,K158*0.03),0)),2))</f>
        <v/>
      </c>
      <c r="O158" s="15"/>
    </row>
    <row r="159" spans="1:15" x14ac:dyDescent="0.25">
      <c r="A159" s="11"/>
      <c r="B159" s="12"/>
      <c r="C159" s="12"/>
      <c r="D159" s="13" t="str">
        <f t="shared" si="4"/>
        <v/>
      </c>
      <c r="E159" s="14"/>
      <c r="F159" s="15"/>
      <c r="G159" s="14"/>
      <c r="H159" s="14"/>
      <c r="I159" s="14"/>
      <c r="J159" s="14"/>
      <c r="K159" s="16"/>
      <c r="L159" s="13"/>
      <c r="M159" s="17" t="str">
        <f t="shared" si="5"/>
        <v/>
      </c>
      <c r="N159" s="13" t="str">
        <f>IF(D159="","",ROUND(D159*VLOOKUP(E159,Configuración!$A$4:$B$9,2,FALSE)*VLOOKUP(H159,Configuración!$D$4:$E$6,2,FALSE)*(I159/5)*VLOOKUP(J159,Configuración!$G$4:$H$7,2,FALSE)*(1-IFERROR(MIN(0.3,K159*0.03),0)),2))</f>
        <v/>
      </c>
      <c r="O159" s="15"/>
    </row>
    <row r="160" spans="1:15" x14ac:dyDescent="0.25">
      <c r="A160" s="11"/>
      <c r="B160" s="12"/>
      <c r="C160" s="12"/>
      <c r="D160" s="13" t="str">
        <f t="shared" si="4"/>
        <v/>
      </c>
      <c r="E160" s="14"/>
      <c r="F160" s="15"/>
      <c r="G160" s="14"/>
      <c r="H160" s="14"/>
      <c r="I160" s="14"/>
      <c r="J160" s="14"/>
      <c r="K160" s="16"/>
      <c r="L160" s="13"/>
      <c r="M160" s="17" t="str">
        <f t="shared" si="5"/>
        <v/>
      </c>
      <c r="N160" s="13" t="str">
        <f>IF(D160="","",ROUND(D160*VLOOKUP(E160,Configuración!$A$4:$B$9,2,FALSE)*VLOOKUP(H160,Configuración!$D$4:$E$6,2,FALSE)*(I160/5)*VLOOKUP(J160,Configuración!$G$4:$H$7,2,FALSE)*(1-IFERROR(MIN(0.3,K160*0.03),0)),2))</f>
        <v/>
      </c>
      <c r="O160" s="15"/>
    </row>
    <row r="161" spans="1:15" x14ac:dyDescent="0.25">
      <c r="A161" s="11"/>
      <c r="B161" s="12"/>
      <c r="C161" s="12"/>
      <c r="D161" s="13" t="str">
        <f t="shared" si="4"/>
        <v/>
      </c>
      <c r="E161" s="14"/>
      <c r="F161" s="15"/>
      <c r="G161" s="14"/>
      <c r="H161" s="14"/>
      <c r="I161" s="14"/>
      <c r="J161" s="14"/>
      <c r="K161" s="16"/>
      <c r="L161" s="13"/>
      <c r="M161" s="17" t="str">
        <f t="shared" si="5"/>
        <v/>
      </c>
      <c r="N161" s="13" t="str">
        <f>IF(D161="","",ROUND(D161*VLOOKUP(E161,Configuración!$A$4:$B$9,2,FALSE)*VLOOKUP(H161,Configuración!$D$4:$E$6,2,FALSE)*(I161/5)*VLOOKUP(J161,Configuración!$G$4:$H$7,2,FALSE)*(1-IFERROR(MIN(0.3,K161*0.03),0)),2))</f>
        <v/>
      </c>
      <c r="O161" s="15"/>
    </row>
    <row r="162" spans="1:15" x14ac:dyDescent="0.25">
      <c r="A162" s="11"/>
      <c r="B162" s="12"/>
      <c r="C162" s="12"/>
      <c r="D162" s="13" t="str">
        <f t="shared" si="4"/>
        <v/>
      </c>
      <c r="E162" s="14"/>
      <c r="F162" s="15"/>
      <c r="G162" s="14"/>
      <c r="H162" s="14"/>
      <c r="I162" s="14"/>
      <c r="J162" s="14"/>
      <c r="K162" s="16"/>
      <c r="L162" s="13"/>
      <c r="M162" s="17" t="str">
        <f t="shared" si="5"/>
        <v/>
      </c>
      <c r="N162" s="13" t="str">
        <f>IF(D162="","",ROUND(D162*VLOOKUP(E162,Configuración!$A$4:$B$9,2,FALSE)*VLOOKUP(H162,Configuración!$D$4:$E$6,2,FALSE)*(I162/5)*VLOOKUP(J162,Configuración!$G$4:$H$7,2,FALSE)*(1-IFERROR(MIN(0.3,K162*0.03),0)),2))</f>
        <v/>
      </c>
      <c r="O162" s="15"/>
    </row>
    <row r="163" spans="1:15" x14ac:dyDescent="0.25">
      <c r="A163" s="11"/>
      <c r="B163" s="12"/>
      <c r="C163" s="12"/>
      <c r="D163" s="13" t="str">
        <f t="shared" si="4"/>
        <v/>
      </c>
      <c r="E163" s="14"/>
      <c r="F163" s="15"/>
      <c r="G163" s="14"/>
      <c r="H163" s="14"/>
      <c r="I163" s="14"/>
      <c r="J163" s="14"/>
      <c r="K163" s="16"/>
      <c r="L163" s="13"/>
      <c r="M163" s="17" t="str">
        <f t="shared" si="5"/>
        <v/>
      </c>
      <c r="N163" s="13" t="str">
        <f>IF(D163="","",ROUND(D163*VLOOKUP(E163,Configuración!$A$4:$B$9,2,FALSE)*VLOOKUP(H163,Configuración!$D$4:$E$6,2,FALSE)*(I163/5)*VLOOKUP(J163,Configuración!$G$4:$H$7,2,FALSE)*(1-IFERROR(MIN(0.3,K163*0.03),0)),2))</f>
        <v/>
      </c>
      <c r="O163" s="15"/>
    </row>
    <row r="164" spans="1:15" x14ac:dyDescent="0.25">
      <c r="A164" s="11"/>
      <c r="B164" s="12"/>
      <c r="C164" s="12"/>
      <c r="D164" s="13" t="str">
        <f t="shared" si="4"/>
        <v/>
      </c>
      <c r="E164" s="14"/>
      <c r="F164" s="15"/>
      <c r="G164" s="14"/>
      <c r="H164" s="14"/>
      <c r="I164" s="14"/>
      <c r="J164" s="14"/>
      <c r="K164" s="16"/>
      <c r="L164" s="13"/>
      <c r="M164" s="17" t="str">
        <f t="shared" si="5"/>
        <v/>
      </c>
      <c r="N164" s="13" t="str">
        <f>IF(D164="","",ROUND(D164*VLOOKUP(E164,Configuración!$A$4:$B$9,2,FALSE)*VLOOKUP(H164,Configuración!$D$4:$E$6,2,FALSE)*(I164/5)*VLOOKUP(J164,Configuración!$G$4:$H$7,2,FALSE)*(1-IFERROR(MIN(0.3,K164*0.03),0)),2))</f>
        <v/>
      </c>
      <c r="O164" s="15"/>
    </row>
    <row r="165" spans="1:15" x14ac:dyDescent="0.25">
      <c r="A165" s="11"/>
      <c r="B165" s="12"/>
      <c r="C165" s="12"/>
      <c r="D165" s="13" t="str">
        <f t="shared" si="4"/>
        <v/>
      </c>
      <c r="E165" s="14"/>
      <c r="F165" s="15"/>
      <c r="G165" s="14"/>
      <c r="H165" s="14"/>
      <c r="I165" s="14"/>
      <c r="J165" s="14"/>
      <c r="K165" s="16"/>
      <c r="L165" s="13"/>
      <c r="M165" s="17" t="str">
        <f t="shared" si="5"/>
        <v/>
      </c>
      <c r="N165" s="13" t="str">
        <f>IF(D165="","",ROUND(D165*VLOOKUP(E165,Configuración!$A$4:$B$9,2,FALSE)*VLOOKUP(H165,Configuración!$D$4:$E$6,2,FALSE)*(I165/5)*VLOOKUP(J165,Configuración!$G$4:$H$7,2,FALSE)*(1-IFERROR(MIN(0.3,K165*0.03),0)),2))</f>
        <v/>
      </c>
      <c r="O165" s="15"/>
    </row>
    <row r="166" spans="1:15" x14ac:dyDescent="0.25">
      <c r="A166" s="11"/>
      <c r="B166" s="12"/>
      <c r="C166" s="12"/>
      <c r="D166" s="13" t="str">
        <f t="shared" si="4"/>
        <v/>
      </c>
      <c r="E166" s="14"/>
      <c r="F166" s="15"/>
      <c r="G166" s="14"/>
      <c r="H166" s="14"/>
      <c r="I166" s="14"/>
      <c r="J166" s="14"/>
      <c r="K166" s="16"/>
      <c r="L166" s="13"/>
      <c r="M166" s="17" t="str">
        <f t="shared" si="5"/>
        <v/>
      </c>
      <c r="N166" s="13" t="str">
        <f>IF(D166="","",ROUND(D166*VLOOKUP(E166,Configuración!$A$4:$B$9,2,FALSE)*VLOOKUP(H166,Configuración!$D$4:$E$6,2,FALSE)*(I166/5)*VLOOKUP(J166,Configuración!$G$4:$H$7,2,FALSE)*(1-IFERROR(MIN(0.3,K166*0.03),0)),2))</f>
        <v/>
      </c>
      <c r="O166" s="15"/>
    </row>
    <row r="167" spans="1:15" x14ac:dyDescent="0.25">
      <c r="A167" s="11"/>
      <c r="B167" s="12"/>
      <c r="C167" s="12"/>
      <c r="D167" s="13" t="str">
        <f t="shared" si="4"/>
        <v/>
      </c>
      <c r="E167" s="14"/>
      <c r="F167" s="15"/>
      <c r="G167" s="14"/>
      <c r="H167" s="14"/>
      <c r="I167" s="14"/>
      <c r="J167" s="14"/>
      <c r="K167" s="16"/>
      <c r="L167" s="13"/>
      <c r="M167" s="17" t="str">
        <f t="shared" si="5"/>
        <v/>
      </c>
      <c r="N167" s="13" t="str">
        <f>IF(D167="","",ROUND(D167*VLOOKUP(E167,Configuración!$A$4:$B$9,2,FALSE)*VLOOKUP(H167,Configuración!$D$4:$E$6,2,FALSE)*(I167/5)*VLOOKUP(J167,Configuración!$G$4:$H$7,2,FALSE)*(1-IFERROR(MIN(0.3,K167*0.03),0)),2))</f>
        <v/>
      </c>
      <c r="O167" s="15"/>
    </row>
    <row r="168" spans="1:15" x14ac:dyDescent="0.25">
      <c r="A168" s="11"/>
      <c r="B168" s="12"/>
      <c r="C168" s="12"/>
      <c r="D168" s="13" t="str">
        <f t="shared" si="4"/>
        <v/>
      </c>
      <c r="E168" s="14"/>
      <c r="F168" s="15"/>
      <c r="G168" s="14"/>
      <c r="H168" s="14"/>
      <c r="I168" s="14"/>
      <c r="J168" s="14"/>
      <c r="K168" s="16"/>
      <c r="L168" s="13"/>
      <c r="M168" s="17" t="str">
        <f t="shared" si="5"/>
        <v/>
      </c>
      <c r="N168" s="13" t="str">
        <f>IF(D168="","",ROUND(D168*VLOOKUP(E168,Configuración!$A$4:$B$9,2,FALSE)*VLOOKUP(H168,Configuración!$D$4:$E$6,2,FALSE)*(I168/5)*VLOOKUP(J168,Configuración!$G$4:$H$7,2,FALSE)*(1-IFERROR(MIN(0.3,K168*0.03),0)),2))</f>
        <v/>
      </c>
      <c r="O168" s="15"/>
    </row>
    <row r="169" spans="1:15" x14ac:dyDescent="0.25">
      <c r="A169" s="11"/>
      <c r="B169" s="12"/>
      <c r="C169" s="12"/>
      <c r="D169" s="13" t="str">
        <f t="shared" si="4"/>
        <v/>
      </c>
      <c r="E169" s="14"/>
      <c r="F169" s="15"/>
      <c r="G169" s="14"/>
      <c r="H169" s="14"/>
      <c r="I169" s="14"/>
      <c r="J169" s="14"/>
      <c r="K169" s="16"/>
      <c r="L169" s="13"/>
      <c r="M169" s="17" t="str">
        <f t="shared" si="5"/>
        <v/>
      </c>
      <c r="N169" s="13" t="str">
        <f>IF(D169="","",ROUND(D169*VLOOKUP(E169,Configuración!$A$4:$B$9,2,FALSE)*VLOOKUP(H169,Configuración!$D$4:$E$6,2,FALSE)*(I169/5)*VLOOKUP(J169,Configuración!$G$4:$H$7,2,FALSE)*(1-IFERROR(MIN(0.3,K169*0.03),0)),2))</f>
        <v/>
      </c>
      <c r="O169" s="15"/>
    </row>
    <row r="170" spans="1:15" x14ac:dyDescent="0.25">
      <c r="A170" s="11"/>
      <c r="B170" s="12"/>
      <c r="C170" s="12"/>
      <c r="D170" s="13" t="str">
        <f t="shared" si="4"/>
        <v/>
      </c>
      <c r="E170" s="14"/>
      <c r="F170" s="15"/>
      <c r="G170" s="14"/>
      <c r="H170" s="14"/>
      <c r="I170" s="14"/>
      <c r="J170" s="14"/>
      <c r="K170" s="16"/>
      <c r="L170" s="13"/>
      <c r="M170" s="17" t="str">
        <f t="shared" si="5"/>
        <v/>
      </c>
      <c r="N170" s="13" t="str">
        <f>IF(D170="","",ROUND(D170*VLOOKUP(E170,Configuración!$A$4:$B$9,2,FALSE)*VLOOKUP(H170,Configuración!$D$4:$E$6,2,FALSE)*(I170/5)*VLOOKUP(J170,Configuración!$G$4:$H$7,2,FALSE)*(1-IFERROR(MIN(0.3,K170*0.03),0)),2))</f>
        <v/>
      </c>
      <c r="O170" s="15"/>
    </row>
    <row r="171" spans="1:15" x14ac:dyDescent="0.25">
      <c r="A171" s="11"/>
      <c r="B171" s="12"/>
      <c r="C171" s="12"/>
      <c r="D171" s="13" t="str">
        <f t="shared" si="4"/>
        <v/>
      </c>
      <c r="E171" s="14"/>
      <c r="F171" s="15"/>
      <c r="G171" s="14"/>
      <c r="H171" s="14"/>
      <c r="I171" s="14"/>
      <c r="J171" s="14"/>
      <c r="K171" s="16"/>
      <c r="L171" s="13"/>
      <c r="M171" s="17" t="str">
        <f t="shared" si="5"/>
        <v/>
      </c>
      <c r="N171" s="13" t="str">
        <f>IF(D171="","",ROUND(D171*VLOOKUP(E171,Configuración!$A$4:$B$9,2,FALSE)*VLOOKUP(H171,Configuración!$D$4:$E$6,2,FALSE)*(I171/5)*VLOOKUP(J171,Configuración!$G$4:$H$7,2,FALSE)*(1-IFERROR(MIN(0.3,K171*0.03),0)),2))</f>
        <v/>
      </c>
      <c r="O171" s="15"/>
    </row>
    <row r="172" spans="1:15" x14ac:dyDescent="0.25">
      <c r="A172" s="11"/>
      <c r="B172" s="12"/>
      <c r="C172" s="12"/>
      <c r="D172" s="13" t="str">
        <f t="shared" si="4"/>
        <v/>
      </c>
      <c r="E172" s="14"/>
      <c r="F172" s="15"/>
      <c r="G172" s="14"/>
      <c r="H172" s="14"/>
      <c r="I172" s="14"/>
      <c r="J172" s="14"/>
      <c r="K172" s="16"/>
      <c r="L172" s="13"/>
      <c r="M172" s="17" t="str">
        <f t="shared" si="5"/>
        <v/>
      </c>
      <c r="N172" s="13" t="str">
        <f>IF(D172="","",ROUND(D172*VLOOKUP(E172,Configuración!$A$4:$B$9,2,FALSE)*VLOOKUP(H172,Configuración!$D$4:$E$6,2,FALSE)*(I172/5)*VLOOKUP(J172,Configuración!$G$4:$H$7,2,FALSE)*(1-IFERROR(MIN(0.3,K172*0.03),0)),2))</f>
        <v/>
      </c>
      <c r="O172" s="15"/>
    </row>
    <row r="173" spans="1:15" x14ac:dyDescent="0.25">
      <c r="A173" s="11"/>
      <c r="B173" s="12"/>
      <c r="C173" s="12"/>
      <c r="D173" s="13" t="str">
        <f t="shared" si="4"/>
        <v/>
      </c>
      <c r="E173" s="14"/>
      <c r="F173" s="15"/>
      <c r="G173" s="14"/>
      <c r="H173" s="14"/>
      <c r="I173" s="14"/>
      <c r="J173" s="14"/>
      <c r="K173" s="16"/>
      <c r="L173" s="13"/>
      <c r="M173" s="17" t="str">
        <f t="shared" si="5"/>
        <v/>
      </c>
      <c r="N173" s="13" t="str">
        <f>IF(D173="","",ROUND(D173*VLOOKUP(E173,Configuración!$A$4:$B$9,2,FALSE)*VLOOKUP(H173,Configuración!$D$4:$E$6,2,FALSE)*(I173/5)*VLOOKUP(J173,Configuración!$G$4:$H$7,2,FALSE)*(1-IFERROR(MIN(0.3,K173*0.03),0)),2))</f>
        <v/>
      </c>
      <c r="O173" s="15"/>
    </row>
    <row r="174" spans="1:15" x14ac:dyDescent="0.25">
      <c r="A174" s="11"/>
      <c r="B174" s="12"/>
      <c r="C174" s="12"/>
      <c r="D174" s="13" t="str">
        <f t="shared" si="4"/>
        <v/>
      </c>
      <c r="E174" s="14"/>
      <c r="F174" s="15"/>
      <c r="G174" s="14"/>
      <c r="H174" s="14"/>
      <c r="I174" s="14"/>
      <c r="J174" s="14"/>
      <c r="K174" s="16"/>
      <c r="L174" s="13"/>
      <c r="M174" s="17" t="str">
        <f t="shared" si="5"/>
        <v/>
      </c>
      <c r="N174" s="13" t="str">
        <f>IF(D174="","",ROUND(D174*VLOOKUP(E174,Configuración!$A$4:$B$9,2,FALSE)*VLOOKUP(H174,Configuración!$D$4:$E$6,2,FALSE)*(I174/5)*VLOOKUP(J174,Configuración!$G$4:$H$7,2,FALSE)*(1-IFERROR(MIN(0.3,K174*0.03),0)),2))</f>
        <v/>
      </c>
      <c r="O174" s="15"/>
    </row>
    <row r="175" spans="1:15" x14ac:dyDescent="0.25">
      <c r="A175" s="11"/>
      <c r="B175" s="12"/>
      <c r="C175" s="12"/>
      <c r="D175" s="13" t="str">
        <f t="shared" si="4"/>
        <v/>
      </c>
      <c r="E175" s="14"/>
      <c r="F175" s="15"/>
      <c r="G175" s="14"/>
      <c r="H175" s="14"/>
      <c r="I175" s="14"/>
      <c r="J175" s="14"/>
      <c r="K175" s="16"/>
      <c r="L175" s="13"/>
      <c r="M175" s="17" t="str">
        <f t="shared" si="5"/>
        <v/>
      </c>
      <c r="N175" s="13" t="str">
        <f>IF(D175="","",ROUND(D175*VLOOKUP(E175,Configuración!$A$4:$B$9,2,FALSE)*VLOOKUP(H175,Configuración!$D$4:$E$6,2,FALSE)*(I175/5)*VLOOKUP(J175,Configuración!$G$4:$H$7,2,FALSE)*(1-IFERROR(MIN(0.3,K175*0.03),0)),2))</f>
        <v/>
      </c>
      <c r="O175" s="15"/>
    </row>
    <row r="176" spans="1:15" x14ac:dyDescent="0.25">
      <c r="A176" s="11"/>
      <c r="B176" s="12"/>
      <c r="C176" s="12"/>
      <c r="D176" s="13" t="str">
        <f t="shared" si="4"/>
        <v/>
      </c>
      <c r="E176" s="14"/>
      <c r="F176" s="15"/>
      <c r="G176" s="14"/>
      <c r="H176" s="14"/>
      <c r="I176" s="14"/>
      <c r="J176" s="14"/>
      <c r="K176" s="16"/>
      <c r="L176" s="13"/>
      <c r="M176" s="17" t="str">
        <f t="shared" si="5"/>
        <v/>
      </c>
      <c r="N176" s="13" t="str">
        <f>IF(D176="","",ROUND(D176*VLOOKUP(E176,Configuración!$A$4:$B$9,2,FALSE)*VLOOKUP(H176,Configuración!$D$4:$E$6,2,FALSE)*(I176/5)*VLOOKUP(J176,Configuración!$G$4:$H$7,2,FALSE)*(1-IFERROR(MIN(0.3,K176*0.03),0)),2))</f>
        <v/>
      </c>
      <c r="O176" s="15"/>
    </row>
    <row r="177" spans="1:15" x14ac:dyDescent="0.25">
      <c r="A177" s="11"/>
      <c r="B177" s="12"/>
      <c r="C177" s="12"/>
      <c r="D177" s="13" t="str">
        <f t="shared" si="4"/>
        <v/>
      </c>
      <c r="E177" s="14"/>
      <c r="F177" s="15"/>
      <c r="G177" s="14"/>
      <c r="H177" s="14"/>
      <c r="I177" s="14"/>
      <c r="J177" s="14"/>
      <c r="K177" s="16"/>
      <c r="L177" s="13"/>
      <c r="M177" s="17" t="str">
        <f t="shared" si="5"/>
        <v/>
      </c>
      <c r="N177" s="13" t="str">
        <f>IF(D177="","",ROUND(D177*VLOOKUP(E177,Configuración!$A$4:$B$9,2,FALSE)*VLOOKUP(H177,Configuración!$D$4:$E$6,2,FALSE)*(I177/5)*VLOOKUP(J177,Configuración!$G$4:$H$7,2,FALSE)*(1-IFERROR(MIN(0.3,K177*0.03),0)),2))</f>
        <v/>
      </c>
      <c r="O177" s="15"/>
    </row>
    <row r="178" spans="1:15" x14ac:dyDescent="0.25">
      <c r="A178" s="11"/>
      <c r="B178" s="12"/>
      <c r="C178" s="12"/>
      <c r="D178" s="13" t="str">
        <f t="shared" si="4"/>
        <v/>
      </c>
      <c r="E178" s="14"/>
      <c r="F178" s="15"/>
      <c r="G178" s="14"/>
      <c r="H178" s="14"/>
      <c r="I178" s="14"/>
      <c r="J178" s="14"/>
      <c r="K178" s="16"/>
      <c r="L178" s="13"/>
      <c r="M178" s="17" t="str">
        <f t="shared" si="5"/>
        <v/>
      </c>
      <c r="N178" s="13" t="str">
        <f>IF(D178="","",ROUND(D178*VLOOKUP(E178,Configuración!$A$4:$B$9,2,FALSE)*VLOOKUP(H178,Configuración!$D$4:$E$6,2,FALSE)*(I178/5)*VLOOKUP(J178,Configuración!$G$4:$H$7,2,FALSE)*(1-IFERROR(MIN(0.3,K178*0.03),0)),2))</f>
        <v/>
      </c>
      <c r="O178" s="15"/>
    </row>
    <row r="179" spans="1:15" x14ac:dyDescent="0.25">
      <c r="A179" s="11"/>
      <c r="B179" s="12"/>
      <c r="C179" s="12"/>
      <c r="D179" s="13" t="str">
        <f t="shared" si="4"/>
        <v/>
      </c>
      <c r="E179" s="14"/>
      <c r="F179" s="15"/>
      <c r="G179" s="14"/>
      <c r="H179" s="14"/>
      <c r="I179" s="14"/>
      <c r="J179" s="14"/>
      <c r="K179" s="16"/>
      <c r="L179" s="13"/>
      <c r="M179" s="17" t="str">
        <f t="shared" si="5"/>
        <v/>
      </c>
      <c r="N179" s="13" t="str">
        <f>IF(D179="","",ROUND(D179*VLOOKUP(E179,Configuración!$A$4:$B$9,2,FALSE)*VLOOKUP(H179,Configuración!$D$4:$E$6,2,FALSE)*(I179/5)*VLOOKUP(J179,Configuración!$G$4:$H$7,2,FALSE)*(1-IFERROR(MIN(0.3,K179*0.03),0)),2))</f>
        <v/>
      </c>
      <c r="O179" s="15"/>
    </row>
    <row r="180" spans="1:15" x14ac:dyDescent="0.25">
      <c r="A180" s="11"/>
      <c r="B180" s="12"/>
      <c r="C180" s="12"/>
      <c r="D180" s="13" t="str">
        <f t="shared" si="4"/>
        <v/>
      </c>
      <c r="E180" s="14"/>
      <c r="F180" s="15"/>
      <c r="G180" s="14"/>
      <c r="H180" s="14"/>
      <c r="I180" s="14"/>
      <c r="J180" s="14"/>
      <c r="K180" s="16"/>
      <c r="L180" s="13"/>
      <c r="M180" s="17" t="str">
        <f t="shared" si="5"/>
        <v/>
      </c>
      <c r="N180" s="13" t="str">
        <f>IF(D180="","",ROUND(D180*VLOOKUP(E180,Configuración!$A$4:$B$9,2,FALSE)*VLOOKUP(H180,Configuración!$D$4:$E$6,2,FALSE)*(I180/5)*VLOOKUP(J180,Configuración!$G$4:$H$7,2,FALSE)*(1-IFERROR(MIN(0.3,K180*0.03),0)),2))</f>
        <v/>
      </c>
      <c r="O180" s="15"/>
    </row>
    <row r="181" spans="1:15" x14ac:dyDescent="0.25">
      <c r="A181" s="11"/>
      <c r="B181" s="12"/>
      <c r="C181" s="12"/>
      <c r="D181" s="13" t="str">
        <f t="shared" si="4"/>
        <v/>
      </c>
      <c r="E181" s="14"/>
      <c r="F181" s="15"/>
      <c r="G181" s="14"/>
      <c r="H181" s="14"/>
      <c r="I181" s="14"/>
      <c r="J181" s="14"/>
      <c r="K181" s="16"/>
      <c r="L181" s="13"/>
      <c r="M181" s="17" t="str">
        <f t="shared" si="5"/>
        <v/>
      </c>
      <c r="N181" s="13" t="str">
        <f>IF(D181="","",ROUND(D181*VLOOKUP(E181,Configuración!$A$4:$B$9,2,FALSE)*VLOOKUP(H181,Configuración!$D$4:$E$6,2,FALSE)*(I181/5)*VLOOKUP(J181,Configuración!$G$4:$H$7,2,FALSE)*(1-IFERROR(MIN(0.3,K181*0.03),0)),2))</f>
        <v/>
      </c>
      <c r="O181" s="15"/>
    </row>
    <row r="182" spans="1:15" x14ac:dyDescent="0.25">
      <c r="A182" s="11"/>
      <c r="B182" s="12"/>
      <c r="C182" s="12"/>
      <c r="D182" s="13" t="str">
        <f t="shared" si="4"/>
        <v/>
      </c>
      <c r="E182" s="14"/>
      <c r="F182" s="15"/>
      <c r="G182" s="14"/>
      <c r="H182" s="14"/>
      <c r="I182" s="14"/>
      <c r="J182" s="14"/>
      <c r="K182" s="16"/>
      <c r="L182" s="13"/>
      <c r="M182" s="17" t="str">
        <f t="shared" si="5"/>
        <v/>
      </c>
      <c r="N182" s="13" t="str">
        <f>IF(D182="","",ROUND(D182*VLOOKUP(E182,Configuración!$A$4:$B$9,2,FALSE)*VLOOKUP(H182,Configuración!$D$4:$E$6,2,FALSE)*(I182/5)*VLOOKUP(J182,Configuración!$G$4:$H$7,2,FALSE)*(1-IFERROR(MIN(0.3,K182*0.03),0)),2))</f>
        <v/>
      </c>
      <c r="O182" s="15"/>
    </row>
    <row r="183" spans="1:15" x14ac:dyDescent="0.25">
      <c r="A183" s="11"/>
      <c r="B183" s="12"/>
      <c r="C183" s="12"/>
      <c r="D183" s="13" t="str">
        <f t="shared" si="4"/>
        <v/>
      </c>
      <c r="E183" s="14"/>
      <c r="F183" s="15"/>
      <c r="G183" s="14"/>
      <c r="H183" s="14"/>
      <c r="I183" s="14"/>
      <c r="J183" s="14"/>
      <c r="K183" s="16"/>
      <c r="L183" s="13"/>
      <c r="M183" s="17" t="str">
        <f t="shared" si="5"/>
        <v/>
      </c>
      <c r="N183" s="13" t="str">
        <f>IF(D183="","",ROUND(D183*VLOOKUP(E183,Configuración!$A$4:$B$9,2,FALSE)*VLOOKUP(H183,Configuración!$D$4:$E$6,2,FALSE)*(I183/5)*VLOOKUP(J183,Configuración!$G$4:$H$7,2,FALSE)*(1-IFERROR(MIN(0.3,K183*0.03),0)),2))</f>
        <v/>
      </c>
      <c r="O183" s="15"/>
    </row>
    <row r="184" spans="1:15" x14ac:dyDescent="0.25">
      <c r="A184" s="11"/>
      <c r="B184" s="12"/>
      <c r="C184" s="12"/>
      <c r="D184" s="13" t="str">
        <f t="shared" si="4"/>
        <v/>
      </c>
      <c r="E184" s="14"/>
      <c r="F184" s="15"/>
      <c r="G184" s="14"/>
      <c r="H184" s="14"/>
      <c r="I184" s="14"/>
      <c r="J184" s="14"/>
      <c r="K184" s="16"/>
      <c r="L184" s="13"/>
      <c r="M184" s="17" t="str">
        <f t="shared" si="5"/>
        <v/>
      </c>
      <c r="N184" s="13" t="str">
        <f>IF(D184="","",ROUND(D184*VLOOKUP(E184,Configuración!$A$4:$B$9,2,FALSE)*VLOOKUP(H184,Configuración!$D$4:$E$6,2,FALSE)*(I184/5)*VLOOKUP(J184,Configuración!$G$4:$H$7,2,FALSE)*(1-IFERROR(MIN(0.3,K184*0.03),0)),2))</f>
        <v/>
      </c>
      <c r="O184" s="15"/>
    </row>
    <row r="185" spans="1:15" x14ac:dyDescent="0.25">
      <c r="A185" s="11"/>
      <c r="B185" s="12"/>
      <c r="C185" s="12"/>
      <c r="D185" s="13" t="str">
        <f t="shared" si="4"/>
        <v/>
      </c>
      <c r="E185" s="14"/>
      <c r="F185" s="15"/>
      <c r="G185" s="14"/>
      <c r="H185" s="14"/>
      <c r="I185" s="14"/>
      <c r="J185" s="14"/>
      <c r="K185" s="16"/>
      <c r="L185" s="13"/>
      <c r="M185" s="17" t="str">
        <f t="shared" si="5"/>
        <v/>
      </c>
      <c r="N185" s="13" t="str">
        <f>IF(D185="","",ROUND(D185*VLOOKUP(E185,Configuración!$A$4:$B$9,2,FALSE)*VLOOKUP(H185,Configuración!$D$4:$E$6,2,FALSE)*(I185/5)*VLOOKUP(J185,Configuración!$G$4:$H$7,2,FALSE)*(1-IFERROR(MIN(0.3,K185*0.03),0)),2))</f>
        <v/>
      </c>
      <c r="O185" s="15"/>
    </row>
    <row r="186" spans="1:15" x14ac:dyDescent="0.25">
      <c r="A186" s="11"/>
      <c r="B186" s="12"/>
      <c r="C186" s="12"/>
      <c r="D186" s="13" t="str">
        <f t="shared" si="4"/>
        <v/>
      </c>
      <c r="E186" s="14"/>
      <c r="F186" s="15"/>
      <c r="G186" s="14"/>
      <c r="H186" s="14"/>
      <c r="I186" s="14"/>
      <c r="J186" s="14"/>
      <c r="K186" s="16"/>
      <c r="L186" s="13"/>
      <c r="M186" s="17" t="str">
        <f t="shared" si="5"/>
        <v/>
      </c>
      <c r="N186" s="13" t="str">
        <f>IF(D186="","",ROUND(D186*VLOOKUP(E186,Configuración!$A$4:$B$9,2,FALSE)*VLOOKUP(H186,Configuración!$D$4:$E$6,2,FALSE)*(I186/5)*VLOOKUP(J186,Configuración!$G$4:$H$7,2,FALSE)*(1-IFERROR(MIN(0.3,K186*0.03),0)),2))</f>
        <v/>
      </c>
      <c r="O186" s="15"/>
    </row>
    <row r="187" spans="1:15" x14ac:dyDescent="0.25">
      <c r="A187" s="11"/>
      <c r="B187" s="12"/>
      <c r="C187" s="12"/>
      <c r="D187" s="13" t="str">
        <f t="shared" si="4"/>
        <v/>
      </c>
      <c r="E187" s="14"/>
      <c r="F187" s="15"/>
      <c r="G187" s="14"/>
      <c r="H187" s="14"/>
      <c r="I187" s="14"/>
      <c r="J187" s="14"/>
      <c r="K187" s="16"/>
      <c r="L187" s="13"/>
      <c r="M187" s="17" t="str">
        <f t="shared" si="5"/>
        <v/>
      </c>
      <c r="N187" s="13" t="str">
        <f>IF(D187="","",ROUND(D187*VLOOKUP(E187,Configuración!$A$4:$B$9,2,FALSE)*VLOOKUP(H187,Configuración!$D$4:$E$6,2,FALSE)*(I187/5)*VLOOKUP(J187,Configuración!$G$4:$H$7,2,FALSE)*(1-IFERROR(MIN(0.3,K187*0.03),0)),2))</f>
        <v/>
      </c>
      <c r="O187" s="15"/>
    </row>
    <row r="188" spans="1:15" x14ac:dyDescent="0.25">
      <c r="A188" s="11"/>
      <c r="B188" s="12"/>
      <c r="C188" s="12"/>
      <c r="D188" s="13" t="str">
        <f t="shared" si="4"/>
        <v/>
      </c>
      <c r="E188" s="14"/>
      <c r="F188" s="15"/>
      <c r="G188" s="14"/>
      <c r="H188" s="14"/>
      <c r="I188" s="14"/>
      <c r="J188" s="14"/>
      <c r="K188" s="16"/>
      <c r="L188" s="13"/>
      <c r="M188" s="17" t="str">
        <f t="shared" si="5"/>
        <v/>
      </c>
      <c r="N188" s="13" t="str">
        <f>IF(D188="","",ROUND(D188*VLOOKUP(E188,Configuración!$A$4:$B$9,2,FALSE)*VLOOKUP(H188,Configuración!$D$4:$E$6,2,FALSE)*(I188/5)*VLOOKUP(J188,Configuración!$G$4:$H$7,2,FALSE)*(1-IFERROR(MIN(0.3,K188*0.03),0)),2))</f>
        <v/>
      </c>
      <c r="O188" s="15"/>
    </row>
    <row r="189" spans="1:15" x14ac:dyDescent="0.25">
      <c r="A189" s="11"/>
      <c r="B189" s="12"/>
      <c r="C189" s="12"/>
      <c r="D189" s="13" t="str">
        <f t="shared" si="4"/>
        <v/>
      </c>
      <c r="E189" s="14"/>
      <c r="F189" s="15"/>
      <c r="G189" s="14"/>
      <c r="H189" s="14"/>
      <c r="I189" s="14"/>
      <c r="J189" s="14"/>
      <c r="K189" s="16"/>
      <c r="L189" s="13"/>
      <c r="M189" s="17" t="str">
        <f t="shared" si="5"/>
        <v/>
      </c>
      <c r="N189" s="13" t="str">
        <f>IF(D189="","",ROUND(D189*VLOOKUP(E189,Configuración!$A$4:$B$9,2,FALSE)*VLOOKUP(H189,Configuración!$D$4:$E$6,2,FALSE)*(I189/5)*VLOOKUP(J189,Configuración!$G$4:$H$7,2,FALSE)*(1-IFERROR(MIN(0.3,K189*0.03),0)),2))</f>
        <v/>
      </c>
      <c r="O189" s="15"/>
    </row>
    <row r="190" spans="1:15" x14ac:dyDescent="0.25">
      <c r="A190" s="11"/>
      <c r="B190" s="12"/>
      <c r="C190" s="12"/>
      <c r="D190" s="13" t="str">
        <f t="shared" si="4"/>
        <v/>
      </c>
      <c r="E190" s="14"/>
      <c r="F190" s="15"/>
      <c r="G190" s="14"/>
      <c r="H190" s="14"/>
      <c r="I190" s="14"/>
      <c r="J190" s="14"/>
      <c r="K190" s="16"/>
      <c r="L190" s="13"/>
      <c r="M190" s="17" t="str">
        <f t="shared" si="5"/>
        <v/>
      </c>
      <c r="N190" s="13" t="str">
        <f>IF(D190="","",ROUND(D190*VLOOKUP(E190,Configuración!$A$4:$B$9,2,FALSE)*VLOOKUP(H190,Configuración!$D$4:$E$6,2,FALSE)*(I190/5)*VLOOKUP(J190,Configuración!$G$4:$H$7,2,FALSE)*(1-IFERROR(MIN(0.3,K190*0.03),0)),2))</f>
        <v/>
      </c>
      <c r="O190" s="15"/>
    </row>
    <row r="191" spans="1:15" x14ac:dyDescent="0.25">
      <c r="A191" s="11"/>
      <c r="B191" s="12"/>
      <c r="C191" s="12"/>
      <c r="D191" s="13" t="str">
        <f t="shared" si="4"/>
        <v/>
      </c>
      <c r="E191" s="14"/>
      <c r="F191" s="15"/>
      <c r="G191" s="14"/>
      <c r="H191" s="14"/>
      <c r="I191" s="14"/>
      <c r="J191" s="14"/>
      <c r="K191" s="16"/>
      <c r="L191" s="13"/>
      <c r="M191" s="17" t="str">
        <f t="shared" si="5"/>
        <v/>
      </c>
      <c r="N191" s="13" t="str">
        <f>IF(D191="","",ROUND(D191*VLOOKUP(E191,Configuración!$A$4:$B$9,2,FALSE)*VLOOKUP(H191,Configuración!$D$4:$E$6,2,FALSE)*(I191/5)*VLOOKUP(J191,Configuración!$G$4:$H$7,2,FALSE)*(1-IFERROR(MIN(0.3,K191*0.03),0)),2))</f>
        <v/>
      </c>
      <c r="O191" s="15"/>
    </row>
    <row r="192" spans="1:15" x14ac:dyDescent="0.25">
      <c r="A192" s="11"/>
      <c r="B192" s="12"/>
      <c r="C192" s="12"/>
      <c r="D192" s="13" t="str">
        <f t="shared" si="4"/>
        <v/>
      </c>
      <c r="E192" s="14"/>
      <c r="F192" s="15"/>
      <c r="G192" s="14"/>
      <c r="H192" s="14"/>
      <c r="I192" s="14"/>
      <c r="J192" s="14"/>
      <c r="K192" s="16"/>
      <c r="L192" s="13"/>
      <c r="M192" s="17" t="str">
        <f t="shared" si="5"/>
        <v/>
      </c>
      <c r="N192" s="13" t="str">
        <f>IF(D192="","",ROUND(D192*VLOOKUP(E192,Configuración!$A$4:$B$9,2,FALSE)*VLOOKUP(H192,Configuración!$D$4:$E$6,2,FALSE)*(I192/5)*VLOOKUP(J192,Configuración!$G$4:$H$7,2,FALSE)*(1-IFERROR(MIN(0.3,K192*0.03),0)),2))</f>
        <v/>
      </c>
      <c r="O192" s="15"/>
    </row>
    <row r="193" spans="1:15" x14ac:dyDescent="0.25">
      <c r="A193" s="11"/>
      <c r="B193" s="12"/>
      <c r="C193" s="12"/>
      <c r="D193" s="13" t="str">
        <f t="shared" si="4"/>
        <v/>
      </c>
      <c r="E193" s="14"/>
      <c r="F193" s="15"/>
      <c r="G193" s="14"/>
      <c r="H193" s="14"/>
      <c r="I193" s="14"/>
      <c r="J193" s="14"/>
      <c r="K193" s="16"/>
      <c r="L193" s="13"/>
      <c r="M193" s="17" t="str">
        <f t="shared" si="5"/>
        <v/>
      </c>
      <c r="N193" s="13" t="str">
        <f>IF(D193="","",ROUND(D193*VLOOKUP(E193,Configuración!$A$4:$B$9,2,FALSE)*VLOOKUP(H193,Configuración!$D$4:$E$6,2,FALSE)*(I193/5)*VLOOKUP(J193,Configuración!$G$4:$H$7,2,FALSE)*(1-IFERROR(MIN(0.3,K193*0.03),0)),2))</f>
        <v/>
      </c>
      <c r="O193" s="15"/>
    </row>
    <row r="194" spans="1:15" x14ac:dyDescent="0.25">
      <c r="A194" s="11"/>
      <c r="B194" s="12"/>
      <c r="C194" s="12"/>
      <c r="D194" s="13" t="str">
        <f t="shared" si="4"/>
        <v/>
      </c>
      <c r="E194" s="14"/>
      <c r="F194" s="15"/>
      <c r="G194" s="14"/>
      <c r="H194" s="14"/>
      <c r="I194" s="14"/>
      <c r="J194" s="14"/>
      <c r="K194" s="16"/>
      <c r="L194" s="13"/>
      <c r="M194" s="17" t="str">
        <f t="shared" si="5"/>
        <v/>
      </c>
      <c r="N194" s="13" t="str">
        <f>IF(D194="","",ROUND(D194*VLOOKUP(E194,Configuración!$A$4:$B$9,2,FALSE)*VLOOKUP(H194,Configuración!$D$4:$E$6,2,FALSE)*(I194/5)*VLOOKUP(J194,Configuración!$G$4:$H$7,2,FALSE)*(1-IFERROR(MIN(0.3,K194*0.03),0)),2))</f>
        <v/>
      </c>
      <c r="O194" s="15"/>
    </row>
    <row r="195" spans="1:15" x14ac:dyDescent="0.25">
      <c r="A195" s="11"/>
      <c r="B195" s="12"/>
      <c r="C195" s="12"/>
      <c r="D195" s="13" t="str">
        <f t="shared" si="4"/>
        <v/>
      </c>
      <c r="E195" s="14"/>
      <c r="F195" s="15"/>
      <c r="G195" s="14"/>
      <c r="H195" s="14"/>
      <c r="I195" s="14"/>
      <c r="J195" s="14"/>
      <c r="K195" s="16"/>
      <c r="L195" s="13"/>
      <c r="M195" s="17" t="str">
        <f t="shared" si="5"/>
        <v/>
      </c>
      <c r="N195" s="13" t="str">
        <f>IF(D195="","",ROUND(D195*VLOOKUP(E195,Configuración!$A$4:$B$9,2,FALSE)*VLOOKUP(H195,Configuración!$D$4:$E$6,2,FALSE)*(I195/5)*VLOOKUP(J195,Configuración!$G$4:$H$7,2,FALSE)*(1-IFERROR(MIN(0.3,K195*0.03),0)),2))</f>
        <v/>
      </c>
      <c r="O195" s="15"/>
    </row>
    <row r="196" spans="1:15" x14ac:dyDescent="0.25">
      <c r="A196" s="11"/>
      <c r="B196" s="12"/>
      <c r="C196" s="12"/>
      <c r="D196" s="13" t="str">
        <f t="shared" si="4"/>
        <v/>
      </c>
      <c r="E196" s="14"/>
      <c r="F196" s="15"/>
      <c r="G196" s="14"/>
      <c r="H196" s="14"/>
      <c r="I196" s="14"/>
      <c r="J196" s="14"/>
      <c r="K196" s="16"/>
      <c r="L196" s="13"/>
      <c r="M196" s="17" t="str">
        <f t="shared" si="5"/>
        <v/>
      </c>
      <c r="N196" s="13" t="str">
        <f>IF(D196="","",ROUND(D196*VLOOKUP(E196,Configuración!$A$4:$B$9,2,FALSE)*VLOOKUP(H196,Configuración!$D$4:$E$6,2,FALSE)*(I196/5)*VLOOKUP(J196,Configuración!$G$4:$H$7,2,FALSE)*(1-IFERROR(MIN(0.3,K196*0.03),0)),2))</f>
        <v/>
      </c>
      <c r="O196" s="15"/>
    </row>
    <row r="197" spans="1:15" x14ac:dyDescent="0.25">
      <c r="A197" s="11"/>
      <c r="B197" s="12"/>
      <c r="C197" s="12"/>
      <c r="D197" s="13" t="str">
        <f t="shared" si="4"/>
        <v/>
      </c>
      <c r="E197" s="14"/>
      <c r="F197" s="15"/>
      <c r="G197" s="14"/>
      <c r="H197" s="14"/>
      <c r="I197" s="14"/>
      <c r="J197" s="14"/>
      <c r="K197" s="16"/>
      <c r="L197" s="13"/>
      <c r="M197" s="17" t="str">
        <f t="shared" si="5"/>
        <v/>
      </c>
      <c r="N197" s="13" t="str">
        <f>IF(D197="","",ROUND(D197*VLOOKUP(E197,Configuración!$A$4:$B$9,2,FALSE)*VLOOKUP(H197,Configuración!$D$4:$E$6,2,FALSE)*(I197/5)*VLOOKUP(J197,Configuración!$G$4:$H$7,2,FALSE)*(1-IFERROR(MIN(0.3,K197*0.03),0)),2))</f>
        <v/>
      </c>
      <c r="O197" s="15"/>
    </row>
    <row r="198" spans="1:15" x14ac:dyDescent="0.25">
      <c r="A198" s="11"/>
      <c r="B198" s="12"/>
      <c r="C198" s="12"/>
      <c r="D198" s="13" t="str">
        <f t="shared" ref="D198:D261" si="6">IF(OR(B198="",C198=""),"", (C198-B198)*24)</f>
        <v/>
      </c>
      <c r="E198" s="14"/>
      <c r="F198" s="15"/>
      <c r="G198" s="14"/>
      <c r="H198" s="14"/>
      <c r="I198" s="14"/>
      <c r="J198" s="14"/>
      <c r="K198" s="16"/>
      <c r="L198" s="13"/>
      <c r="M198" s="17" t="str">
        <f t="shared" ref="M198:M261" si="7">IFERROR(IF(L198="","", L198/D198),"")</f>
        <v/>
      </c>
      <c r="N198" s="13" t="str">
        <f>IF(D198="","",ROUND(D198*VLOOKUP(E198,Configuración!$A$4:$B$9,2,FALSE)*VLOOKUP(H198,Configuración!$D$4:$E$6,2,FALSE)*(I198/5)*VLOOKUP(J198,Configuración!$G$4:$H$7,2,FALSE)*(1-IFERROR(MIN(0.3,K198*0.03),0)),2))</f>
        <v/>
      </c>
      <c r="O198" s="15"/>
    </row>
    <row r="199" spans="1:15" x14ac:dyDescent="0.25">
      <c r="A199" s="11"/>
      <c r="B199" s="12"/>
      <c r="C199" s="12"/>
      <c r="D199" s="13" t="str">
        <f t="shared" si="6"/>
        <v/>
      </c>
      <c r="E199" s="14"/>
      <c r="F199" s="15"/>
      <c r="G199" s="14"/>
      <c r="H199" s="14"/>
      <c r="I199" s="14"/>
      <c r="J199" s="14"/>
      <c r="K199" s="16"/>
      <c r="L199" s="13"/>
      <c r="M199" s="17" t="str">
        <f t="shared" si="7"/>
        <v/>
      </c>
      <c r="N199" s="13" t="str">
        <f>IF(D199="","",ROUND(D199*VLOOKUP(E199,Configuración!$A$4:$B$9,2,FALSE)*VLOOKUP(H199,Configuración!$D$4:$E$6,2,FALSE)*(I199/5)*VLOOKUP(J199,Configuración!$G$4:$H$7,2,FALSE)*(1-IFERROR(MIN(0.3,K199*0.03),0)),2))</f>
        <v/>
      </c>
      <c r="O199" s="15"/>
    </row>
    <row r="200" spans="1:15" x14ac:dyDescent="0.25">
      <c r="A200" s="11"/>
      <c r="B200" s="12"/>
      <c r="C200" s="12"/>
      <c r="D200" s="13" t="str">
        <f t="shared" si="6"/>
        <v/>
      </c>
      <c r="E200" s="14"/>
      <c r="F200" s="15"/>
      <c r="G200" s="14"/>
      <c r="H200" s="14"/>
      <c r="I200" s="14"/>
      <c r="J200" s="14"/>
      <c r="K200" s="16"/>
      <c r="L200" s="13"/>
      <c r="M200" s="17" t="str">
        <f t="shared" si="7"/>
        <v/>
      </c>
      <c r="N200" s="13" t="str">
        <f>IF(D200="","",ROUND(D200*VLOOKUP(E200,Configuración!$A$4:$B$9,2,FALSE)*VLOOKUP(H200,Configuración!$D$4:$E$6,2,FALSE)*(I200/5)*VLOOKUP(J200,Configuración!$G$4:$H$7,2,FALSE)*(1-IFERROR(MIN(0.3,K200*0.03),0)),2))</f>
        <v/>
      </c>
      <c r="O200" s="15"/>
    </row>
    <row r="201" spans="1:15" x14ac:dyDescent="0.25">
      <c r="A201" s="11"/>
      <c r="B201" s="12"/>
      <c r="C201" s="12"/>
      <c r="D201" s="13" t="str">
        <f t="shared" si="6"/>
        <v/>
      </c>
      <c r="E201" s="14"/>
      <c r="F201" s="15"/>
      <c r="G201" s="14"/>
      <c r="H201" s="14"/>
      <c r="I201" s="14"/>
      <c r="J201" s="14"/>
      <c r="K201" s="16"/>
      <c r="L201" s="13"/>
      <c r="M201" s="17" t="str">
        <f t="shared" si="7"/>
        <v/>
      </c>
      <c r="N201" s="13" t="str">
        <f>IF(D201="","",ROUND(D201*VLOOKUP(E201,Configuración!$A$4:$B$9,2,FALSE)*VLOOKUP(H201,Configuración!$D$4:$E$6,2,FALSE)*(I201/5)*VLOOKUP(J201,Configuración!$G$4:$H$7,2,FALSE)*(1-IFERROR(MIN(0.3,K201*0.03),0)),2))</f>
        <v/>
      </c>
      <c r="O201" s="15"/>
    </row>
    <row r="202" spans="1:15" x14ac:dyDescent="0.25">
      <c r="A202" s="11"/>
      <c r="B202" s="12"/>
      <c r="C202" s="12"/>
      <c r="D202" s="13" t="str">
        <f t="shared" si="6"/>
        <v/>
      </c>
      <c r="E202" s="14"/>
      <c r="F202" s="15"/>
      <c r="G202" s="14"/>
      <c r="H202" s="14"/>
      <c r="I202" s="14"/>
      <c r="J202" s="14"/>
      <c r="K202" s="16"/>
      <c r="L202" s="13"/>
      <c r="M202" s="17" t="str">
        <f t="shared" si="7"/>
        <v/>
      </c>
      <c r="N202" s="13" t="str">
        <f>IF(D202="","",ROUND(D202*VLOOKUP(E202,Configuración!$A$4:$B$9,2,FALSE)*VLOOKUP(H202,Configuración!$D$4:$E$6,2,FALSE)*(I202/5)*VLOOKUP(J202,Configuración!$G$4:$H$7,2,FALSE)*(1-IFERROR(MIN(0.3,K202*0.03),0)),2))</f>
        <v/>
      </c>
      <c r="O202" s="15"/>
    </row>
    <row r="203" spans="1:15" x14ac:dyDescent="0.25">
      <c r="A203" s="11"/>
      <c r="B203" s="12"/>
      <c r="C203" s="12"/>
      <c r="D203" s="13" t="str">
        <f t="shared" si="6"/>
        <v/>
      </c>
      <c r="E203" s="14"/>
      <c r="F203" s="15"/>
      <c r="G203" s="14"/>
      <c r="H203" s="14"/>
      <c r="I203" s="14"/>
      <c r="J203" s="14"/>
      <c r="K203" s="16"/>
      <c r="L203" s="13"/>
      <c r="M203" s="17" t="str">
        <f t="shared" si="7"/>
        <v/>
      </c>
      <c r="N203" s="13" t="str">
        <f>IF(D203="","",ROUND(D203*VLOOKUP(E203,Configuración!$A$4:$B$9,2,FALSE)*VLOOKUP(H203,Configuración!$D$4:$E$6,2,FALSE)*(I203/5)*VLOOKUP(J203,Configuración!$G$4:$H$7,2,FALSE)*(1-IFERROR(MIN(0.3,K203*0.03),0)),2))</f>
        <v/>
      </c>
      <c r="O203" s="15"/>
    </row>
    <row r="204" spans="1:15" x14ac:dyDescent="0.25">
      <c r="A204" s="11"/>
      <c r="B204" s="12"/>
      <c r="C204" s="12"/>
      <c r="D204" s="13" t="str">
        <f t="shared" si="6"/>
        <v/>
      </c>
      <c r="E204" s="14"/>
      <c r="F204" s="15"/>
      <c r="G204" s="14"/>
      <c r="H204" s="14"/>
      <c r="I204" s="14"/>
      <c r="J204" s="14"/>
      <c r="K204" s="16"/>
      <c r="L204" s="13"/>
      <c r="M204" s="17" t="str">
        <f t="shared" si="7"/>
        <v/>
      </c>
      <c r="N204" s="13" t="str">
        <f>IF(D204="","",ROUND(D204*VLOOKUP(E204,Configuración!$A$4:$B$9,2,FALSE)*VLOOKUP(H204,Configuración!$D$4:$E$6,2,FALSE)*(I204/5)*VLOOKUP(J204,Configuración!$G$4:$H$7,2,FALSE)*(1-IFERROR(MIN(0.3,K204*0.03),0)),2))</f>
        <v/>
      </c>
      <c r="O204" s="15"/>
    </row>
    <row r="205" spans="1:15" x14ac:dyDescent="0.25">
      <c r="A205" s="11"/>
      <c r="B205" s="12"/>
      <c r="C205" s="12"/>
      <c r="D205" s="13" t="str">
        <f t="shared" si="6"/>
        <v/>
      </c>
      <c r="E205" s="14"/>
      <c r="F205" s="15"/>
      <c r="G205" s="14"/>
      <c r="H205" s="14"/>
      <c r="I205" s="14"/>
      <c r="J205" s="14"/>
      <c r="K205" s="16"/>
      <c r="L205" s="13"/>
      <c r="M205" s="17" t="str">
        <f t="shared" si="7"/>
        <v/>
      </c>
      <c r="N205" s="13" t="str">
        <f>IF(D205="","",ROUND(D205*VLOOKUP(E205,Configuración!$A$4:$B$9,2,FALSE)*VLOOKUP(H205,Configuración!$D$4:$E$6,2,FALSE)*(I205/5)*VLOOKUP(J205,Configuración!$G$4:$H$7,2,FALSE)*(1-IFERROR(MIN(0.3,K205*0.03),0)),2))</f>
        <v/>
      </c>
      <c r="O205" s="15"/>
    </row>
    <row r="206" spans="1:15" x14ac:dyDescent="0.25">
      <c r="A206" s="11"/>
      <c r="B206" s="12"/>
      <c r="C206" s="12"/>
      <c r="D206" s="13" t="str">
        <f t="shared" si="6"/>
        <v/>
      </c>
      <c r="E206" s="14"/>
      <c r="F206" s="15"/>
      <c r="G206" s="14"/>
      <c r="H206" s="14"/>
      <c r="I206" s="14"/>
      <c r="J206" s="14"/>
      <c r="K206" s="16"/>
      <c r="L206" s="13"/>
      <c r="M206" s="17" t="str">
        <f t="shared" si="7"/>
        <v/>
      </c>
      <c r="N206" s="13" t="str">
        <f>IF(D206="","",ROUND(D206*VLOOKUP(E206,Configuración!$A$4:$B$9,2,FALSE)*VLOOKUP(H206,Configuración!$D$4:$E$6,2,FALSE)*(I206/5)*VLOOKUP(J206,Configuración!$G$4:$H$7,2,FALSE)*(1-IFERROR(MIN(0.3,K206*0.03),0)),2))</f>
        <v/>
      </c>
      <c r="O206" s="15"/>
    </row>
    <row r="207" spans="1:15" x14ac:dyDescent="0.25">
      <c r="A207" s="11"/>
      <c r="B207" s="12"/>
      <c r="C207" s="12"/>
      <c r="D207" s="13" t="str">
        <f t="shared" si="6"/>
        <v/>
      </c>
      <c r="E207" s="14"/>
      <c r="F207" s="15"/>
      <c r="G207" s="14"/>
      <c r="H207" s="14"/>
      <c r="I207" s="14"/>
      <c r="J207" s="14"/>
      <c r="K207" s="16"/>
      <c r="L207" s="13"/>
      <c r="M207" s="17" t="str">
        <f t="shared" si="7"/>
        <v/>
      </c>
      <c r="N207" s="13" t="str">
        <f>IF(D207="","",ROUND(D207*VLOOKUP(E207,Configuración!$A$4:$B$9,2,FALSE)*VLOOKUP(H207,Configuración!$D$4:$E$6,2,FALSE)*(I207/5)*VLOOKUP(J207,Configuración!$G$4:$H$7,2,FALSE)*(1-IFERROR(MIN(0.3,K207*0.03),0)),2))</f>
        <v/>
      </c>
      <c r="O207" s="15"/>
    </row>
    <row r="208" spans="1:15" x14ac:dyDescent="0.25">
      <c r="A208" s="11"/>
      <c r="B208" s="12"/>
      <c r="C208" s="12"/>
      <c r="D208" s="13" t="str">
        <f t="shared" si="6"/>
        <v/>
      </c>
      <c r="E208" s="14"/>
      <c r="F208" s="15"/>
      <c r="G208" s="14"/>
      <c r="H208" s="14"/>
      <c r="I208" s="14"/>
      <c r="J208" s="14"/>
      <c r="K208" s="16"/>
      <c r="L208" s="13"/>
      <c r="M208" s="17" t="str">
        <f t="shared" si="7"/>
        <v/>
      </c>
      <c r="N208" s="13" t="str">
        <f>IF(D208="","",ROUND(D208*VLOOKUP(E208,Configuración!$A$4:$B$9,2,FALSE)*VLOOKUP(H208,Configuración!$D$4:$E$6,2,FALSE)*(I208/5)*VLOOKUP(J208,Configuración!$G$4:$H$7,2,FALSE)*(1-IFERROR(MIN(0.3,K208*0.03),0)),2))</f>
        <v/>
      </c>
      <c r="O208" s="15"/>
    </row>
    <row r="209" spans="1:15" x14ac:dyDescent="0.25">
      <c r="A209" s="11"/>
      <c r="B209" s="12"/>
      <c r="C209" s="12"/>
      <c r="D209" s="13" t="str">
        <f t="shared" si="6"/>
        <v/>
      </c>
      <c r="E209" s="14"/>
      <c r="F209" s="15"/>
      <c r="G209" s="14"/>
      <c r="H209" s="14"/>
      <c r="I209" s="14"/>
      <c r="J209" s="14"/>
      <c r="K209" s="16"/>
      <c r="L209" s="13"/>
      <c r="M209" s="17" t="str">
        <f t="shared" si="7"/>
        <v/>
      </c>
      <c r="N209" s="13" t="str">
        <f>IF(D209="","",ROUND(D209*VLOOKUP(E209,Configuración!$A$4:$B$9,2,FALSE)*VLOOKUP(H209,Configuración!$D$4:$E$6,2,FALSE)*(I209/5)*VLOOKUP(J209,Configuración!$G$4:$H$7,2,FALSE)*(1-IFERROR(MIN(0.3,K209*0.03),0)),2))</f>
        <v/>
      </c>
      <c r="O209" s="15"/>
    </row>
    <row r="210" spans="1:15" x14ac:dyDescent="0.25">
      <c r="A210" s="11"/>
      <c r="B210" s="12"/>
      <c r="C210" s="12"/>
      <c r="D210" s="13" t="str">
        <f t="shared" si="6"/>
        <v/>
      </c>
      <c r="E210" s="14"/>
      <c r="F210" s="15"/>
      <c r="G210" s="14"/>
      <c r="H210" s="14"/>
      <c r="I210" s="14"/>
      <c r="J210" s="14"/>
      <c r="K210" s="16"/>
      <c r="L210" s="13"/>
      <c r="M210" s="17" t="str">
        <f t="shared" si="7"/>
        <v/>
      </c>
      <c r="N210" s="13" t="str">
        <f>IF(D210="","",ROUND(D210*VLOOKUP(E210,Configuración!$A$4:$B$9,2,FALSE)*VLOOKUP(H210,Configuración!$D$4:$E$6,2,FALSE)*(I210/5)*VLOOKUP(J210,Configuración!$G$4:$H$7,2,FALSE)*(1-IFERROR(MIN(0.3,K210*0.03),0)),2))</f>
        <v/>
      </c>
      <c r="O210" s="15"/>
    </row>
    <row r="211" spans="1:15" x14ac:dyDescent="0.25">
      <c r="A211" s="11"/>
      <c r="B211" s="12"/>
      <c r="C211" s="12"/>
      <c r="D211" s="13" t="str">
        <f t="shared" si="6"/>
        <v/>
      </c>
      <c r="E211" s="14"/>
      <c r="F211" s="15"/>
      <c r="G211" s="14"/>
      <c r="H211" s="14"/>
      <c r="I211" s="14"/>
      <c r="J211" s="14"/>
      <c r="K211" s="16"/>
      <c r="L211" s="13"/>
      <c r="M211" s="17" t="str">
        <f t="shared" si="7"/>
        <v/>
      </c>
      <c r="N211" s="13" t="str">
        <f>IF(D211="","",ROUND(D211*VLOOKUP(E211,Configuración!$A$4:$B$9,2,FALSE)*VLOOKUP(H211,Configuración!$D$4:$E$6,2,FALSE)*(I211/5)*VLOOKUP(J211,Configuración!$G$4:$H$7,2,FALSE)*(1-IFERROR(MIN(0.3,K211*0.03),0)),2))</f>
        <v/>
      </c>
      <c r="O211" s="15"/>
    </row>
    <row r="212" spans="1:15" x14ac:dyDescent="0.25">
      <c r="A212" s="11"/>
      <c r="B212" s="12"/>
      <c r="C212" s="12"/>
      <c r="D212" s="13" t="str">
        <f t="shared" si="6"/>
        <v/>
      </c>
      <c r="E212" s="14"/>
      <c r="F212" s="15"/>
      <c r="G212" s="14"/>
      <c r="H212" s="14"/>
      <c r="I212" s="14"/>
      <c r="J212" s="14"/>
      <c r="K212" s="16"/>
      <c r="L212" s="13"/>
      <c r="M212" s="17" t="str">
        <f t="shared" si="7"/>
        <v/>
      </c>
      <c r="N212" s="13" t="str">
        <f>IF(D212="","",ROUND(D212*VLOOKUP(E212,Configuración!$A$4:$B$9,2,FALSE)*VLOOKUP(H212,Configuración!$D$4:$E$6,2,FALSE)*(I212/5)*VLOOKUP(J212,Configuración!$G$4:$H$7,2,FALSE)*(1-IFERROR(MIN(0.3,K212*0.03),0)),2))</f>
        <v/>
      </c>
      <c r="O212" s="15"/>
    </row>
    <row r="213" spans="1:15" x14ac:dyDescent="0.25">
      <c r="A213" s="11"/>
      <c r="B213" s="12"/>
      <c r="C213" s="12"/>
      <c r="D213" s="13" t="str">
        <f t="shared" si="6"/>
        <v/>
      </c>
      <c r="E213" s="14"/>
      <c r="F213" s="15"/>
      <c r="G213" s="14"/>
      <c r="H213" s="14"/>
      <c r="I213" s="14"/>
      <c r="J213" s="14"/>
      <c r="K213" s="16"/>
      <c r="L213" s="13"/>
      <c r="M213" s="17" t="str">
        <f t="shared" si="7"/>
        <v/>
      </c>
      <c r="N213" s="13" t="str">
        <f>IF(D213="","",ROUND(D213*VLOOKUP(E213,Configuración!$A$4:$B$9,2,FALSE)*VLOOKUP(H213,Configuración!$D$4:$E$6,2,FALSE)*(I213/5)*VLOOKUP(J213,Configuración!$G$4:$H$7,2,FALSE)*(1-IFERROR(MIN(0.3,K213*0.03),0)),2))</f>
        <v/>
      </c>
      <c r="O213" s="15"/>
    </row>
    <row r="214" spans="1:15" x14ac:dyDescent="0.25">
      <c r="A214" s="11"/>
      <c r="B214" s="12"/>
      <c r="C214" s="12"/>
      <c r="D214" s="13" t="str">
        <f t="shared" si="6"/>
        <v/>
      </c>
      <c r="E214" s="14"/>
      <c r="F214" s="15"/>
      <c r="G214" s="14"/>
      <c r="H214" s="14"/>
      <c r="I214" s="14"/>
      <c r="J214" s="14"/>
      <c r="K214" s="16"/>
      <c r="L214" s="13"/>
      <c r="M214" s="17" t="str">
        <f t="shared" si="7"/>
        <v/>
      </c>
      <c r="N214" s="13" t="str">
        <f>IF(D214="","",ROUND(D214*VLOOKUP(E214,Configuración!$A$4:$B$9,2,FALSE)*VLOOKUP(H214,Configuración!$D$4:$E$6,2,FALSE)*(I214/5)*VLOOKUP(J214,Configuración!$G$4:$H$7,2,FALSE)*(1-IFERROR(MIN(0.3,K214*0.03),0)),2))</f>
        <v/>
      </c>
      <c r="O214" s="15"/>
    </row>
    <row r="215" spans="1:15" x14ac:dyDescent="0.25">
      <c r="A215" s="11"/>
      <c r="B215" s="12"/>
      <c r="C215" s="12"/>
      <c r="D215" s="13" t="str">
        <f t="shared" si="6"/>
        <v/>
      </c>
      <c r="E215" s="14"/>
      <c r="F215" s="15"/>
      <c r="G215" s="14"/>
      <c r="H215" s="14"/>
      <c r="I215" s="14"/>
      <c r="J215" s="14"/>
      <c r="K215" s="16"/>
      <c r="L215" s="13"/>
      <c r="M215" s="17" t="str">
        <f t="shared" si="7"/>
        <v/>
      </c>
      <c r="N215" s="13" t="str">
        <f>IF(D215="","",ROUND(D215*VLOOKUP(E215,Configuración!$A$4:$B$9,2,FALSE)*VLOOKUP(H215,Configuración!$D$4:$E$6,2,FALSE)*(I215/5)*VLOOKUP(J215,Configuración!$G$4:$H$7,2,FALSE)*(1-IFERROR(MIN(0.3,K215*0.03),0)),2))</f>
        <v/>
      </c>
      <c r="O215" s="15"/>
    </row>
    <row r="216" spans="1:15" x14ac:dyDescent="0.25">
      <c r="A216" s="11"/>
      <c r="B216" s="12"/>
      <c r="C216" s="12"/>
      <c r="D216" s="13" t="str">
        <f t="shared" si="6"/>
        <v/>
      </c>
      <c r="E216" s="14"/>
      <c r="F216" s="15"/>
      <c r="G216" s="14"/>
      <c r="H216" s="14"/>
      <c r="I216" s="14"/>
      <c r="J216" s="14"/>
      <c r="K216" s="16"/>
      <c r="L216" s="13"/>
      <c r="M216" s="17" t="str">
        <f t="shared" si="7"/>
        <v/>
      </c>
      <c r="N216" s="13" t="str">
        <f>IF(D216="","",ROUND(D216*VLOOKUP(E216,Configuración!$A$4:$B$9,2,FALSE)*VLOOKUP(H216,Configuración!$D$4:$E$6,2,FALSE)*(I216/5)*VLOOKUP(J216,Configuración!$G$4:$H$7,2,FALSE)*(1-IFERROR(MIN(0.3,K216*0.03),0)),2))</f>
        <v/>
      </c>
      <c r="O216" s="15"/>
    </row>
    <row r="217" spans="1:15" x14ac:dyDescent="0.25">
      <c r="A217" s="11"/>
      <c r="B217" s="12"/>
      <c r="C217" s="12"/>
      <c r="D217" s="13" t="str">
        <f t="shared" si="6"/>
        <v/>
      </c>
      <c r="E217" s="14"/>
      <c r="F217" s="15"/>
      <c r="G217" s="14"/>
      <c r="H217" s="14"/>
      <c r="I217" s="14"/>
      <c r="J217" s="14"/>
      <c r="K217" s="16"/>
      <c r="L217" s="13"/>
      <c r="M217" s="17" t="str">
        <f t="shared" si="7"/>
        <v/>
      </c>
      <c r="N217" s="13" t="str">
        <f>IF(D217="","",ROUND(D217*VLOOKUP(E217,Configuración!$A$4:$B$9,2,FALSE)*VLOOKUP(H217,Configuración!$D$4:$E$6,2,FALSE)*(I217/5)*VLOOKUP(J217,Configuración!$G$4:$H$7,2,FALSE)*(1-IFERROR(MIN(0.3,K217*0.03),0)),2))</f>
        <v/>
      </c>
      <c r="O217" s="15"/>
    </row>
    <row r="218" spans="1:15" x14ac:dyDescent="0.25">
      <c r="A218" s="11"/>
      <c r="B218" s="12"/>
      <c r="C218" s="12"/>
      <c r="D218" s="13" t="str">
        <f t="shared" si="6"/>
        <v/>
      </c>
      <c r="E218" s="14"/>
      <c r="F218" s="15"/>
      <c r="G218" s="14"/>
      <c r="H218" s="14"/>
      <c r="I218" s="14"/>
      <c r="J218" s="14"/>
      <c r="K218" s="16"/>
      <c r="L218" s="13"/>
      <c r="M218" s="17" t="str">
        <f t="shared" si="7"/>
        <v/>
      </c>
      <c r="N218" s="13" t="str">
        <f>IF(D218="","",ROUND(D218*VLOOKUP(E218,Configuración!$A$4:$B$9,2,FALSE)*VLOOKUP(H218,Configuración!$D$4:$E$6,2,FALSE)*(I218/5)*VLOOKUP(J218,Configuración!$G$4:$H$7,2,FALSE)*(1-IFERROR(MIN(0.3,K218*0.03),0)),2))</f>
        <v/>
      </c>
      <c r="O218" s="15"/>
    </row>
    <row r="219" spans="1:15" x14ac:dyDescent="0.25">
      <c r="A219" s="11"/>
      <c r="B219" s="12"/>
      <c r="C219" s="12"/>
      <c r="D219" s="13" t="str">
        <f t="shared" si="6"/>
        <v/>
      </c>
      <c r="E219" s="14"/>
      <c r="F219" s="15"/>
      <c r="G219" s="14"/>
      <c r="H219" s="14"/>
      <c r="I219" s="14"/>
      <c r="J219" s="14"/>
      <c r="K219" s="16"/>
      <c r="L219" s="13"/>
      <c r="M219" s="17" t="str">
        <f t="shared" si="7"/>
        <v/>
      </c>
      <c r="N219" s="13" t="str">
        <f>IF(D219="","",ROUND(D219*VLOOKUP(E219,Configuración!$A$4:$B$9,2,FALSE)*VLOOKUP(H219,Configuración!$D$4:$E$6,2,FALSE)*(I219/5)*VLOOKUP(J219,Configuración!$G$4:$H$7,2,FALSE)*(1-IFERROR(MIN(0.3,K219*0.03),0)),2))</f>
        <v/>
      </c>
      <c r="O219" s="15"/>
    </row>
    <row r="220" spans="1:15" x14ac:dyDescent="0.25">
      <c r="A220" s="11"/>
      <c r="B220" s="12"/>
      <c r="C220" s="12"/>
      <c r="D220" s="13" t="str">
        <f t="shared" si="6"/>
        <v/>
      </c>
      <c r="E220" s="14"/>
      <c r="F220" s="15"/>
      <c r="G220" s="14"/>
      <c r="H220" s="14"/>
      <c r="I220" s="14"/>
      <c r="J220" s="14"/>
      <c r="K220" s="16"/>
      <c r="L220" s="13"/>
      <c r="M220" s="17" t="str">
        <f t="shared" si="7"/>
        <v/>
      </c>
      <c r="N220" s="13" t="str">
        <f>IF(D220="","",ROUND(D220*VLOOKUP(E220,Configuración!$A$4:$B$9,2,FALSE)*VLOOKUP(H220,Configuración!$D$4:$E$6,2,FALSE)*(I220/5)*VLOOKUP(J220,Configuración!$G$4:$H$7,2,FALSE)*(1-IFERROR(MIN(0.3,K220*0.03),0)),2))</f>
        <v/>
      </c>
      <c r="O220" s="15"/>
    </row>
    <row r="221" spans="1:15" x14ac:dyDescent="0.25">
      <c r="A221" s="11"/>
      <c r="B221" s="12"/>
      <c r="C221" s="12"/>
      <c r="D221" s="13" t="str">
        <f t="shared" si="6"/>
        <v/>
      </c>
      <c r="E221" s="14"/>
      <c r="F221" s="15"/>
      <c r="G221" s="14"/>
      <c r="H221" s="14"/>
      <c r="I221" s="14"/>
      <c r="J221" s="14"/>
      <c r="K221" s="16"/>
      <c r="L221" s="13"/>
      <c r="M221" s="17" t="str">
        <f t="shared" si="7"/>
        <v/>
      </c>
      <c r="N221" s="13" t="str">
        <f>IF(D221="","",ROUND(D221*VLOOKUP(E221,Configuración!$A$4:$B$9,2,FALSE)*VLOOKUP(H221,Configuración!$D$4:$E$6,2,FALSE)*(I221/5)*VLOOKUP(J221,Configuración!$G$4:$H$7,2,FALSE)*(1-IFERROR(MIN(0.3,K221*0.03),0)),2))</f>
        <v/>
      </c>
      <c r="O221" s="15"/>
    </row>
    <row r="222" spans="1:15" x14ac:dyDescent="0.25">
      <c r="A222" s="11"/>
      <c r="B222" s="12"/>
      <c r="C222" s="12"/>
      <c r="D222" s="13" t="str">
        <f t="shared" si="6"/>
        <v/>
      </c>
      <c r="E222" s="14"/>
      <c r="F222" s="15"/>
      <c r="G222" s="14"/>
      <c r="H222" s="14"/>
      <c r="I222" s="14"/>
      <c r="J222" s="14"/>
      <c r="K222" s="16"/>
      <c r="L222" s="13"/>
      <c r="M222" s="17" t="str">
        <f t="shared" si="7"/>
        <v/>
      </c>
      <c r="N222" s="13" t="str">
        <f>IF(D222="","",ROUND(D222*VLOOKUP(E222,Configuración!$A$4:$B$9,2,FALSE)*VLOOKUP(H222,Configuración!$D$4:$E$6,2,FALSE)*(I222/5)*VLOOKUP(J222,Configuración!$G$4:$H$7,2,FALSE)*(1-IFERROR(MIN(0.3,K222*0.03),0)),2))</f>
        <v/>
      </c>
      <c r="O222" s="15"/>
    </row>
    <row r="223" spans="1:15" x14ac:dyDescent="0.25">
      <c r="A223" s="11"/>
      <c r="B223" s="12"/>
      <c r="C223" s="12"/>
      <c r="D223" s="13" t="str">
        <f t="shared" si="6"/>
        <v/>
      </c>
      <c r="E223" s="14"/>
      <c r="F223" s="15"/>
      <c r="G223" s="14"/>
      <c r="H223" s="14"/>
      <c r="I223" s="14"/>
      <c r="J223" s="14"/>
      <c r="K223" s="16"/>
      <c r="L223" s="13"/>
      <c r="M223" s="17" t="str">
        <f t="shared" si="7"/>
        <v/>
      </c>
      <c r="N223" s="13" t="str">
        <f>IF(D223="","",ROUND(D223*VLOOKUP(E223,Configuración!$A$4:$B$9,2,FALSE)*VLOOKUP(H223,Configuración!$D$4:$E$6,2,FALSE)*(I223/5)*VLOOKUP(J223,Configuración!$G$4:$H$7,2,FALSE)*(1-IFERROR(MIN(0.3,K223*0.03),0)),2))</f>
        <v/>
      </c>
      <c r="O223" s="15"/>
    </row>
    <row r="224" spans="1:15" x14ac:dyDescent="0.25">
      <c r="A224" s="11"/>
      <c r="B224" s="12"/>
      <c r="C224" s="12"/>
      <c r="D224" s="13" t="str">
        <f t="shared" si="6"/>
        <v/>
      </c>
      <c r="E224" s="14"/>
      <c r="F224" s="15"/>
      <c r="G224" s="14"/>
      <c r="H224" s="14"/>
      <c r="I224" s="14"/>
      <c r="J224" s="14"/>
      <c r="K224" s="16"/>
      <c r="L224" s="13"/>
      <c r="M224" s="17" t="str">
        <f t="shared" si="7"/>
        <v/>
      </c>
      <c r="N224" s="13" t="str">
        <f>IF(D224="","",ROUND(D224*VLOOKUP(E224,Configuración!$A$4:$B$9,2,FALSE)*VLOOKUP(H224,Configuración!$D$4:$E$6,2,FALSE)*(I224/5)*VLOOKUP(J224,Configuración!$G$4:$H$7,2,FALSE)*(1-IFERROR(MIN(0.3,K224*0.03),0)),2))</f>
        <v/>
      </c>
      <c r="O224" s="15"/>
    </row>
    <row r="225" spans="1:15" x14ac:dyDescent="0.25">
      <c r="A225" s="11"/>
      <c r="B225" s="12"/>
      <c r="C225" s="12"/>
      <c r="D225" s="13" t="str">
        <f t="shared" si="6"/>
        <v/>
      </c>
      <c r="E225" s="14"/>
      <c r="F225" s="15"/>
      <c r="G225" s="14"/>
      <c r="H225" s="14"/>
      <c r="I225" s="14"/>
      <c r="J225" s="14"/>
      <c r="K225" s="16"/>
      <c r="L225" s="13"/>
      <c r="M225" s="17" t="str">
        <f t="shared" si="7"/>
        <v/>
      </c>
      <c r="N225" s="13" t="str">
        <f>IF(D225="","",ROUND(D225*VLOOKUP(E225,Configuración!$A$4:$B$9,2,FALSE)*VLOOKUP(H225,Configuración!$D$4:$E$6,2,FALSE)*(I225/5)*VLOOKUP(J225,Configuración!$G$4:$H$7,2,FALSE)*(1-IFERROR(MIN(0.3,K225*0.03),0)),2))</f>
        <v/>
      </c>
      <c r="O225" s="15"/>
    </row>
    <row r="226" spans="1:15" x14ac:dyDescent="0.25">
      <c r="A226" s="11"/>
      <c r="B226" s="12"/>
      <c r="C226" s="12"/>
      <c r="D226" s="13" t="str">
        <f t="shared" si="6"/>
        <v/>
      </c>
      <c r="E226" s="14"/>
      <c r="F226" s="15"/>
      <c r="G226" s="14"/>
      <c r="H226" s="14"/>
      <c r="I226" s="14"/>
      <c r="J226" s="14"/>
      <c r="K226" s="16"/>
      <c r="L226" s="13"/>
      <c r="M226" s="17" t="str">
        <f t="shared" si="7"/>
        <v/>
      </c>
      <c r="N226" s="13" t="str">
        <f>IF(D226="","",ROUND(D226*VLOOKUP(E226,Configuración!$A$4:$B$9,2,FALSE)*VLOOKUP(H226,Configuración!$D$4:$E$6,2,FALSE)*(I226/5)*VLOOKUP(J226,Configuración!$G$4:$H$7,2,FALSE)*(1-IFERROR(MIN(0.3,K226*0.03),0)),2))</f>
        <v/>
      </c>
      <c r="O226" s="15"/>
    </row>
    <row r="227" spans="1:15" x14ac:dyDescent="0.25">
      <c r="A227" s="11"/>
      <c r="B227" s="12"/>
      <c r="C227" s="12"/>
      <c r="D227" s="13" t="str">
        <f t="shared" si="6"/>
        <v/>
      </c>
      <c r="E227" s="14"/>
      <c r="F227" s="15"/>
      <c r="G227" s="14"/>
      <c r="H227" s="14"/>
      <c r="I227" s="14"/>
      <c r="J227" s="14"/>
      <c r="K227" s="16"/>
      <c r="L227" s="13"/>
      <c r="M227" s="17" t="str">
        <f t="shared" si="7"/>
        <v/>
      </c>
      <c r="N227" s="13" t="str">
        <f>IF(D227="","",ROUND(D227*VLOOKUP(E227,Configuración!$A$4:$B$9,2,FALSE)*VLOOKUP(H227,Configuración!$D$4:$E$6,2,FALSE)*(I227/5)*VLOOKUP(J227,Configuración!$G$4:$H$7,2,FALSE)*(1-IFERROR(MIN(0.3,K227*0.03),0)),2))</f>
        <v/>
      </c>
      <c r="O227" s="15"/>
    </row>
    <row r="228" spans="1:15" x14ac:dyDescent="0.25">
      <c r="A228" s="11"/>
      <c r="B228" s="12"/>
      <c r="C228" s="12"/>
      <c r="D228" s="13" t="str">
        <f t="shared" si="6"/>
        <v/>
      </c>
      <c r="E228" s="14"/>
      <c r="F228" s="15"/>
      <c r="G228" s="14"/>
      <c r="H228" s="14"/>
      <c r="I228" s="14"/>
      <c r="J228" s="14"/>
      <c r="K228" s="16"/>
      <c r="L228" s="13"/>
      <c r="M228" s="17" t="str">
        <f t="shared" si="7"/>
        <v/>
      </c>
      <c r="N228" s="13" t="str">
        <f>IF(D228="","",ROUND(D228*VLOOKUP(E228,Configuración!$A$4:$B$9,2,FALSE)*VLOOKUP(H228,Configuración!$D$4:$E$6,2,FALSE)*(I228/5)*VLOOKUP(J228,Configuración!$G$4:$H$7,2,FALSE)*(1-IFERROR(MIN(0.3,K228*0.03),0)),2))</f>
        <v/>
      </c>
      <c r="O228" s="15"/>
    </row>
    <row r="229" spans="1:15" x14ac:dyDescent="0.25">
      <c r="A229" s="11"/>
      <c r="B229" s="12"/>
      <c r="C229" s="12"/>
      <c r="D229" s="13" t="str">
        <f t="shared" si="6"/>
        <v/>
      </c>
      <c r="E229" s="14"/>
      <c r="F229" s="15"/>
      <c r="G229" s="14"/>
      <c r="H229" s="14"/>
      <c r="I229" s="14"/>
      <c r="J229" s="14"/>
      <c r="K229" s="16"/>
      <c r="L229" s="13"/>
      <c r="M229" s="17" t="str">
        <f t="shared" si="7"/>
        <v/>
      </c>
      <c r="N229" s="13" t="str">
        <f>IF(D229="","",ROUND(D229*VLOOKUP(E229,Configuración!$A$4:$B$9,2,FALSE)*VLOOKUP(H229,Configuración!$D$4:$E$6,2,FALSE)*(I229/5)*VLOOKUP(J229,Configuración!$G$4:$H$7,2,FALSE)*(1-IFERROR(MIN(0.3,K229*0.03),0)),2))</f>
        <v/>
      </c>
      <c r="O229" s="15"/>
    </row>
    <row r="230" spans="1:15" x14ac:dyDescent="0.25">
      <c r="A230" s="11"/>
      <c r="B230" s="12"/>
      <c r="C230" s="12"/>
      <c r="D230" s="13" t="str">
        <f t="shared" si="6"/>
        <v/>
      </c>
      <c r="E230" s="14"/>
      <c r="F230" s="15"/>
      <c r="G230" s="14"/>
      <c r="H230" s="14"/>
      <c r="I230" s="14"/>
      <c r="J230" s="14"/>
      <c r="K230" s="16"/>
      <c r="L230" s="13"/>
      <c r="M230" s="17" t="str">
        <f t="shared" si="7"/>
        <v/>
      </c>
      <c r="N230" s="13" t="str">
        <f>IF(D230="","",ROUND(D230*VLOOKUP(E230,Configuración!$A$4:$B$9,2,FALSE)*VLOOKUP(H230,Configuración!$D$4:$E$6,2,FALSE)*(I230/5)*VLOOKUP(J230,Configuración!$G$4:$H$7,2,FALSE)*(1-IFERROR(MIN(0.3,K230*0.03),0)),2))</f>
        <v/>
      </c>
      <c r="O230" s="15"/>
    </row>
    <row r="231" spans="1:15" x14ac:dyDescent="0.25">
      <c r="A231" s="11"/>
      <c r="B231" s="12"/>
      <c r="C231" s="12"/>
      <c r="D231" s="13" t="str">
        <f t="shared" si="6"/>
        <v/>
      </c>
      <c r="E231" s="14"/>
      <c r="F231" s="15"/>
      <c r="G231" s="14"/>
      <c r="H231" s="14"/>
      <c r="I231" s="14"/>
      <c r="J231" s="14"/>
      <c r="K231" s="16"/>
      <c r="L231" s="13"/>
      <c r="M231" s="17" t="str">
        <f t="shared" si="7"/>
        <v/>
      </c>
      <c r="N231" s="13" t="str">
        <f>IF(D231="","",ROUND(D231*VLOOKUP(E231,Configuración!$A$4:$B$9,2,FALSE)*VLOOKUP(H231,Configuración!$D$4:$E$6,2,FALSE)*(I231/5)*VLOOKUP(J231,Configuración!$G$4:$H$7,2,FALSE)*(1-IFERROR(MIN(0.3,K231*0.03),0)),2))</f>
        <v/>
      </c>
      <c r="O231" s="15"/>
    </row>
    <row r="232" spans="1:15" x14ac:dyDescent="0.25">
      <c r="A232" s="11"/>
      <c r="B232" s="12"/>
      <c r="C232" s="12"/>
      <c r="D232" s="13" t="str">
        <f t="shared" si="6"/>
        <v/>
      </c>
      <c r="E232" s="14"/>
      <c r="F232" s="15"/>
      <c r="G232" s="14"/>
      <c r="H232" s="14"/>
      <c r="I232" s="14"/>
      <c r="J232" s="14"/>
      <c r="K232" s="16"/>
      <c r="L232" s="13"/>
      <c r="M232" s="17" t="str">
        <f t="shared" si="7"/>
        <v/>
      </c>
      <c r="N232" s="13" t="str">
        <f>IF(D232="","",ROUND(D232*VLOOKUP(E232,Configuración!$A$4:$B$9,2,FALSE)*VLOOKUP(H232,Configuración!$D$4:$E$6,2,FALSE)*(I232/5)*VLOOKUP(J232,Configuración!$G$4:$H$7,2,FALSE)*(1-IFERROR(MIN(0.3,K232*0.03),0)),2))</f>
        <v/>
      </c>
      <c r="O232" s="15"/>
    </row>
    <row r="233" spans="1:15" x14ac:dyDescent="0.25">
      <c r="A233" s="11"/>
      <c r="B233" s="12"/>
      <c r="C233" s="12"/>
      <c r="D233" s="13" t="str">
        <f t="shared" si="6"/>
        <v/>
      </c>
      <c r="E233" s="14"/>
      <c r="F233" s="15"/>
      <c r="G233" s="14"/>
      <c r="H233" s="14"/>
      <c r="I233" s="14"/>
      <c r="J233" s="14"/>
      <c r="K233" s="16"/>
      <c r="L233" s="13"/>
      <c r="M233" s="17" t="str">
        <f t="shared" si="7"/>
        <v/>
      </c>
      <c r="N233" s="13" t="str">
        <f>IF(D233="","",ROUND(D233*VLOOKUP(E233,Configuración!$A$4:$B$9,2,FALSE)*VLOOKUP(H233,Configuración!$D$4:$E$6,2,FALSE)*(I233/5)*VLOOKUP(J233,Configuración!$G$4:$H$7,2,FALSE)*(1-IFERROR(MIN(0.3,K233*0.03),0)),2))</f>
        <v/>
      </c>
      <c r="O233" s="15"/>
    </row>
    <row r="234" spans="1:15" x14ac:dyDescent="0.25">
      <c r="A234" s="11"/>
      <c r="B234" s="12"/>
      <c r="C234" s="12"/>
      <c r="D234" s="13" t="str">
        <f t="shared" si="6"/>
        <v/>
      </c>
      <c r="E234" s="14"/>
      <c r="F234" s="15"/>
      <c r="G234" s="14"/>
      <c r="H234" s="14"/>
      <c r="I234" s="14"/>
      <c r="J234" s="14"/>
      <c r="K234" s="16"/>
      <c r="L234" s="13"/>
      <c r="M234" s="17" t="str">
        <f t="shared" si="7"/>
        <v/>
      </c>
      <c r="N234" s="13" t="str">
        <f>IF(D234="","",ROUND(D234*VLOOKUP(E234,Configuración!$A$4:$B$9,2,FALSE)*VLOOKUP(H234,Configuración!$D$4:$E$6,2,FALSE)*(I234/5)*VLOOKUP(J234,Configuración!$G$4:$H$7,2,FALSE)*(1-IFERROR(MIN(0.3,K234*0.03),0)),2))</f>
        <v/>
      </c>
      <c r="O234" s="15"/>
    </row>
    <row r="235" spans="1:15" x14ac:dyDescent="0.25">
      <c r="A235" s="11"/>
      <c r="B235" s="12"/>
      <c r="C235" s="12"/>
      <c r="D235" s="13" t="str">
        <f t="shared" si="6"/>
        <v/>
      </c>
      <c r="E235" s="14"/>
      <c r="F235" s="15"/>
      <c r="G235" s="14"/>
      <c r="H235" s="14"/>
      <c r="I235" s="14"/>
      <c r="J235" s="14"/>
      <c r="K235" s="16"/>
      <c r="L235" s="13"/>
      <c r="M235" s="17" t="str">
        <f t="shared" si="7"/>
        <v/>
      </c>
      <c r="N235" s="13" t="str">
        <f>IF(D235="","",ROUND(D235*VLOOKUP(E235,Configuración!$A$4:$B$9,2,FALSE)*VLOOKUP(H235,Configuración!$D$4:$E$6,2,FALSE)*(I235/5)*VLOOKUP(J235,Configuración!$G$4:$H$7,2,FALSE)*(1-IFERROR(MIN(0.3,K235*0.03),0)),2))</f>
        <v/>
      </c>
      <c r="O235" s="15"/>
    </row>
    <row r="236" spans="1:15" x14ac:dyDescent="0.25">
      <c r="A236" s="11"/>
      <c r="B236" s="12"/>
      <c r="C236" s="12"/>
      <c r="D236" s="13" t="str">
        <f t="shared" si="6"/>
        <v/>
      </c>
      <c r="E236" s="14"/>
      <c r="F236" s="15"/>
      <c r="G236" s="14"/>
      <c r="H236" s="14"/>
      <c r="I236" s="14"/>
      <c r="J236" s="14"/>
      <c r="K236" s="16"/>
      <c r="L236" s="13"/>
      <c r="M236" s="17" t="str">
        <f t="shared" si="7"/>
        <v/>
      </c>
      <c r="N236" s="13" t="str">
        <f>IF(D236="","",ROUND(D236*VLOOKUP(E236,Configuración!$A$4:$B$9,2,FALSE)*VLOOKUP(H236,Configuración!$D$4:$E$6,2,FALSE)*(I236/5)*VLOOKUP(J236,Configuración!$G$4:$H$7,2,FALSE)*(1-IFERROR(MIN(0.3,K236*0.03),0)),2))</f>
        <v/>
      </c>
      <c r="O236" s="15"/>
    </row>
    <row r="237" spans="1:15" x14ac:dyDescent="0.25">
      <c r="A237" s="11"/>
      <c r="B237" s="12"/>
      <c r="C237" s="12"/>
      <c r="D237" s="13" t="str">
        <f t="shared" si="6"/>
        <v/>
      </c>
      <c r="E237" s="14"/>
      <c r="F237" s="15"/>
      <c r="G237" s="14"/>
      <c r="H237" s="14"/>
      <c r="I237" s="14"/>
      <c r="J237" s="14"/>
      <c r="K237" s="16"/>
      <c r="L237" s="13"/>
      <c r="M237" s="17" t="str">
        <f t="shared" si="7"/>
        <v/>
      </c>
      <c r="N237" s="13" t="str">
        <f>IF(D237="","",ROUND(D237*VLOOKUP(E237,Configuración!$A$4:$B$9,2,FALSE)*VLOOKUP(H237,Configuración!$D$4:$E$6,2,FALSE)*(I237/5)*VLOOKUP(J237,Configuración!$G$4:$H$7,2,FALSE)*(1-IFERROR(MIN(0.3,K237*0.03),0)),2))</f>
        <v/>
      </c>
      <c r="O237" s="15"/>
    </row>
    <row r="238" spans="1:15" x14ac:dyDescent="0.25">
      <c r="A238" s="11"/>
      <c r="B238" s="12"/>
      <c r="C238" s="12"/>
      <c r="D238" s="13" t="str">
        <f t="shared" si="6"/>
        <v/>
      </c>
      <c r="E238" s="14"/>
      <c r="F238" s="15"/>
      <c r="G238" s="14"/>
      <c r="H238" s="14"/>
      <c r="I238" s="14"/>
      <c r="J238" s="14"/>
      <c r="K238" s="16"/>
      <c r="L238" s="13"/>
      <c r="M238" s="17" t="str">
        <f t="shared" si="7"/>
        <v/>
      </c>
      <c r="N238" s="13" t="str">
        <f>IF(D238="","",ROUND(D238*VLOOKUP(E238,Configuración!$A$4:$B$9,2,FALSE)*VLOOKUP(H238,Configuración!$D$4:$E$6,2,FALSE)*(I238/5)*VLOOKUP(J238,Configuración!$G$4:$H$7,2,FALSE)*(1-IFERROR(MIN(0.3,K238*0.03),0)),2))</f>
        <v/>
      </c>
      <c r="O238" s="15"/>
    </row>
    <row r="239" spans="1:15" x14ac:dyDescent="0.25">
      <c r="A239" s="11"/>
      <c r="B239" s="12"/>
      <c r="C239" s="12"/>
      <c r="D239" s="13" t="str">
        <f t="shared" si="6"/>
        <v/>
      </c>
      <c r="E239" s="14"/>
      <c r="F239" s="15"/>
      <c r="G239" s="14"/>
      <c r="H239" s="14"/>
      <c r="I239" s="14"/>
      <c r="J239" s="14"/>
      <c r="K239" s="16"/>
      <c r="L239" s="13"/>
      <c r="M239" s="17" t="str">
        <f t="shared" si="7"/>
        <v/>
      </c>
      <c r="N239" s="13" t="str">
        <f>IF(D239="","",ROUND(D239*VLOOKUP(E239,Configuración!$A$4:$B$9,2,FALSE)*VLOOKUP(H239,Configuración!$D$4:$E$6,2,FALSE)*(I239/5)*VLOOKUP(J239,Configuración!$G$4:$H$7,2,FALSE)*(1-IFERROR(MIN(0.3,K239*0.03),0)),2))</f>
        <v/>
      </c>
      <c r="O239" s="15"/>
    </row>
    <row r="240" spans="1:15" x14ac:dyDescent="0.25">
      <c r="A240" s="11"/>
      <c r="B240" s="12"/>
      <c r="C240" s="12"/>
      <c r="D240" s="13" t="str">
        <f t="shared" si="6"/>
        <v/>
      </c>
      <c r="E240" s="14"/>
      <c r="F240" s="15"/>
      <c r="G240" s="14"/>
      <c r="H240" s="14"/>
      <c r="I240" s="14"/>
      <c r="J240" s="14"/>
      <c r="K240" s="16"/>
      <c r="L240" s="13"/>
      <c r="M240" s="17" t="str">
        <f t="shared" si="7"/>
        <v/>
      </c>
      <c r="N240" s="13" t="str">
        <f>IF(D240="","",ROUND(D240*VLOOKUP(E240,Configuración!$A$4:$B$9,2,FALSE)*VLOOKUP(H240,Configuración!$D$4:$E$6,2,FALSE)*(I240/5)*VLOOKUP(J240,Configuración!$G$4:$H$7,2,FALSE)*(1-IFERROR(MIN(0.3,K240*0.03),0)),2))</f>
        <v/>
      </c>
      <c r="O240" s="15"/>
    </row>
    <row r="241" spans="1:15" x14ac:dyDescent="0.25">
      <c r="A241" s="11"/>
      <c r="B241" s="12"/>
      <c r="C241" s="12"/>
      <c r="D241" s="13" t="str">
        <f t="shared" si="6"/>
        <v/>
      </c>
      <c r="E241" s="14"/>
      <c r="F241" s="15"/>
      <c r="G241" s="14"/>
      <c r="H241" s="14"/>
      <c r="I241" s="14"/>
      <c r="J241" s="14"/>
      <c r="K241" s="16"/>
      <c r="L241" s="13"/>
      <c r="M241" s="17" t="str">
        <f t="shared" si="7"/>
        <v/>
      </c>
      <c r="N241" s="13" t="str">
        <f>IF(D241="","",ROUND(D241*VLOOKUP(E241,Configuración!$A$4:$B$9,2,FALSE)*VLOOKUP(H241,Configuración!$D$4:$E$6,2,FALSE)*(I241/5)*VLOOKUP(J241,Configuración!$G$4:$H$7,2,FALSE)*(1-IFERROR(MIN(0.3,K241*0.03),0)),2))</f>
        <v/>
      </c>
      <c r="O241" s="15"/>
    </row>
    <row r="242" spans="1:15" x14ac:dyDescent="0.25">
      <c r="A242" s="11"/>
      <c r="B242" s="12"/>
      <c r="C242" s="12"/>
      <c r="D242" s="13" t="str">
        <f t="shared" si="6"/>
        <v/>
      </c>
      <c r="E242" s="14"/>
      <c r="F242" s="15"/>
      <c r="G242" s="14"/>
      <c r="H242" s="14"/>
      <c r="I242" s="14"/>
      <c r="J242" s="14"/>
      <c r="K242" s="16"/>
      <c r="L242" s="13"/>
      <c r="M242" s="17" t="str">
        <f t="shared" si="7"/>
        <v/>
      </c>
      <c r="N242" s="13" t="str">
        <f>IF(D242="","",ROUND(D242*VLOOKUP(E242,Configuración!$A$4:$B$9,2,FALSE)*VLOOKUP(H242,Configuración!$D$4:$E$6,2,FALSE)*(I242/5)*VLOOKUP(J242,Configuración!$G$4:$H$7,2,FALSE)*(1-IFERROR(MIN(0.3,K242*0.03),0)),2))</f>
        <v/>
      </c>
      <c r="O242" s="15"/>
    </row>
    <row r="243" spans="1:15" x14ac:dyDescent="0.25">
      <c r="A243" s="11"/>
      <c r="B243" s="12"/>
      <c r="C243" s="12"/>
      <c r="D243" s="13" t="str">
        <f t="shared" si="6"/>
        <v/>
      </c>
      <c r="E243" s="14"/>
      <c r="F243" s="15"/>
      <c r="G243" s="14"/>
      <c r="H243" s="14"/>
      <c r="I243" s="14"/>
      <c r="J243" s="14"/>
      <c r="K243" s="16"/>
      <c r="L243" s="13"/>
      <c r="M243" s="17" t="str">
        <f t="shared" si="7"/>
        <v/>
      </c>
      <c r="N243" s="13" t="str">
        <f>IF(D243="","",ROUND(D243*VLOOKUP(E243,Configuración!$A$4:$B$9,2,FALSE)*VLOOKUP(H243,Configuración!$D$4:$E$6,2,FALSE)*(I243/5)*VLOOKUP(J243,Configuración!$G$4:$H$7,2,FALSE)*(1-IFERROR(MIN(0.3,K243*0.03),0)),2))</f>
        <v/>
      </c>
      <c r="O243" s="15"/>
    </row>
    <row r="244" spans="1:15" x14ac:dyDescent="0.25">
      <c r="A244" s="11"/>
      <c r="B244" s="12"/>
      <c r="C244" s="12"/>
      <c r="D244" s="13" t="str">
        <f t="shared" si="6"/>
        <v/>
      </c>
      <c r="E244" s="14"/>
      <c r="F244" s="15"/>
      <c r="G244" s="14"/>
      <c r="H244" s="14"/>
      <c r="I244" s="14"/>
      <c r="J244" s="14"/>
      <c r="K244" s="16"/>
      <c r="L244" s="13"/>
      <c r="M244" s="17" t="str">
        <f t="shared" si="7"/>
        <v/>
      </c>
      <c r="N244" s="13" t="str">
        <f>IF(D244="","",ROUND(D244*VLOOKUP(E244,Configuración!$A$4:$B$9,2,FALSE)*VLOOKUP(H244,Configuración!$D$4:$E$6,2,FALSE)*(I244/5)*VLOOKUP(J244,Configuración!$G$4:$H$7,2,FALSE)*(1-IFERROR(MIN(0.3,K244*0.03),0)),2))</f>
        <v/>
      </c>
      <c r="O244" s="15"/>
    </row>
    <row r="245" spans="1:15" x14ac:dyDescent="0.25">
      <c r="A245" s="11"/>
      <c r="B245" s="12"/>
      <c r="C245" s="12"/>
      <c r="D245" s="13" t="str">
        <f t="shared" si="6"/>
        <v/>
      </c>
      <c r="E245" s="14"/>
      <c r="F245" s="15"/>
      <c r="G245" s="14"/>
      <c r="H245" s="14"/>
      <c r="I245" s="14"/>
      <c r="J245" s="14"/>
      <c r="K245" s="16"/>
      <c r="L245" s="13"/>
      <c r="M245" s="17" t="str">
        <f t="shared" si="7"/>
        <v/>
      </c>
      <c r="N245" s="13" t="str">
        <f>IF(D245="","",ROUND(D245*VLOOKUP(E245,Configuración!$A$4:$B$9,2,FALSE)*VLOOKUP(H245,Configuración!$D$4:$E$6,2,FALSE)*(I245/5)*VLOOKUP(J245,Configuración!$G$4:$H$7,2,FALSE)*(1-IFERROR(MIN(0.3,K245*0.03),0)),2))</f>
        <v/>
      </c>
      <c r="O245" s="15"/>
    </row>
    <row r="246" spans="1:15" x14ac:dyDescent="0.25">
      <c r="A246" s="11"/>
      <c r="B246" s="12"/>
      <c r="C246" s="12"/>
      <c r="D246" s="13" t="str">
        <f t="shared" si="6"/>
        <v/>
      </c>
      <c r="E246" s="14"/>
      <c r="F246" s="15"/>
      <c r="G246" s="14"/>
      <c r="H246" s="14"/>
      <c r="I246" s="14"/>
      <c r="J246" s="14"/>
      <c r="K246" s="16"/>
      <c r="L246" s="13"/>
      <c r="M246" s="17" t="str">
        <f t="shared" si="7"/>
        <v/>
      </c>
      <c r="N246" s="13" t="str">
        <f>IF(D246="","",ROUND(D246*VLOOKUP(E246,Configuración!$A$4:$B$9,2,FALSE)*VLOOKUP(H246,Configuración!$D$4:$E$6,2,FALSE)*(I246/5)*VLOOKUP(J246,Configuración!$G$4:$H$7,2,FALSE)*(1-IFERROR(MIN(0.3,K246*0.03),0)),2))</f>
        <v/>
      </c>
      <c r="O246" s="15"/>
    </row>
    <row r="247" spans="1:15" x14ac:dyDescent="0.25">
      <c r="A247" s="11"/>
      <c r="B247" s="12"/>
      <c r="C247" s="12"/>
      <c r="D247" s="13" t="str">
        <f t="shared" si="6"/>
        <v/>
      </c>
      <c r="E247" s="14"/>
      <c r="F247" s="15"/>
      <c r="G247" s="14"/>
      <c r="H247" s="14"/>
      <c r="I247" s="14"/>
      <c r="J247" s="14"/>
      <c r="K247" s="16"/>
      <c r="L247" s="13"/>
      <c r="M247" s="17" t="str">
        <f t="shared" si="7"/>
        <v/>
      </c>
      <c r="N247" s="13" t="str">
        <f>IF(D247="","",ROUND(D247*VLOOKUP(E247,Configuración!$A$4:$B$9,2,FALSE)*VLOOKUP(H247,Configuración!$D$4:$E$6,2,FALSE)*(I247/5)*VLOOKUP(J247,Configuración!$G$4:$H$7,2,FALSE)*(1-IFERROR(MIN(0.3,K247*0.03),0)),2))</f>
        <v/>
      </c>
      <c r="O247" s="15"/>
    </row>
    <row r="248" spans="1:15" x14ac:dyDescent="0.25">
      <c r="A248" s="11"/>
      <c r="B248" s="12"/>
      <c r="C248" s="12"/>
      <c r="D248" s="13" t="str">
        <f t="shared" si="6"/>
        <v/>
      </c>
      <c r="E248" s="14"/>
      <c r="F248" s="15"/>
      <c r="G248" s="14"/>
      <c r="H248" s="14"/>
      <c r="I248" s="14"/>
      <c r="J248" s="14"/>
      <c r="K248" s="16"/>
      <c r="L248" s="13"/>
      <c r="M248" s="17" t="str">
        <f t="shared" si="7"/>
        <v/>
      </c>
      <c r="N248" s="13" t="str">
        <f>IF(D248="","",ROUND(D248*VLOOKUP(E248,Configuración!$A$4:$B$9,2,FALSE)*VLOOKUP(H248,Configuración!$D$4:$E$6,2,FALSE)*(I248/5)*VLOOKUP(J248,Configuración!$G$4:$H$7,2,FALSE)*(1-IFERROR(MIN(0.3,K248*0.03),0)),2))</f>
        <v/>
      </c>
      <c r="O248" s="15"/>
    </row>
    <row r="249" spans="1:15" x14ac:dyDescent="0.25">
      <c r="A249" s="11"/>
      <c r="B249" s="12"/>
      <c r="C249" s="12"/>
      <c r="D249" s="13" t="str">
        <f t="shared" si="6"/>
        <v/>
      </c>
      <c r="E249" s="14"/>
      <c r="F249" s="15"/>
      <c r="G249" s="14"/>
      <c r="H249" s="14"/>
      <c r="I249" s="14"/>
      <c r="J249" s="14"/>
      <c r="K249" s="16"/>
      <c r="L249" s="13"/>
      <c r="M249" s="17" t="str">
        <f t="shared" si="7"/>
        <v/>
      </c>
      <c r="N249" s="13" t="str">
        <f>IF(D249="","",ROUND(D249*VLOOKUP(E249,Configuración!$A$4:$B$9,2,FALSE)*VLOOKUP(H249,Configuración!$D$4:$E$6,2,FALSE)*(I249/5)*VLOOKUP(J249,Configuración!$G$4:$H$7,2,FALSE)*(1-IFERROR(MIN(0.3,K249*0.03),0)),2))</f>
        <v/>
      </c>
      <c r="O249" s="15"/>
    </row>
    <row r="250" spans="1:15" x14ac:dyDescent="0.25">
      <c r="A250" s="11"/>
      <c r="B250" s="12"/>
      <c r="C250" s="12"/>
      <c r="D250" s="13" t="str">
        <f t="shared" si="6"/>
        <v/>
      </c>
      <c r="E250" s="14"/>
      <c r="F250" s="15"/>
      <c r="G250" s="14"/>
      <c r="H250" s="14"/>
      <c r="I250" s="14"/>
      <c r="J250" s="14"/>
      <c r="K250" s="16"/>
      <c r="L250" s="13"/>
      <c r="M250" s="17" t="str">
        <f t="shared" si="7"/>
        <v/>
      </c>
      <c r="N250" s="13" t="str">
        <f>IF(D250="","",ROUND(D250*VLOOKUP(E250,Configuración!$A$4:$B$9,2,FALSE)*VLOOKUP(H250,Configuración!$D$4:$E$6,2,FALSE)*(I250/5)*VLOOKUP(J250,Configuración!$G$4:$H$7,2,FALSE)*(1-IFERROR(MIN(0.3,K250*0.03),0)),2))</f>
        <v/>
      </c>
      <c r="O250" s="15"/>
    </row>
    <row r="251" spans="1:15" x14ac:dyDescent="0.25">
      <c r="A251" s="11"/>
      <c r="B251" s="12"/>
      <c r="C251" s="12"/>
      <c r="D251" s="13" t="str">
        <f t="shared" si="6"/>
        <v/>
      </c>
      <c r="E251" s="14"/>
      <c r="F251" s="15"/>
      <c r="G251" s="14"/>
      <c r="H251" s="14"/>
      <c r="I251" s="14"/>
      <c r="J251" s="14"/>
      <c r="K251" s="16"/>
      <c r="L251" s="13"/>
      <c r="M251" s="17" t="str">
        <f t="shared" si="7"/>
        <v/>
      </c>
      <c r="N251" s="13" t="str">
        <f>IF(D251="","",ROUND(D251*VLOOKUP(E251,Configuración!$A$4:$B$9,2,FALSE)*VLOOKUP(H251,Configuración!$D$4:$E$6,2,FALSE)*(I251/5)*VLOOKUP(J251,Configuración!$G$4:$H$7,2,FALSE)*(1-IFERROR(MIN(0.3,K251*0.03),0)),2))</f>
        <v/>
      </c>
      <c r="O251" s="15"/>
    </row>
    <row r="252" spans="1:15" x14ac:dyDescent="0.25">
      <c r="A252" s="11"/>
      <c r="B252" s="12"/>
      <c r="C252" s="12"/>
      <c r="D252" s="13" t="str">
        <f t="shared" si="6"/>
        <v/>
      </c>
      <c r="E252" s="14"/>
      <c r="F252" s="15"/>
      <c r="G252" s="14"/>
      <c r="H252" s="14"/>
      <c r="I252" s="14"/>
      <c r="J252" s="14"/>
      <c r="K252" s="16"/>
      <c r="L252" s="13"/>
      <c r="M252" s="17" t="str">
        <f t="shared" si="7"/>
        <v/>
      </c>
      <c r="N252" s="13" t="str">
        <f>IF(D252="","",ROUND(D252*VLOOKUP(E252,Configuración!$A$4:$B$9,2,FALSE)*VLOOKUP(H252,Configuración!$D$4:$E$6,2,FALSE)*(I252/5)*VLOOKUP(J252,Configuración!$G$4:$H$7,2,FALSE)*(1-IFERROR(MIN(0.3,K252*0.03),0)),2))</f>
        <v/>
      </c>
      <c r="O252" s="15"/>
    </row>
    <row r="253" spans="1:15" x14ac:dyDescent="0.25">
      <c r="A253" s="11"/>
      <c r="B253" s="12"/>
      <c r="C253" s="12"/>
      <c r="D253" s="13" t="str">
        <f t="shared" si="6"/>
        <v/>
      </c>
      <c r="E253" s="14"/>
      <c r="F253" s="15"/>
      <c r="G253" s="14"/>
      <c r="H253" s="14"/>
      <c r="I253" s="14"/>
      <c r="J253" s="14"/>
      <c r="K253" s="16"/>
      <c r="L253" s="13"/>
      <c r="M253" s="17" t="str">
        <f t="shared" si="7"/>
        <v/>
      </c>
      <c r="N253" s="13" t="str">
        <f>IF(D253="","",ROUND(D253*VLOOKUP(E253,Configuración!$A$4:$B$9,2,FALSE)*VLOOKUP(H253,Configuración!$D$4:$E$6,2,FALSE)*(I253/5)*VLOOKUP(J253,Configuración!$G$4:$H$7,2,FALSE)*(1-IFERROR(MIN(0.3,K253*0.03),0)),2))</f>
        <v/>
      </c>
      <c r="O253" s="15"/>
    </row>
    <row r="254" spans="1:15" x14ac:dyDescent="0.25">
      <c r="A254" s="11"/>
      <c r="B254" s="12"/>
      <c r="C254" s="12"/>
      <c r="D254" s="13" t="str">
        <f t="shared" si="6"/>
        <v/>
      </c>
      <c r="E254" s="14"/>
      <c r="F254" s="15"/>
      <c r="G254" s="14"/>
      <c r="H254" s="14"/>
      <c r="I254" s="14"/>
      <c r="J254" s="14"/>
      <c r="K254" s="16"/>
      <c r="L254" s="13"/>
      <c r="M254" s="17" t="str">
        <f t="shared" si="7"/>
        <v/>
      </c>
      <c r="N254" s="13" t="str">
        <f>IF(D254="","",ROUND(D254*VLOOKUP(E254,Configuración!$A$4:$B$9,2,FALSE)*VLOOKUP(H254,Configuración!$D$4:$E$6,2,FALSE)*(I254/5)*VLOOKUP(J254,Configuración!$G$4:$H$7,2,FALSE)*(1-IFERROR(MIN(0.3,K254*0.03),0)),2))</f>
        <v/>
      </c>
      <c r="O254" s="15"/>
    </row>
    <row r="255" spans="1:15" x14ac:dyDescent="0.25">
      <c r="A255" s="11"/>
      <c r="B255" s="12"/>
      <c r="C255" s="12"/>
      <c r="D255" s="13" t="str">
        <f t="shared" si="6"/>
        <v/>
      </c>
      <c r="E255" s="14"/>
      <c r="F255" s="15"/>
      <c r="G255" s="14"/>
      <c r="H255" s="14"/>
      <c r="I255" s="14"/>
      <c r="J255" s="14"/>
      <c r="K255" s="16"/>
      <c r="L255" s="13"/>
      <c r="M255" s="17" t="str">
        <f t="shared" si="7"/>
        <v/>
      </c>
      <c r="N255" s="13" t="str">
        <f>IF(D255="","",ROUND(D255*VLOOKUP(E255,Configuración!$A$4:$B$9,2,FALSE)*VLOOKUP(H255,Configuración!$D$4:$E$6,2,FALSE)*(I255/5)*VLOOKUP(J255,Configuración!$G$4:$H$7,2,FALSE)*(1-IFERROR(MIN(0.3,K255*0.03),0)),2))</f>
        <v/>
      </c>
      <c r="O255" s="15"/>
    </row>
    <row r="256" spans="1:15" x14ac:dyDescent="0.25">
      <c r="A256" s="11"/>
      <c r="B256" s="12"/>
      <c r="C256" s="12"/>
      <c r="D256" s="13" t="str">
        <f t="shared" si="6"/>
        <v/>
      </c>
      <c r="E256" s="14"/>
      <c r="F256" s="15"/>
      <c r="G256" s="14"/>
      <c r="H256" s="14"/>
      <c r="I256" s="14"/>
      <c r="J256" s="14"/>
      <c r="K256" s="16"/>
      <c r="L256" s="13"/>
      <c r="M256" s="17" t="str">
        <f t="shared" si="7"/>
        <v/>
      </c>
      <c r="N256" s="13" t="str">
        <f>IF(D256="","",ROUND(D256*VLOOKUP(E256,Configuración!$A$4:$B$9,2,FALSE)*VLOOKUP(H256,Configuración!$D$4:$E$6,2,FALSE)*(I256/5)*VLOOKUP(J256,Configuración!$G$4:$H$7,2,FALSE)*(1-IFERROR(MIN(0.3,K256*0.03),0)),2))</f>
        <v/>
      </c>
      <c r="O256" s="15"/>
    </row>
    <row r="257" spans="1:15" x14ac:dyDescent="0.25">
      <c r="A257" s="11"/>
      <c r="B257" s="12"/>
      <c r="C257" s="12"/>
      <c r="D257" s="13" t="str">
        <f t="shared" si="6"/>
        <v/>
      </c>
      <c r="E257" s="14"/>
      <c r="F257" s="15"/>
      <c r="G257" s="14"/>
      <c r="H257" s="14"/>
      <c r="I257" s="14"/>
      <c r="J257" s="14"/>
      <c r="K257" s="16"/>
      <c r="L257" s="13"/>
      <c r="M257" s="17" t="str">
        <f t="shared" si="7"/>
        <v/>
      </c>
      <c r="N257" s="13" t="str">
        <f>IF(D257="","",ROUND(D257*VLOOKUP(E257,Configuración!$A$4:$B$9,2,FALSE)*VLOOKUP(H257,Configuración!$D$4:$E$6,2,FALSE)*(I257/5)*VLOOKUP(J257,Configuración!$G$4:$H$7,2,FALSE)*(1-IFERROR(MIN(0.3,K257*0.03),0)),2))</f>
        <v/>
      </c>
      <c r="O257" s="15"/>
    </row>
    <row r="258" spans="1:15" x14ac:dyDescent="0.25">
      <c r="A258" s="11"/>
      <c r="B258" s="12"/>
      <c r="C258" s="12"/>
      <c r="D258" s="13" t="str">
        <f t="shared" si="6"/>
        <v/>
      </c>
      <c r="E258" s="14"/>
      <c r="F258" s="15"/>
      <c r="G258" s="14"/>
      <c r="H258" s="14"/>
      <c r="I258" s="14"/>
      <c r="J258" s="14"/>
      <c r="K258" s="16"/>
      <c r="L258" s="13"/>
      <c r="M258" s="17" t="str">
        <f t="shared" si="7"/>
        <v/>
      </c>
      <c r="N258" s="13" t="str">
        <f>IF(D258="","",ROUND(D258*VLOOKUP(E258,Configuración!$A$4:$B$9,2,FALSE)*VLOOKUP(H258,Configuración!$D$4:$E$6,2,FALSE)*(I258/5)*VLOOKUP(J258,Configuración!$G$4:$H$7,2,FALSE)*(1-IFERROR(MIN(0.3,K258*0.03),0)),2))</f>
        <v/>
      </c>
      <c r="O258" s="15"/>
    </row>
    <row r="259" spans="1:15" x14ac:dyDescent="0.25">
      <c r="A259" s="11"/>
      <c r="B259" s="12"/>
      <c r="C259" s="12"/>
      <c r="D259" s="13" t="str">
        <f t="shared" si="6"/>
        <v/>
      </c>
      <c r="E259" s="14"/>
      <c r="F259" s="15"/>
      <c r="G259" s="14"/>
      <c r="H259" s="14"/>
      <c r="I259" s="14"/>
      <c r="J259" s="14"/>
      <c r="K259" s="16"/>
      <c r="L259" s="13"/>
      <c r="M259" s="17" t="str">
        <f t="shared" si="7"/>
        <v/>
      </c>
      <c r="N259" s="13" t="str">
        <f>IF(D259="","",ROUND(D259*VLOOKUP(E259,Configuración!$A$4:$B$9,2,FALSE)*VLOOKUP(H259,Configuración!$D$4:$E$6,2,FALSE)*(I259/5)*VLOOKUP(J259,Configuración!$G$4:$H$7,2,FALSE)*(1-IFERROR(MIN(0.3,K259*0.03),0)),2))</f>
        <v/>
      </c>
      <c r="O259" s="15"/>
    </row>
    <row r="260" spans="1:15" x14ac:dyDescent="0.25">
      <c r="A260" s="11"/>
      <c r="B260" s="12"/>
      <c r="C260" s="12"/>
      <c r="D260" s="13" t="str">
        <f t="shared" si="6"/>
        <v/>
      </c>
      <c r="E260" s="14"/>
      <c r="F260" s="15"/>
      <c r="G260" s="14"/>
      <c r="H260" s="14"/>
      <c r="I260" s="14"/>
      <c r="J260" s="14"/>
      <c r="K260" s="16"/>
      <c r="L260" s="13"/>
      <c r="M260" s="17" t="str">
        <f t="shared" si="7"/>
        <v/>
      </c>
      <c r="N260" s="13" t="str">
        <f>IF(D260="","",ROUND(D260*VLOOKUP(E260,Configuración!$A$4:$B$9,2,FALSE)*VLOOKUP(H260,Configuración!$D$4:$E$6,2,FALSE)*(I260/5)*VLOOKUP(J260,Configuración!$G$4:$H$7,2,FALSE)*(1-IFERROR(MIN(0.3,K260*0.03),0)),2))</f>
        <v/>
      </c>
      <c r="O260" s="15"/>
    </row>
    <row r="261" spans="1:15" x14ac:dyDescent="0.25">
      <c r="A261" s="11"/>
      <c r="B261" s="12"/>
      <c r="C261" s="12"/>
      <c r="D261" s="13" t="str">
        <f t="shared" si="6"/>
        <v/>
      </c>
      <c r="E261" s="14"/>
      <c r="F261" s="15"/>
      <c r="G261" s="14"/>
      <c r="H261" s="14"/>
      <c r="I261" s="14"/>
      <c r="J261" s="14"/>
      <c r="K261" s="16"/>
      <c r="L261" s="13"/>
      <c r="M261" s="17" t="str">
        <f t="shared" si="7"/>
        <v/>
      </c>
      <c r="N261" s="13" t="str">
        <f>IF(D261="","",ROUND(D261*VLOOKUP(E261,Configuración!$A$4:$B$9,2,FALSE)*VLOOKUP(H261,Configuración!$D$4:$E$6,2,FALSE)*(I261/5)*VLOOKUP(J261,Configuración!$G$4:$H$7,2,FALSE)*(1-IFERROR(MIN(0.3,K261*0.03),0)),2))</f>
        <v/>
      </c>
      <c r="O261" s="15"/>
    </row>
    <row r="262" spans="1:15" x14ac:dyDescent="0.25">
      <c r="A262" s="11"/>
      <c r="B262" s="12"/>
      <c r="C262" s="12"/>
      <c r="D262" s="13" t="str">
        <f t="shared" ref="D262:D325" si="8">IF(OR(B262="",C262=""),"", (C262-B262)*24)</f>
        <v/>
      </c>
      <c r="E262" s="14"/>
      <c r="F262" s="15"/>
      <c r="G262" s="14"/>
      <c r="H262" s="14"/>
      <c r="I262" s="14"/>
      <c r="J262" s="14"/>
      <c r="K262" s="16"/>
      <c r="L262" s="13"/>
      <c r="M262" s="17" t="str">
        <f t="shared" ref="M262:M325" si="9">IFERROR(IF(L262="","", L262/D262),"")</f>
        <v/>
      </c>
      <c r="N262" s="13" t="str">
        <f>IF(D262="","",ROUND(D262*VLOOKUP(E262,Configuración!$A$4:$B$9,2,FALSE)*VLOOKUP(H262,Configuración!$D$4:$E$6,2,FALSE)*(I262/5)*VLOOKUP(J262,Configuración!$G$4:$H$7,2,FALSE)*(1-IFERROR(MIN(0.3,K262*0.03),0)),2))</f>
        <v/>
      </c>
      <c r="O262" s="15"/>
    </row>
    <row r="263" spans="1:15" x14ac:dyDescent="0.25">
      <c r="A263" s="11"/>
      <c r="B263" s="12"/>
      <c r="C263" s="12"/>
      <c r="D263" s="13" t="str">
        <f t="shared" si="8"/>
        <v/>
      </c>
      <c r="E263" s="14"/>
      <c r="F263" s="15"/>
      <c r="G263" s="14"/>
      <c r="H263" s="14"/>
      <c r="I263" s="14"/>
      <c r="J263" s="14"/>
      <c r="K263" s="16"/>
      <c r="L263" s="13"/>
      <c r="M263" s="17" t="str">
        <f t="shared" si="9"/>
        <v/>
      </c>
      <c r="N263" s="13" t="str">
        <f>IF(D263="","",ROUND(D263*VLOOKUP(E263,Configuración!$A$4:$B$9,2,FALSE)*VLOOKUP(H263,Configuración!$D$4:$E$6,2,FALSE)*(I263/5)*VLOOKUP(J263,Configuración!$G$4:$H$7,2,FALSE)*(1-IFERROR(MIN(0.3,K263*0.03),0)),2))</f>
        <v/>
      </c>
      <c r="O263" s="15"/>
    </row>
    <row r="264" spans="1:15" x14ac:dyDescent="0.25">
      <c r="A264" s="11"/>
      <c r="B264" s="12"/>
      <c r="C264" s="12"/>
      <c r="D264" s="13" t="str">
        <f t="shared" si="8"/>
        <v/>
      </c>
      <c r="E264" s="14"/>
      <c r="F264" s="15"/>
      <c r="G264" s="14"/>
      <c r="H264" s="14"/>
      <c r="I264" s="14"/>
      <c r="J264" s="14"/>
      <c r="K264" s="16"/>
      <c r="L264" s="13"/>
      <c r="M264" s="17" t="str">
        <f t="shared" si="9"/>
        <v/>
      </c>
      <c r="N264" s="13" t="str">
        <f>IF(D264="","",ROUND(D264*VLOOKUP(E264,Configuración!$A$4:$B$9,2,FALSE)*VLOOKUP(H264,Configuración!$D$4:$E$6,2,FALSE)*(I264/5)*VLOOKUP(J264,Configuración!$G$4:$H$7,2,FALSE)*(1-IFERROR(MIN(0.3,K264*0.03),0)),2))</f>
        <v/>
      </c>
      <c r="O264" s="15"/>
    </row>
    <row r="265" spans="1:15" x14ac:dyDescent="0.25">
      <c r="A265" s="11"/>
      <c r="B265" s="12"/>
      <c r="C265" s="12"/>
      <c r="D265" s="13" t="str">
        <f t="shared" si="8"/>
        <v/>
      </c>
      <c r="E265" s="14"/>
      <c r="F265" s="15"/>
      <c r="G265" s="14"/>
      <c r="H265" s="14"/>
      <c r="I265" s="14"/>
      <c r="J265" s="14"/>
      <c r="K265" s="16"/>
      <c r="L265" s="13"/>
      <c r="M265" s="17" t="str">
        <f t="shared" si="9"/>
        <v/>
      </c>
      <c r="N265" s="13" t="str">
        <f>IF(D265="","",ROUND(D265*VLOOKUP(E265,Configuración!$A$4:$B$9,2,FALSE)*VLOOKUP(H265,Configuración!$D$4:$E$6,2,FALSE)*(I265/5)*VLOOKUP(J265,Configuración!$G$4:$H$7,2,FALSE)*(1-IFERROR(MIN(0.3,K265*0.03),0)),2))</f>
        <v/>
      </c>
      <c r="O265" s="15"/>
    </row>
    <row r="266" spans="1:15" x14ac:dyDescent="0.25">
      <c r="A266" s="11"/>
      <c r="B266" s="12"/>
      <c r="C266" s="12"/>
      <c r="D266" s="13" t="str">
        <f t="shared" si="8"/>
        <v/>
      </c>
      <c r="E266" s="14"/>
      <c r="F266" s="15"/>
      <c r="G266" s="14"/>
      <c r="H266" s="14"/>
      <c r="I266" s="14"/>
      <c r="J266" s="14"/>
      <c r="K266" s="16"/>
      <c r="L266" s="13"/>
      <c r="M266" s="17" t="str">
        <f t="shared" si="9"/>
        <v/>
      </c>
      <c r="N266" s="13" t="str">
        <f>IF(D266="","",ROUND(D266*VLOOKUP(E266,Configuración!$A$4:$B$9,2,FALSE)*VLOOKUP(H266,Configuración!$D$4:$E$6,2,FALSE)*(I266/5)*VLOOKUP(J266,Configuración!$G$4:$H$7,2,FALSE)*(1-IFERROR(MIN(0.3,K266*0.03),0)),2))</f>
        <v/>
      </c>
      <c r="O266" s="15"/>
    </row>
    <row r="267" spans="1:15" x14ac:dyDescent="0.25">
      <c r="A267" s="11"/>
      <c r="B267" s="12"/>
      <c r="C267" s="12"/>
      <c r="D267" s="13" t="str">
        <f t="shared" si="8"/>
        <v/>
      </c>
      <c r="E267" s="14"/>
      <c r="F267" s="15"/>
      <c r="G267" s="14"/>
      <c r="H267" s="14"/>
      <c r="I267" s="14"/>
      <c r="J267" s="14"/>
      <c r="K267" s="16"/>
      <c r="L267" s="13"/>
      <c r="M267" s="17" t="str">
        <f t="shared" si="9"/>
        <v/>
      </c>
      <c r="N267" s="13" t="str">
        <f>IF(D267="","",ROUND(D267*VLOOKUP(E267,Configuración!$A$4:$B$9,2,FALSE)*VLOOKUP(H267,Configuración!$D$4:$E$6,2,FALSE)*(I267/5)*VLOOKUP(J267,Configuración!$G$4:$H$7,2,FALSE)*(1-IFERROR(MIN(0.3,K267*0.03),0)),2))</f>
        <v/>
      </c>
      <c r="O267" s="15"/>
    </row>
    <row r="268" spans="1:15" x14ac:dyDescent="0.25">
      <c r="A268" s="11"/>
      <c r="B268" s="12"/>
      <c r="C268" s="12"/>
      <c r="D268" s="13" t="str">
        <f t="shared" si="8"/>
        <v/>
      </c>
      <c r="E268" s="14"/>
      <c r="F268" s="15"/>
      <c r="G268" s="14"/>
      <c r="H268" s="14"/>
      <c r="I268" s="14"/>
      <c r="J268" s="14"/>
      <c r="K268" s="16"/>
      <c r="L268" s="13"/>
      <c r="M268" s="17" t="str">
        <f t="shared" si="9"/>
        <v/>
      </c>
      <c r="N268" s="13" t="str">
        <f>IF(D268="","",ROUND(D268*VLOOKUP(E268,Configuración!$A$4:$B$9,2,FALSE)*VLOOKUP(H268,Configuración!$D$4:$E$6,2,FALSE)*(I268/5)*VLOOKUP(J268,Configuración!$G$4:$H$7,2,FALSE)*(1-IFERROR(MIN(0.3,K268*0.03),0)),2))</f>
        <v/>
      </c>
      <c r="O268" s="15"/>
    </row>
    <row r="269" spans="1:15" x14ac:dyDescent="0.25">
      <c r="A269" s="11"/>
      <c r="B269" s="12"/>
      <c r="C269" s="12"/>
      <c r="D269" s="13" t="str">
        <f t="shared" si="8"/>
        <v/>
      </c>
      <c r="E269" s="14"/>
      <c r="F269" s="15"/>
      <c r="G269" s="14"/>
      <c r="H269" s="14"/>
      <c r="I269" s="14"/>
      <c r="J269" s="14"/>
      <c r="K269" s="16"/>
      <c r="L269" s="13"/>
      <c r="M269" s="17" t="str">
        <f t="shared" si="9"/>
        <v/>
      </c>
      <c r="N269" s="13" t="str">
        <f>IF(D269="","",ROUND(D269*VLOOKUP(E269,Configuración!$A$4:$B$9,2,FALSE)*VLOOKUP(H269,Configuración!$D$4:$E$6,2,FALSE)*(I269/5)*VLOOKUP(J269,Configuración!$G$4:$H$7,2,FALSE)*(1-IFERROR(MIN(0.3,K269*0.03),0)),2))</f>
        <v/>
      </c>
      <c r="O269" s="15"/>
    </row>
    <row r="270" spans="1:15" x14ac:dyDescent="0.25">
      <c r="A270" s="11"/>
      <c r="B270" s="12"/>
      <c r="C270" s="12"/>
      <c r="D270" s="13" t="str">
        <f t="shared" si="8"/>
        <v/>
      </c>
      <c r="E270" s="14"/>
      <c r="F270" s="15"/>
      <c r="G270" s="14"/>
      <c r="H270" s="14"/>
      <c r="I270" s="14"/>
      <c r="J270" s="14"/>
      <c r="K270" s="16"/>
      <c r="L270" s="13"/>
      <c r="M270" s="17" t="str">
        <f t="shared" si="9"/>
        <v/>
      </c>
      <c r="N270" s="13" t="str">
        <f>IF(D270="","",ROUND(D270*VLOOKUP(E270,Configuración!$A$4:$B$9,2,FALSE)*VLOOKUP(H270,Configuración!$D$4:$E$6,2,FALSE)*(I270/5)*VLOOKUP(J270,Configuración!$G$4:$H$7,2,FALSE)*(1-IFERROR(MIN(0.3,K270*0.03),0)),2))</f>
        <v/>
      </c>
      <c r="O270" s="15"/>
    </row>
    <row r="271" spans="1:15" x14ac:dyDescent="0.25">
      <c r="A271" s="11"/>
      <c r="B271" s="12"/>
      <c r="C271" s="12"/>
      <c r="D271" s="13" t="str">
        <f t="shared" si="8"/>
        <v/>
      </c>
      <c r="E271" s="14"/>
      <c r="F271" s="15"/>
      <c r="G271" s="14"/>
      <c r="H271" s="14"/>
      <c r="I271" s="14"/>
      <c r="J271" s="14"/>
      <c r="K271" s="16"/>
      <c r="L271" s="13"/>
      <c r="M271" s="17" t="str">
        <f t="shared" si="9"/>
        <v/>
      </c>
      <c r="N271" s="13" t="str">
        <f>IF(D271="","",ROUND(D271*VLOOKUP(E271,Configuración!$A$4:$B$9,2,FALSE)*VLOOKUP(H271,Configuración!$D$4:$E$6,2,FALSE)*(I271/5)*VLOOKUP(J271,Configuración!$G$4:$H$7,2,FALSE)*(1-IFERROR(MIN(0.3,K271*0.03),0)),2))</f>
        <v/>
      </c>
      <c r="O271" s="15"/>
    </row>
    <row r="272" spans="1:15" x14ac:dyDescent="0.25">
      <c r="A272" s="11"/>
      <c r="B272" s="12"/>
      <c r="C272" s="12"/>
      <c r="D272" s="13" t="str">
        <f t="shared" si="8"/>
        <v/>
      </c>
      <c r="E272" s="14"/>
      <c r="F272" s="15"/>
      <c r="G272" s="14"/>
      <c r="H272" s="14"/>
      <c r="I272" s="14"/>
      <c r="J272" s="14"/>
      <c r="K272" s="16"/>
      <c r="L272" s="13"/>
      <c r="M272" s="17" t="str">
        <f t="shared" si="9"/>
        <v/>
      </c>
      <c r="N272" s="13" t="str">
        <f>IF(D272="","",ROUND(D272*VLOOKUP(E272,Configuración!$A$4:$B$9,2,FALSE)*VLOOKUP(H272,Configuración!$D$4:$E$6,2,FALSE)*(I272/5)*VLOOKUP(J272,Configuración!$G$4:$H$7,2,FALSE)*(1-IFERROR(MIN(0.3,K272*0.03),0)),2))</f>
        <v/>
      </c>
      <c r="O272" s="15"/>
    </row>
    <row r="273" spans="1:15" x14ac:dyDescent="0.25">
      <c r="A273" s="11"/>
      <c r="B273" s="12"/>
      <c r="C273" s="12"/>
      <c r="D273" s="13" t="str">
        <f t="shared" si="8"/>
        <v/>
      </c>
      <c r="E273" s="14"/>
      <c r="F273" s="15"/>
      <c r="G273" s="14"/>
      <c r="H273" s="14"/>
      <c r="I273" s="14"/>
      <c r="J273" s="14"/>
      <c r="K273" s="16"/>
      <c r="L273" s="13"/>
      <c r="M273" s="17" t="str">
        <f t="shared" si="9"/>
        <v/>
      </c>
      <c r="N273" s="13" t="str">
        <f>IF(D273="","",ROUND(D273*VLOOKUP(E273,Configuración!$A$4:$B$9,2,FALSE)*VLOOKUP(H273,Configuración!$D$4:$E$6,2,FALSE)*(I273/5)*VLOOKUP(J273,Configuración!$G$4:$H$7,2,FALSE)*(1-IFERROR(MIN(0.3,K273*0.03),0)),2))</f>
        <v/>
      </c>
      <c r="O273" s="15"/>
    </row>
    <row r="274" spans="1:15" x14ac:dyDescent="0.25">
      <c r="A274" s="11"/>
      <c r="B274" s="12"/>
      <c r="C274" s="12"/>
      <c r="D274" s="13" t="str">
        <f t="shared" si="8"/>
        <v/>
      </c>
      <c r="E274" s="14"/>
      <c r="F274" s="15"/>
      <c r="G274" s="14"/>
      <c r="H274" s="14"/>
      <c r="I274" s="14"/>
      <c r="J274" s="14"/>
      <c r="K274" s="16"/>
      <c r="L274" s="13"/>
      <c r="M274" s="17" t="str">
        <f t="shared" si="9"/>
        <v/>
      </c>
      <c r="N274" s="13" t="str">
        <f>IF(D274="","",ROUND(D274*VLOOKUP(E274,Configuración!$A$4:$B$9,2,FALSE)*VLOOKUP(H274,Configuración!$D$4:$E$6,2,FALSE)*(I274/5)*VLOOKUP(J274,Configuración!$G$4:$H$7,2,FALSE)*(1-IFERROR(MIN(0.3,K274*0.03),0)),2))</f>
        <v/>
      </c>
      <c r="O274" s="15"/>
    </row>
    <row r="275" spans="1:15" x14ac:dyDescent="0.25">
      <c r="A275" s="11"/>
      <c r="B275" s="12"/>
      <c r="C275" s="12"/>
      <c r="D275" s="13" t="str">
        <f t="shared" si="8"/>
        <v/>
      </c>
      <c r="E275" s="14"/>
      <c r="F275" s="15"/>
      <c r="G275" s="14"/>
      <c r="H275" s="14"/>
      <c r="I275" s="14"/>
      <c r="J275" s="14"/>
      <c r="K275" s="16"/>
      <c r="L275" s="13"/>
      <c r="M275" s="17" t="str">
        <f t="shared" si="9"/>
        <v/>
      </c>
      <c r="N275" s="13" t="str">
        <f>IF(D275="","",ROUND(D275*VLOOKUP(E275,Configuración!$A$4:$B$9,2,FALSE)*VLOOKUP(H275,Configuración!$D$4:$E$6,2,FALSE)*(I275/5)*VLOOKUP(J275,Configuración!$G$4:$H$7,2,FALSE)*(1-IFERROR(MIN(0.3,K275*0.03),0)),2))</f>
        <v/>
      </c>
      <c r="O275" s="15"/>
    </row>
    <row r="276" spans="1:15" x14ac:dyDescent="0.25">
      <c r="A276" s="11"/>
      <c r="B276" s="12"/>
      <c r="C276" s="12"/>
      <c r="D276" s="13" t="str">
        <f t="shared" si="8"/>
        <v/>
      </c>
      <c r="E276" s="14"/>
      <c r="F276" s="15"/>
      <c r="G276" s="14"/>
      <c r="H276" s="14"/>
      <c r="I276" s="14"/>
      <c r="J276" s="14"/>
      <c r="K276" s="16"/>
      <c r="L276" s="13"/>
      <c r="M276" s="17" t="str">
        <f t="shared" si="9"/>
        <v/>
      </c>
      <c r="N276" s="13" t="str">
        <f>IF(D276="","",ROUND(D276*VLOOKUP(E276,Configuración!$A$4:$B$9,2,FALSE)*VLOOKUP(H276,Configuración!$D$4:$E$6,2,FALSE)*(I276/5)*VLOOKUP(J276,Configuración!$G$4:$H$7,2,FALSE)*(1-IFERROR(MIN(0.3,K276*0.03),0)),2))</f>
        <v/>
      </c>
      <c r="O276" s="15"/>
    </row>
    <row r="277" spans="1:15" x14ac:dyDescent="0.25">
      <c r="A277" s="11"/>
      <c r="B277" s="12"/>
      <c r="C277" s="12"/>
      <c r="D277" s="13" t="str">
        <f t="shared" si="8"/>
        <v/>
      </c>
      <c r="E277" s="14"/>
      <c r="F277" s="15"/>
      <c r="G277" s="14"/>
      <c r="H277" s="14"/>
      <c r="I277" s="14"/>
      <c r="J277" s="14"/>
      <c r="K277" s="16"/>
      <c r="L277" s="13"/>
      <c r="M277" s="17" t="str">
        <f t="shared" si="9"/>
        <v/>
      </c>
      <c r="N277" s="13" t="str">
        <f>IF(D277="","",ROUND(D277*VLOOKUP(E277,Configuración!$A$4:$B$9,2,FALSE)*VLOOKUP(H277,Configuración!$D$4:$E$6,2,FALSE)*(I277/5)*VLOOKUP(J277,Configuración!$G$4:$H$7,2,FALSE)*(1-IFERROR(MIN(0.3,K277*0.03),0)),2))</f>
        <v/>
      </c>
      <c r="O277" s="15"/>
    </row>
    <row r="278" spans="1:15" x14ac:dyDescent="0.25">
      <c r="A278" s="11"/>
      <c r="B278" s="12"/>
      <c r="C278" s="12"/>
      <c r="D278" s="13" t="str">
        <f t="shared" si="8"/>
        <v/>
      </c>
      <c r="E278" s="14"/>
      <c r="F278" s="15"/>
      <c r="G278" s="14"/>
      <c r="H278" s="14"/>
      <c r="I278" s="14"/>
      <c r="J278" s="14"/>
      <c r="K278" s="16"/>
      <c r="L278" s="13"/>
      <c r="M278" s="17" t="str">
        <f t="shared" si="9"/>
        <v/>
      </c>
      <c r="N278" s="13" t="str">
        <f>IF(D278="","",ROUND(D278*VLOOKUP(E278,Configuración!$A$4:$B$9,2,FALSE)*VLOOKUP(H278,Configuración!$D$4:$E$6,2,FALSE)*(I278/5)*VLOOKUP(J278,Configuración!$G$4:$H$7,2,FALSE)*(1-IFERROR(MIN(0.3,K278*0.03),0)),2))</f>
        <v/>
      </c>
      <c r="O278" s="15"/>
    </row>
    <row r="279" spans="1:15" x14ac:dyDescent="0.25">
      <c r="A279" s="11"/>
      <c r="B279" s="12"/>
      <c r="C279" s="12"/>
      <c r="D279" s="13" t="str">
        <f t="shared" si="8"/>
        <v/>
      </c>
      <c r="E279" s="14"/>
      <c r="F279" s="15"/>
      <c r="G279" s="14"/>
      <c r="H279" s="14"/>
      <c r="I279" s="14"/>
      <c r="J279" s="14"/>
      <c r="K279" s="16"/>
      <c r="L279" s="13"/>
      <c r="M279" s="17" t="str">
        <f t="shared" si="9"/>
        <v/>
      </c>
      <c r="N279" s="13" t="str">
        <f>IF(D279="","",ROUND(D279*VLOOKUP(E279,Configuración!$A$4:$B$9,2,FALSE)*VLOOKUP(H279,Configuración!$D$4:$E$6,2,FALSE)*(I279/5)*VLOOKUP(J279,Configuración!$G$4:$H$7,2,FALSE)*(1-IFERROR(MIN(0.3,K279*0.03),0)),2))</f>
        <v/>
      </c>
      <c r="O279" s="15"/>
    </row>
    <row r="280" spans="1:15" x14ac:dyDescent="0.25">
      <c r="A280" s="11"/>
      <c r="B280" s="12"/>
      <c r="C280" s="12"/>
      <c r="D280" s="13" t="str">
        <f t="shared" si="8"/>
        <v/>
      </c>
      <c r="E280" s="14"/>
      <c r="F280" s="15"/>
      <c r="G280" s="14"/>
      <c r="H280" s="14"/>
      <c r="I280" s="14"/>
      <c r="J280" s="14"/>
      <c r="K280" s="16"/>
      <c r="L280" s="13"/>
      <c r="M280" s="17" t="str">
        <f t="shared" si="9"/>
        <v/>
      </c>
      <c r="N280" s="13" t="str">
        <f>IF(D280="","",ROUND(D280*VLOOKUP(E280,Configuración!$A$4:$B$9,2,FALSE)*VLOOKUP(H280,Configuración!$D$4:$E$6,2,FALSE)*(I280/5)*VLOOKUP(J280,Configuración!$G$4:$H$7,2,FALSE)*(1-IFERROR(MIN(0.3,K280*0.03),0)),2))</f>
        <v/>
      </c>
      <c r="O280" s="15"/>
    </row>
    <row r="281" spans="1:15" x14ac:dyDescent="0.25">
      <c r="A281" s="11"/>
      <c r="B281" s="12"/>
      <c r="C281" s="12"/>
      <c r="D281" s="13" t="str">
        <f t="shared" si="8"/>
        <v/>
      </c>
      <c r="E281" s="14"/>
      <c r="F281" s="15"/>
      <c r="G281" s="14"/>
      <c r="H281" s="14"/>
      <c r="I281" s="14"/>
      <c r="J281" s="14"/>
      <c r="K281" s="16"/>
      <c r="L281" s="13"/>
      <c r="M281" s="17" t="str">
        <f t="shared" si="9"/>
        <v/>
      </c>
      <c r="N281" s="13" t="str">
        <f>IF(D281="","",ROUND(D281*VLOOKUP(E281,Configuración!$A$4:$B$9,2,FALSE)*VLOOKUP(H281,Configuración!$D$4:$E$6,2,FALSE)*(I281/5)*VLOOKUP(J281,Configuración!$G$4:$H$7,2,FALSE)*(1-IFERROR(MIN(0.3,K281*0.03),0)),2))</f>
        <v/>
      </c>
      <c r="O281" s="15"/>
    </row>
    <row r="282" spans="1:15" x14ac:dyDescent="0.25">
      <c r="A282" s="11"/>
      <c r="B282" s="12"/>
      <c r="C282" s="12"/>
      <c r="D282" s="13" t="str">
        <f t="shared" si="8"/>
        <v/>
      </c>
      <c r="E282" s="14"/>
      <c r="F282" s="15"/>
      <c r="G282" s="14"/>
      <c r="H282" s="14"/>
      <c r="I282" s="14"/>
      <c r="J282" s="14"/>
      <c r="K282" s="16"/>
      <c r="L282" s="13"/>
      <c r="M282" s="17" t="str">
        <f t="shared" si="9"/>
        <v/>
      </c>
      <c r="N282" s="13" t="str">
        <f>IF(D282="","",ROUND(D282*VLOOKUP(E282,Configuración!$A$4:$B$9,2,FALSE)*VLOOKUP(H282,Configuración!$D$4:$E$6,2,FALSE)*(I282/5)*VLOOKUP(J282,Configuración!$G$4:$H$7,2,FALSE)*(1-IFERROR(MIN(0.3,K282*0.03),0)),2))</f>
        <v/>
      </c>
      <c r="O282" s="15"/>
    </row>
    <row r="283" spans="1:15" x14ac:dyDescent="0.25">
      <c r="A283" s="11"/>
      <c r="B283" s="12"/>
      <c r="C283" s="12"/>
      <c r="D283" s="13" t="str">
        <f t="shared" si="8"/>
        <v/>
      </c>
      <c r="E283" s="14"/>
      <c r="F283" s="15"/>
      <c r="G283" s="14"/>
      <c r="H283" s="14"/>
      <c r="I283" s="14"/>
      <c r="J283" s="14"/>
      <c r="K283" s="16"/>
      <c r="L283" s="13"/>
      <c r="M283" s="17" t="str">
        <f t="shared" si="9"/>
        <v/>
      </c>
      <c r="N283" s="13" t="str">
        <f>IF(D283="","",ROUND(D283*VLOOKUP(E283,Configuración!$A$4:$B$9,2,FALSE)*VLOOKUP(H283,Configuración!$D$4:$E$6,2,FALSE)*(I283/5)*VLOOKUP(J283,Configuración!$G$4:$H$7,2,FALSE)*(1-IFERROR(MIN(0.3,K283*0.03),0)),2))</f>
        <v/>
      </c>
      <c r="O283" s="15"/>
    </row>
    <row r="284" spans="1:15" x14ac:dyDescent="0.25">
      <c r="A284" s="11"/>
      <c r="B284" s="12"/>
      <c r="C284" s="12"/>
      <c r="D284" s="13" t="str">
        <f t="shared" si="8"/>
        <v/>
      </c>
      <c r="E284" s="14"/>
      <c r="F284" s="15"/>
      <c r="G284" s="14"/>
      <c r="H284" s="14"/>
      <c r="I284" s="14"/>
      <c r="J284" s="14"/>
      <c r="K284" s="16"/>
      <c r="L284" s="13"/>
      <c r="M284" s="17" t="str">
        <f t="shared" si="9"/>
        <v/>
      </c>
      <c r="N284" s="13" t="str">
        <f>IF(D284="","",ROUND(D284*VLOOKUP(E284,Configuración!$A$4:$B$9,2,FALSE)*VLOOKUP(H284,Configuración!$D$4:$E$6,2,FALSE)*(I284/5)*VLOOKUP(J284,Configuración!$G$4:$H$7,2,FALSE)*(1-IFERROR(MIN(0.3,K284*0.03),0)),2))</f>
        <v/>
      </c>
      <c r="O284" s="15"/>
    </row>
    <row r="285" spans="1:15" x14ac:dyDescent="0.25">
      <c r="A285" s="11"/>
      <c r="B285" s="12"/>
      <c r="C285" s="12"/>
      <c r="D285" s="13" t="str">
        <f t="shared" si="8"/>
        <v/>
      </c>
      <c r="E285" s="14"/>
      <c r="F285" s="15"/>
      <c r="G285" s="14"/>
      <c r="H285" s="14"/>
      <c r="I285" s="14"/>
      <c r="J285" s="14"/>
      <c r="K285" s="16"/>
      <c r="L285" s="13"/>
      <c r="M285" s="17" t="str">
        <f t="shared" si="9"/>
        <v/>
      </c>
      <c r="N285" s="13" t="str">
        <f>IF(D285="","",ROUND(D285*VLOOKUP(E285,Configuración!$A$4:$B$9,2,FALSE)*VLOOKUP(H285,Configuración!$D$4:$E$6,2,FALSE)*(I285/5)*VLOOKUP(J285,Configuración!$G$4:$H$7,2,FALSE)*(1-IFERROR(MIN(0.3,K285*0.03),0)),2))</f>
        <v/>
      </c>
      <c r="O285" s="15"/>
    </row>
    <row r="286" spans="1:15" x14ac:dyDescent="0.25">
      <c r="A286" s="11"/>
      <c r="B286" s="12"/>
      <c r="C286" s="12"/>
      <c r="D286" s="13" t="str">
        <f t="shared" si="8"/>
        <v/>
      </c>
      <c r="E286" s="14"/>
      <c r="F286" s="15"/>
      <c r="G286" s="14"/>
      <c r="H286" s="14"/>
      <c r="I286" s="14"/>
      <c r="J286" s="14"/>
      <c r="K286" s="16"/>
      <c r="L286" s="13"/>
      <c r="M286" s="17" t="str">
        <f t="shared" si="9"/>
        <v/>
      </c>
      <c r="N286" s="13" t="str">
        <f>IF(D286="","",ROUND(D286*VLOOKUP(E286,Configuración!$A$4:$B$9,2,FALSE)*VLOOKUP(H286,Configuración!$D$4:$E$6,2,FALSE)*(I286/5)*VLOOKUP(J286,Configuración!$G$4:$H$7,2,FALSE)*(1-IFERROR(MIN(0.3,K286*0.03),0)),2))</f>
        <v/>
      </c>
      <c r="O286" s="15"/>
    </row>
    <row r="287" spans="1:15" x14ac:dyDescent="0.25">
      <c r="A287" s="11"/>
      <c r="B287" s="12"/>
      <c r="C287" s="12"/>
      <c r="D287" s="13" t="str">
        <f t="shared" si="8"/>
        <v/>
      </c>
      <c r="E287" s="14"/>
      <c r="F287" s="15"/>
      <c r="G287" s="14"/>
      <c r="H287" s="14"/>
      <c r="I287" s="14"/>
      <c r="J287" s="14"/>
      <c r="K287" s="16"/>
      <c r="L287" s="13"/>
      <c r="M287" s="17" t="str">
        <f t="shared" si="9"/>
        <v/>
      </c>
      <c r="N287" s="13" t="str">
        <f>IF(D287="","",ROUND(D287*VLOOKUP(E287,Configuración!$A$4:$B$9,2,FALSE)*VLOOKUP(H287,Configuración!$D$4:$E$6,2,FALSE)*(I287/5)*VLOOKUP(J287,Configuración!$G$4:$H$7,2,FALSE)*(1-IFERROR(MIN(0.3,K287*0.03),0)),2))</f>
        <v/>
      </c>
      <c r="O287" s="15"/>
    </row>
    <row r="288" spans="1:15" x14ac:dyDescent="0.25">
      <c r="A288" s="11"/>
      <c r="B288" s="12"/>
      <c r="C288" s="12"/>
      <c r="D288" s="13" t="str">
        <f t="shared" si="8"/>
        <v/>
      </c>
      <c r="E288" s="14"/>
      <c r="F288" s="15"/>
      <c r="G288" s="14"/>
      <c r="H288" s="14"/>
      <c r="I288" s="14"/>
      <c r="J288" s="14"/>
      <c r="K288" s="16"/>
      <c r="L288" s="13"/>
      <c r="M288" s="17" t="str">
        <f t="shared" si="9"/>
        <v/>
      </c>
      <c r="N288" s="13" t="str">
        <f>IF(D288="","",ROUND(D288*VLOOKUP(E288,Configuración!$A$4:$B$9,2,FALSE)*VLOOKUP(H288,Configuración!$D$4:$E$6,2,FALSE)*(I288/5)*VLOOKUP(J288,Configuración!$G$4:$H$7,2,FALSE)*(1-IFERROR(MIN(0.3,K288*0.03),0)),2))</f>
        <v/>
      </c>
      <c r="O288" s="15"/>
    </row>
    <row r="289" spans="1:15" x14ac:dyDescent="0.25">
      <c r="A289" s="11"/>
      <c r="B289" s="12"/>
      <c r="C289" s="12"/>
      <c r="D289" s="13" t="str">
        <f t="shared" si="8"/>
        <v/>
      </c>
      <c r="E289" s="14"/>
      <c r="F289" s="15"/>
      <c r="G289" s="14"/>
      <c r="H289" s="14"/>
      <c r="I289" s="14"/>
      <c r="J289" s="14"/>
      <c r="K289" s="16"/>
      <c r="L289" s="13"/>
      <c r="M289" s="17" t="str">
        <f t="shared" si="9"/>
        <v/>
      </c>
      <c r="N289" s="13" t="str">
        <f>IF(D289="","",ROUND(D289*VLOOKUP(E289,Configuración!$A$4:$B$9,2,FALSE)*VLOOKUP(H289,Configuración!$D$4:$E$6,2,FALSE)*(I289/5)*VLOOKUP(J289,Configuración!$G$4:$H$7,2,FALSE)*(1-IFERROR(MIN(0.3,K289*0.03),0)),2))</f>
        <v/>
      </c>
      <c r="O289" s="15"/>
    </row>
    <row r="290" spans="1:15" x14ac:dyDescent="0.25">
      <c r="A290" s="11"/>
      <c r="B290" s="12"/>
      <c r="C290" s="12"/>
      <c r="D290" s="13" t="str">
        <f t="shared" si="8"/>
        <v/>
      </c>
      <c r="E290" s="14"/>
      <c r="F290" s="15"/>
      <c r="G290" s="14"/>
      <c r="H290" s="14"/>
      <c r="I290" s="14"/>
      <c r="J290" s="14"/>
      <c r="K290" s="16"/>
      <c r="L290" s="13"/>
      <c r="M290" s="17" t="str">
        <f t="shared" si="9"/>
        <v/>
      </c>
      <c r="N290" s="13" t="str">
        <f>IF(D290="","",ROUND(D290*VLOOKUP(E290,Configuración!$A$4:$B$9,2,FALSE)*VLOOKUP(H290,Configuración!$D$4:$E$6,2,FALSE)*(I290/5)*VLOOKUP(J290,Configuración!$G$4:$H$7,2,FALSE)*(1-IFERROR(MIN(0.3,K290*0.03),0)),2))</f>
        <v/>
      </c>
      <c r="O290" s="15"/>
    </row>
    <row r="291" spans="1:15" x14ac:dyDescent="0.25">
      <c r="A291" s="11"/>
      <c r="B291" s="12"/>
      <c r="C291" s="12"/>
      <c r="D291" s="13" t="str">
        <f t="shared" si="8"/>
        <v/>
      </c>
      <c r="E291" s="14"/>
      <c r="F291" s="15"/>
      <c r="G291" s="14"/>
      <c r="H291" s="14"/>
      <c r="I291" s="14"/>
      <c r="J291" s="14"/>
      <c r="K291" s="16"/>
      <c r="L291" s="13"/>
      <c r="M291" s="17" t="str">
        <f t="shared" si="9"/>
        <v/>
      </c>
      <c r="N291" s="13" t="str">
        <f>IF(D291="","",ROUND(D291*VLOOKUP(E291,Configuración!$A$4:$B$9,2,FALSE)*VLOOKUP(H291,Configuración!$D$4:$E$6,2,FALSE)*(I291/5)*VLOOKUP(J291,Configuración!$G$4:$H$7,2,FALSE)*(1-IFERROR(MIN(0.3,K291*0.03),0)),2))</f>
        <v/>
      </c>
      <c r="O291" s="15"/>
    </row>
    <row r="292" spans="1:15" x14ac:dyDescent="0.25">
      <c r="A292" s="11"/>
      <c r="B292" s="12"/>
      <c r="C292" s="12"/>
      <c r="D292" s="13" t="str">
        <f t="shared" si="8"/>
        <v/>
      </c>
      <c r="E292" s="14"/>
      <c r="F292" s="15"/>
      <c r="G292" s="14"/>
      <c r="H292" s="14"/>
      <c r="I292" s="14"/>
      <c r="J292" s="14"/>
      <c r="K292" s="16"/>
      <c r="L292" s="13"/>
      <c r="M292" s="17" t="str">
        <f t="shared" si="9"/>
        <v/>
      </c>
      <c r="N292" s="13" t="str">
        <f>IF(D292="","",ROUND(D292*VLOOKUP(E292,Configuración!$A$4:$B$9,2,FALSE)*VLOOKUP(H292,Configuración!$D$4:$E$6,2,FALSE)*(I292/5)*VLOOKUP(J292,Configuración!$G$4:$H$7,2,FALSE)*(1-IFERROR(MIN(0.3,K292*0.03),0)),2))</f>
        <v/>
      </c>
      <c r="O292" s="15"/>
    </row>
    <row r="293" spans="1:15" x14ac:dyDescent="0.25">
      <c r="A293" s="11"/>
      <c r="B293" s="12"/>
      <c r="C293" s="12"/>
      <c r="D293" s="13" t="str">
        <f t="shared" si="8"/>
        <v/>
      </c>
      <c r="E293" s="14"/>
      <c r="F293" s="15"/>
      <c r="G293" s="14"/>
      <c r="H293" s="14"/>
      <c r="I293" s="14"/>
      <c r="J293" s="14"/>
      <c r="K293" s="16"/>
      <c r="L293" s="13"/>
      <c r="M293" s="17" t="str">
        <f t="shared" si="9"/>
        <v/>
      </c>
      <c r="N293" s="13" t="str">
        <f>IF(D293="","",ROUND(D293*VLOOKUP(E293,Configuración!$A$4:$B$9,2,FALSE)*VLOOKUP(H293,Configuración!$D$4:$E$6,2,FALSE)*(I293/5)*VLOOKUP(J293,Configuración!$G$4:$H$7,2,FALSE)*(1-IFERROR(MIN(0.3,K293*0.03),0)),2))</f>
        <v/>
      </c>
      <c r="O293" s="15"/>
    </row>
    <row r="294" spans="1:15" x14ac:dyDescent="0.25">
      <c r="A294" s="11"/>
      <c r="B294" s="12"/>
      <c r="C294" s="12"/>
      <c r="D294" s="13" t="str">
        <f t="shared" si="8"/>
        <v/>
      </c>
      <c r="E294" s="14"/>
      <c r="F294" s="15"/>
      <c r="G294" s="14"/>
      <c r="H294" s="14"/>
      <c r="I294" s="14"/>
      <c r="J294" s="14"/>
      <c r="K294" s="16"/>
      <c r="L294" s="13"/>
      <c r="M294" s="17" t="str">
        <f t="shared" si="9"/>
        <v/>
      </c>
      <c r="N294" s="13" t="str">
        <f>IF(D294="","",ROUND(D294*VLOOKUP(E294,Configuración!$A$4:$B$9,2,FALSE)*VLOOKUP(H294,Configuración!$D$4:$E$6,2,FALSE)*(I294/5)*VLOOKUP(J294,Configuración!$G$4:$H$7,2,FALSE)*(1-IFERROR(MIN(0.3,K294*0.03),0)),2))</f>
        <v/>
      </c>
      <c r="O294" s="15"/>
    </row>
    <row r="295" spans="1:15" x14ac:dyDescent="0.25">
      <c r="A295" s="11"/>
      <c r="B295" s="12"/>
      <c r="C295" s="12"/>
      <c r="D295" s="13" t="str">
        <f t="shared" si="8"/>
        <v/>
      </c>
      <c r="E295" s="14"/>
      <c r="F295" s="15"/>
      <c r="G295" s="14"/>
      <c r="H295" s="14"/>
      <c r="I295" s="14"/>
      <c r="J295" s="14"/>
      <c r="K295" s="16"/>
      <c r="L295" s="13"/>
      <c r="M295" s="17" t="str">
        <f t="shared" si="9"/>
        <v/>
      </c>
      <c r="N295" s="13" t="str">
        <f>IF(D295="","",ROUND(D295*VLOOKUP(E295,Configuración!$A$4:$B$9,2,FALSE)*VLOOKUP(H295,Configuración!$D$4:$E$6,2,FALSE)*(I295/5)*VLOOKUP(J295,Configuración!$G$4:$H$7,2,FALSE)*(1-IFERROR(MIN(0.3,K295*0.03),0)),2))</f>
        <v/>
      </c>
      <c r="O295" s="15"/>
    </row>
    <row r="296" spans="1:15" x14ac:dyDescent="0.25">
      <c r="A296" s="11"/>
      <c r="B296" s="12"/>
      <c r="C296" s="12"/>
      <c r="D296" s="13" t="str">
        <f t="shared" si="8"/>
        <v/>
      </c>
      <c r="E296" s="14"/>
      <c r="F296" s="15"/>
      <c r="G296" s="14"/>
      <c r="H296" s="14"/>
      <c r="I296" s="14"/>
      <c r="J296" s="14"/>
      <c r="K296" s="16"/>
      <c r="L296" s="13"/>
      <c r="M296" s="17" t="str">
        <f t="shared" si="9"/>
        <v/>
      </c>
      <c r="N296" s="13" t="str">
        <f>IF(D296="","",ROUND(D296*VLOOKUP(E296,Configuración!$A$4:$B$9,2,FALSE)*VLOOKUP(H296,Configuración!$D$4:$E$6,2,FALSE)*(I296/5)*VLOOKUP(J296,Configuración!$G$4:$H$7,2,FALSE)*(1-IFERROR(MIN(0.3,K296*0.03),0)),2))</f>
        <v/>
      </c>
      <c r="O296" s="15"/>
    </row>
    <row r="297" spans="1:15" x14ac:dyDescent="0.25">
      <c r="A297" s="11"/>
      <c r="B297" s="12"/>
      <c r="C297" s="12"/>
      <c r="D297" s="13" t="str">
        <f t="shared" si="8"/>
        <v/>
      </c>
      <c r="E297" s="14"/>
      <c r="F297" s="15"/>
      <c r="G297" s="14"/>
      <c r="H297" s="14"/>
      <c r="I297" s="14"/>
      <c r="J297" s="14"/>
      <c r="K297" s="16"/>
      <c r="L297" s="13"/>
      <c r="M297" s="17" t="str">
        <f t="shared" si="9"/>
        <v/>
      </c>
      <c r="N297" s="13" t="str">
        <f>IF(D297="","",ROUND(D297*VLOOKUP(E297,Configuración!$A$4:$B$9,2,FALSE)*VLOOKUP(H297,Configuración!$D$4:$E$6,2,FALSE)*(I297/5)*VLOOKUP(J297,Configuración!$G$4:$H$7,2,FALSE)*(1-IFERROR(MIN(0.3,K297*0.03),0)),2))</f>
        <v/>
      </c>
      <c r="O297" s="15"/>
    </row>
    <row r="298" spans="1:15" x14ac:dyDescent="0.25">
      <c r="A298" s="11"/>
      <c r="B298" s="12"/>
      <c r="C298" s="12"/>
      <c r="D298" s="13" t="str">
        <f t="shared" si="8"/>
        <v/>
      </c>
      <c r="E298" s="14"/>
      <c r="F298" s="15"/>
      <c r="G298" s="14"/>
      <c r="H298" s="14"/>
      <c r="I298" s="14"/>
      <c r="J298" s="14"/>
      <c r="K298" s="16"/>
      <c r="L298" s="13"/>
      <c r="M298" s="17" t="str">
        <f t="shared" si="9"/>
        <v/>
      </c>
      <c r="N298" s="13" t="str">
        <f>IF(D298="","",ROUND(D298*VLOOKUP(E298,Configuración!$A$4:$B$9,2,FALSE)*VLOOKUP(H298,Configuración!$D$4:$E$6,2,FALSE)*(I298/5)*VLOOKUP(J298,Configuración!$G$4:$H$7,2,FALSE)*(1-IFERROR(MIN(0.3,K298*0.03),0)),2))</f>
        <v/>
      </c>
      <c r="O298" s="15"/>
    </row>
    <row r="299" spans="1:15" x14ac:dyDescent="0.25">
      <c r="A299" s="11"/>
      <c r="B299" s="12"/>
      <c r="C299" s="12"/>
      <c r="D299" s="13" t="str">
        <f t="shared" si="8"/>
        <v/>
      </c>
      <c r="E299" s="14"/>
      <c r="F299" s="15"/>
      <c r="G299" s="14"/>
      <c r="H299" s="14"/>
      <c r="I299" s="14"/>
      <c r="J299" s="14"/>
      <c r="K299" s="16"/>
      <c r="L299" s="13"/>
      <c r="M299" s="17" t="str">
        <f t="shared" si="9"/>
        <v/>
      </c>
      <c r="N299" s="13" t="str">
        <f>IF(D299="","",ROUND(D299*VLOOKUP(E299,Configuración!$A$4:$B$9,2,FALSE)*VLOOKUP(H299,Configuración!$D$4:$E$6,2,FALSE)*(I299/5)*VLOOKUP(J299,Configuración!$G$4:$H$7,2,FALSE)*(1-IFERROR(MIN(0.3,K299*0.03),0)),2))</f>
        <v/>
      </c>
      <c r="O299" s="15"/>
    </row>
    <row r="300" spans="1:15" x14ac:dyDescent="0.25">
      <c r="A300" s="11"/>
      <c r="B300" s="12"/>
      <c r="C300" s="12"/>
      <c r="D300" s="13" t="str">
        <f t="shared" si="8"/>
        <v/>
      </c>
      <c r="E300" s="14"/>
      <c r="F300" s="15"/>
      <c r="G300" s="14"/>
      <c r="H300" s="14"/>
      <c r="I300" s="14"/>
      <c r="J300" s="14"/>
      <c r="K300" s="16"/>
      <c r="L300" s="13"/>
      <c r="M300" s="17" t="str">
        <f t="shared" si="9"/>
        <v/>
      </c>
      <c r="N300" s="13" t="str">
        <f>IF(D300="","",ROUND(D300*VLOOKUP(E300,Configuración!$A$4:$B$9,2,FALSE)*VLOOKUP(H300,Configuración!$D$4:$E$6,2,FALSE)*(I300/5)*VLOOKUP(J300,Configuración!$G$4:$H$7,2,FALSE)*(1-IFERROR(MIN(0.3,K300*0.03),0)),2))</f>
        <v/>
      </c>
      <c r="O300" s="15"/>
    </row>
    <row r="301" spans="1:15" x14ac:dyDescent="0.25">
      <c r="A301" s="11"/>
      <c r="B301" s="12"/>
      <c r="C301" s="12"/>
      <c r="D301" s="13" t="str">
        <f t="shared" si="8"/>
        <v/>
      </c>
      <c r="E301" s="14"/>
      <c r="F301" s="15"/>
      <c r="G301" s="14"/>
      <c r="H301" s="14"/>
      <c r="I301" s="14"/>
      <c r="J301" s="14"/>
      <c r="K301" s="16"/>
      <c r="L301" s="13"/>
      <c r="M301" s="17" t="str">
        <f t="shared" si="9"/>
        <v/>
      </c>
      <c r="N301" s="13" t="str">
        <f>IF(D301="","",ROUND(D301*VLOOKUP(E301,Configuración!$A$4:$B$9,2,FALSE)*VLOOKUP(H301,Configuración!$D$4:$E$6,2,FALSE)*(I301/5)*VLOOKUP(J301,Configuración!$G$4:$H$7,2,FALSE)*(1-IFERROR(MIN(0.3,K301*0.03),0)),2))</f>
        <v/>
      </c>
      <c r="O301" s="15"/>
    </row>
    <row r="302" spans="1:15" x14ac:dyDescent="0.25">
      <c r="A302" s="11"/>
      <c r="B302" s="12"/>
      <c r="C302" s="12"/>
      <c r="D302" s="13" t="str">
        <f t="shared" si="8"/>
        <v/>
      </c>
      <c r="E302" s="14"/>
      <c r="F302" s="15"/>
      <c r="G302" s="14"/>
      <c r="H302" s="14"/>
      <c r="I302" s="14"/>
      <c r="J302" s="14"/>
      <c r="K302" s="16"/>
      <c r="L302" s="13"/>
      <c r="M302" s="17" t="str">
        <f t="shared" si="9"/>
        <v/>
      </c>
      <c r="N302" s="13" t="str">
        <f>IF(D302="","",ROUND(D302*VLOOKUP(E302,Configuración!$A$4:$B$9,2,FALSE)*VLOOKUP(H302,Configuración!$D$4:$E$6,2,FALSE)*(I302/5)*VLOOKUP(J302,Configuración!$G$4:$H$7,2,FALSE)*(1-IFERROR(MIN(0.3,K302*0.03),0)),2))</f>
        <v/>
      </c>
      <c r="O302" s="15"/>
    </row>
    <row r="303" spans="1:15" x14ac:dyDescent="0.25">
      <c r="A303" s="11"/>
      <c r="B303" s="12"/>
      <c r="C303" s="12"/>
      <c r="D303" s="13" t="str">
        <f t="shared" si="8"/>
        <v/>
      </c>
      <c r="E303" s="14"/>
      <c r="F303" s="15"/>
      <c r="G303" s="14"/>
      <c r="H303" s="14"/>
      <c r="I303" s="14"/>
      <c r="J303" s="14"/>
      <c r="K303" s="16"/>
      <c r="L303" s="13"/>
      <c r="M303" s="17" t="str">
        <f t="shared" si="9"/>
        <v/>
      </c>
      <c r="N303" s="13" t="str">
        <f>IF(D303="","",ROUND(D303*VLOOKUP(E303,Configuración!$A$4:$B$9,2,FALSE)*VLOOKUP(H303,Configuración!$D$4:$E$6,2,FALSE)*(I303/5)*VLOOKUP(J303,Configuración!$G$4:$H$7,2,FALSE)*(1-IFERROR(MIN(0.3,K303*0.03),0)),2))</f>
        <v/>
      </c>
      <c r="O303" s="15"/>
    </row>
    <row r="304" spans="1:15" x14ac:dyDescent="0.25">
      <c r="A304" s="11"/>
      <c r="B304" s="12"/>
      <c r="C304" s="12"/>
      <c r="D304" s="13" t="str">
        <f t="shared" si="8"/>
        <v/>
      </c>
      <c r="E304" s="14"/>
      <c r="F304" s="15"/>
      <c r="G304" s="14"/>
      <c r="H304" s="14"/>
      <c r="I304" s="14"/>
      <c r="J304" s="14"/>
      <c r="K304" s="16"/>
      <c r="L304" s="13"/>
      <c r="M304" s="17" t="str">
        <f t="shared" si="9"/>
        <v/>
      </c>
      <c r="N304" s="13" t="str">
        <f>IF(D304="","",ROUND(D304*VLOOKUP(E304,Configuración!$A$4:$B$9,2,FALSE)*VLOOKUP(H304,Configuración!$D$4:$E$6,2,FALSE)*(I304/5)*VLOOKUP(J304,Configuración!$G$4:$H$7,2,FALSE)*(1-IFERROR(MIN(0.3,K304*0.03),0)),2))</f>
        <v/>
      </c>
      <c r="O304" s="15"/>
    </row>
    <row r="305" spans="1:15" x14ac:dyDescent="0.25">
      <c r="A305" s="11"/>
      <c r="B305" s="12"/>
      <c r="C305" s="12"/>
      <c r="D305" s="13" t="str">
        <f t="shared" si="8"/>
        <v/>
      </c>
      <c r="E305" s="14"/>
      <c r="F305" s="15"/>
      <c r="G305" s="14"/>
      <c r="H305" s="14"/>
      <c r="I305" s="14"/>
      <c r="J305" s="14"/>
      <c r="K305" s="16"/>
      <c r="L305" s="13"/>
      <c r="M305" s="17" t="str">
        <f t="shared" si="9"/>
        <v/>
      </c>
      <c r="N305" s="13" t="str">
        <f>IF(D305="","",ROUND(D305*VLOOKUP(E305,Configuración!$A$4:$B$9,2,FALSE)*VLOOKUP(H305,Configuración!$D$4:$E$6,2,FALSE)*(I305/5)*VLOOKUP(J305,Configuración!$G$4:$H$7,2,FALSE)*(1-IFERROR(MIN(0.3,K305*0.03),0)),2))</f>
        <v/>
      </c>
      <c r="O305" s="15"/>
    </row>
    <row r="306" spans="1:15" x14ac:dyDescent="0.25">
      <c r="A306" s="11"/>
      <c r="B306" s="12"/>
      <c r="C306" s="12"/>
      <c r="D306" s="13" t="str">
        <f t="shared" si="8"/>
        <v/>
      </c>
      <c r="E306" s="14"/>
      <c r="F306" s="15"/>
      <c r="G306" s="14"/>
      <c r="H306" s="14"/>
      <c r="I306" s="14"/>
      <c r="J306" s="14"/>
      <c r="K306" s="16"/>
      <c r="L306" s="13"/>
      <c r="M306" s="17" t="str">
        <f t="shared" si="9"/>
        <v/>
      </c>
      <c r="N306" s="13" t="str">
        <f>IF(D306="","",ROUND(D306*VLOOKUP(E306,Configuración!$A$4:$B$9,2,FALSE)*VLOOKUP(H306,Configuración!$D$4:$E$6,2,FALSE)*(I306/5)*VLOOKUP(J306,Configuración!$G$4:$H$7,2,FALSE)*(1-IFERROR(MIN(0.3,K306*0.03),0)),2))</f>
        <v/>
      </c>
      <c r="O306" s="15"/>
    </row>
    <row r="307" spans="1:15" x14ac:dyDescent="0.25">
      <c r="A307" s="11"/>
      <c r="B307" s="12"/>
      <c r="C307" s="12"/>
      <c r="D307" s="13" t="str">
        <f t="shared" si="8"/>
        <v/>
      </c>
      <c r="E307" s="14"/>
      <c r="F307" s="15"/>
      <c r="G307" s="14"/>
      <c r="H307" s="14"/>
      <c r="I307" s="14"/>
      <c r="J307" s="14"/>
      <c r="K307" s="16"/>
      <c r="L307" s="13"/>
      <c r="M307" s="17" t="str">
        <f t="shared" si="9"/>
        <v/>
      </c>
      <c r="N307" s="13" t="str">
        <f>IF(D307="","",ROUND(D307*VLOOKUP(E307,Configuración!$A$4:$B$9,2,FALSE)*VLOOKUP(H307,Configuración!$D$4:$E$6,2,FALSE)*(I307/5)*VLOOKUP(J307,Configuración!$G$4:$H$7,2,FALSE)*(1-IFERROR(MIN(0.3,K307*0.03),0)),2))</f>
        <v/>
      </c>
      <c r="O307" s="15"/>
    </row>
    <row r="308" spans="1:15" x14ac:dyDescent="0.25">
      <c r="A308" s="11"/>
      <c r="B308" s="12"/>
      <c r="C308" s="12"/>
      <c r="D308" s="13" t="str">
        <f t="shared" si="8"/>
        <v/>
      </c>
      <c r="E308" s="14"/>
      <c r="F308" s="15"/>
      <c r="G308" s="14"/>
      <c r="H308" s="14"/>
      <c r="I308" s="14"/>
      <c r="J308" s="14"/>
      <c r="K308" s="16"/>
      <c r="L308" s="13"/>
      <c r="M308" s="17" t="str">
        <f t="shared" si="9"/>
        <v/>
      </c>
      <c r="N308" s="13" t="str">
        <f>IF(D308="","",ROUND(D308*VLOOKUP(E308,Configuración!$A$4:$B$9,2,FALSE)*VLOOKUP(H308,Configuración!$D$4:$E$6,2,FALSE)*(I308/5)*VLOOKUP(J308,Configuración!$G$4:$H$7,2,FALSE)*(1-IFERROR(MIN(0.3,K308*0.03),0)),2))</f>
        <v/>
      </c>
      <c r="O308" s="15"/>
    </row>
    <row r="309" spans="1:15" x14ac:dyDescent="0.25">
      <c r="A309" s="11"/>
      <c r="B309" s="12"/>
      <c r="C309" s="12"/>
      <c r="D309" s="13" t="str">
        <f t="shared" si="8"/>
        <v/>
      </c>
      <c r="E309" s="14"/>
      <c r="F309" s="15"/>
      <c r="G309" s="14"/>
      <c r="H309" s="14"/>
      <c r="I309" s="14"/>
      <c r="J309" s="14"/>
      <c r="K309" s="16"/>
      <c r="L309" s="13"/>
      <c r="M309" s="17" t="str">
        <f t="shared" si="9"/>
        <v/>
      </c>
      <c r="N309" s="13" t="str">
        <f>IF(D309="","",ROUND(D309*VLOOKUP(E309,Configuración!$A$4:$B$9,2,FALSE)*VLOOKUP(H309,Configuración!$D$4:$E$6,2,FALSE)*(I309/5)*VLOOKUP(J309,Configuración!$G$4:$H$7,2,FALSE)*(1-IFERROR(MIN(0.3,K309*0.03),0)),2))</f>
        <v/>
      </c>
      <c r="O309" s="15"/>
    </row>
    <row r="310" spans="1:15" x14ac:dyDescent="0.25">
      <c r="A310" s="11"/>
      <c r="B310" s="12"/>
      <c r="C310" s="12"/>
      <c r="D310" s="13" t="str">
        <f t="shared" si="8"/>
        <v/>
      </c>
      <c r="E310" s="14"/>
      <c r="F310" s="15"/>
      <c r="G310" s="14"/>
      <c r="H310" s="14"/>
      <c r="I310" s="14"/>
      <c r="J310" s="14"/>
      <c r="K310" s="16"/>
      <c r="L310" s="13"/>
      <c r="M310" s="17" t="str">
        <f t="shared" si="9"/>
        <v/>
      </c>
      <c r="N310" s="13" t="str">
        <f>IF(D310="","",ROUND(D310*VLOOKUP(E310,Configuración!$A$4:$B$9,2,FALSE)*VLOOKUP(H310,Configuración!$D$4:$E$6,2,FALSE)*(I310/5)*VLOOKUP(J310,Configuración!$G$4:$H$7,2,FALSE)*(1-IFERROR(MIN(0.3,K310*0.03),0)),2))</f>
        <v/>
      </c>
      <c r="O310" s="15"/>
    </row>
    <row r="311" spans="1:15" x14ac:dyDescent="0.25">
      <c r="A311" s="11"/>
      <c r="B311" s="12"/>
      <c r="C311" s="12"/>
      <c r="D311" s="13" t="str">
        <f t="shared" si="8"/>
        <v/>
      </c>
      <c r="E311" s="14"/>
      <c r="F311" s="15"/>
      <c r="G311" s="14"/>
      <c r="H311" s="14"/>
      <c r="I311" s="14"/>
      <c r="J311" s="14"/>
      <c r="K311" s="16"/>
      <c r="L311" s="13"/>
      <c r="M311" s="17" t="str">
        <f t="shared" si="9"/>
        <v/>
      </c>
      <c r="N311" s="13" t="str">
        <f>IF(D311="","",ROUND(D311*VLOOKUP(E311,Configuración!$A$4:$B$9,2,FALSE)*VLOOKUP(H311,Configuración!$D$4:$E$6,2,FALSE)*(I311/5)*VLOOKUP(J311,Configuración!$G$4:$H$7,2,FALSE)*(1-IFERROR(MIN(0.3,K311*0.03),0)),2))</f>
        <v/>
      </c>
      <c r="O311" s="15"/>
    </row>
    <row r="312" spans="1:15" x14ac:dyDescent="0.25">
      <c r="A312" s="11"/>
      <c r="B312" s="12"/>
      <c r="C312" s="12"/>
      <c r="D312" s="13" t="str">
        <f t="shared" si="8"/>
        <v/>
      </c>
      <c r="E312" s="14"/>
      <c r="F312" s="15"/>
      <c r="G312" s="14"/>
      <c r="H312" s="14"/>
      <c r="I312" s="14"/>
      <c r="J312" s="14"/>
      <c r="K312" s="16"/>
      <c r="L312" s="13"/>
      <c r="M312" s="17" t="str">
        <f t="shared" si="9"/>
        <v/>
      </c>
      <c r="N312" s="13" t="str">
        <f>IF(D312="","",ROUND(D312*VLOOKUP(E312,Configuración!$A$4:$B$9,2,FALSE)*VLOOKUP(H312,Configuración!$D$4:$E$6,2,FALSE)*(I312/5)*VLOOKUP(J312,Configuración!$G$4:$H$7,2,FALSE)*(1-IFERROR(MIN(0.3,K312*0.03),0)),2))</f>
        <v/>
      </c>
      <c r="O312" s="15"/>
    </row>
    <row r="313" spans="1:15" x14ac:dyDescent="0.25">
      <c r="A313" s="11"/>
      <c r="B313" s="12"/>
      <c r="C313" s="12"/>
      <c r="D313" s="13" t="str">
        <f t="shared" si="8"/>
        <v/>
      </c>
      <c r="E313" s="14"/>
      <c r="F313" s="15"/>
      <c r="G313" s="14"/>
      <c r="H313" s="14"/>
      <c r="I313" s="14"/>
      <c r="J313" s="14"/>
      <c r="K313" s="16"/>
      <c r="L313" s="13"/>
      <c r="M313" s="17" t="str">
        <f t="shared" si="9"/>
        <v/>
      </c>
      <c r="N313" s="13" t="str">
        <f>IF(D313="","",ROUND(D313*VLOOKUP(E313,Configuración!$A$4:$B$9,2,FALSE)*VLOOKUP(H313,Configuración!$D$4:$E$6,2,FALSE)*(I313/5)*VLOOKUP(J313,Configuración!$G$4:$H$7,2,FALSE)*(1-IFERROR(MIN(0.3,K313*0.03),0)),2))</f>
        <v/>
      </c>
      <c r="O313" s="15"/>
    </row>
    <row r="314" spans="1:15" x14ac:dyDescent="0.25">
      <c r="A314" s="11"/>
      <c r="B314" s="12"/>
      <c r="C314" s="12"/>
      <c r="D314" s="13" t="str">
        <f t="shared" si="8"/>
        <v/>
      </c>
      <c r="E314" s="14"/>
      <c r="F314" s="15"/>
      <c r="G314" s="14"/>
      <c r="H314" s="14"/>
      <c r="I314" s="14"/>
      <c r="J314" s="14"/>
      <c r="K314" s="16"/>
      <c r="L314" s="13"/>
      <c r="M314" s="17" t="str">
        <f t="shared" si="9"/>
        <v/>
      </c>
      <c r="N314" s="13" t="str">
        <f>IF(D314="","",ROUND(D314*VLOOKUP(E314,Configuración!$A$4:$B$9,2,FALSE)*VLOOKUP(H314,Configuración!$D$4:$E$6,2,FALSE)*(I314/5)*VLOOKUP(J314,Configuración!$G$4:$H$7,2,FALSE)*(1-IFERROR(MIN(0.3,K314*0.03),0)),2))</f>
        <v/>
      </c>
      <c r="O314" s="15"/>
    </row>
    <row r="315" spans="1:15" x14ac:dyDescent="0.25">
      <c r="A315" s="11"/>
      <c r="B315" s="12"/>
      <c r="C315" s="12"/>
      <c r="D315" s="13" t="str">
        <f t="shared" si="8"/>
        <v/>
      </c>
      <c r="E315" s="14"/>
      <c r="F315" s="15"/>
      <c r="G315" s="14"/>
      <c r="H315" s="14"/>
      <c r="I315" s="14"/>
      <c r="J315" s="14"/>
      <c r="K315" s="16"/>
      <c r="L315" s="13"/>
      <c r="M315" s="17" t="str">
        <f t="shared" si="9"/>
        <v/>
      </c>
      <c r="N315" s="13" t="str">
        <f>IF(D315="","",ROUND(D315*VLOOKUP(E315,Configuración!$A$4:$B$9,2,FALSE)*VLOOKUP(H315,Configuración!$D$4:$E$6,2,FALSE)*(I315/5)*VLOOKUP(J315,Configuración!$G$4:$H$7,2,FALSE)*(1-IFERROR(MIN(0.3,K315*0.03),0)),2))</f>
        <v/>
      </c>
      <c r="O315" s="15"/>
    </row>
    <row r="316" spans="1:15" x14ac:dyDescent="0.25">
      <c r="A316" s="11"/>
      <c r="B316" s="12"/>
      <c r="C316" s="12"/>
      <c r="D316" s="13" t="str">
        <f t="shared" si="8"/>
        <v/>
      </c>
      <c r="E316" s="14"/>
      <c r="F316" s="15"/>
      <c r="G316" s="14"/>
      <c r="H316" s="14"/>
      <c r="I316" s="14"/>
      <c r="J316" s="14"/>
      <c r="K316" s="16"/>
      <c r="L316" s="13"/>
      <c r="M316" s="17" t="str">
        <f t="shared" si="9"/>
        <v/>
      </c>
      <c r="N316" s="13" t="str">
        <f>IF(D316="","",ROUND(D316*VLOOKUP(E316,Configuración!$A$4:$B$9,2,FALSE)*VLOOKUP(H316,Configuración!$D$4:$E$6,2,FALSE)*(I316/5)*VLOOKUP(J316,Configuración!$G$4:$H$7,2,FALSE)*(1-IFERROR(MIN(0.3,K316*0.03),0)),2))</f>
        <v/>
      </c>
      <c r="O316" s="15"/>
    </row>
    <row r="317" spans="1:15" x14ac:dyDescent="0.25">
      <c r="A317" s="11"/>
      <c r="B317" s="12"/>
      <c r="C317" s="12"/>
      <c r="D317" s="13" t="str">
        <f t="shared" si="8"/>
        <v/>
      </c>
      <c r="E317" s="14"/>
      <c r="F317" s="15"/>
      <c r="G317" s="14"/>
      <c r="H317" s="14"/>
      <c r="I317" s="14"/>
      <c r="J317" s="14"/>
      <c r="K317" s="16"/>
      <c r="L317" s="13"/>
      <c r="M317" s="17" t="str">
        <f t="shared" si="9"/>
        <v/>
      </c>
      <c r="N317" s="13" t="str">
        <f>IF(D317="","",ROUND(D317*VLOOKUP(E317,Configuración!$A$4:$B$9,2,FALSE)*VLOOKUP(H317,Configuración!$D$4:$E$6,2,FALSE)*(I317/5)*VLOOKUP(J317,Configuración!$G$4:$H$7,2,FALSE)*(1-IFERROR(MIN(0.3,K317*0.03),0)),2))</f>
        <v/>
      </c>
      <c r="O317" s="15"/>
    </row>
    <row r="318" spans="1:15" x14ac:dyDescent="0.25">
      <c r="A318" s="11"/>
      <c r="B318" s="12"/>
      <c r="C318" s="12"/>
      <c r="D318" s="13" t="str">
        <f t="shared" si="8"/>
        <v/>
      </c>
      <c r="E318" s="14"/>
      <c r="F318" s="15"/>
      <c r="G318" s="14"/>
      <c r="H318" s="14"/>
      <c r="I318" s="14"/>
      <c r="J318" s="14"/>
      <c r="K318" s="16"/>
      <c r="L318" s="13"/>
      <c r="M318" s="17" t="str">
        <f t="shared" si="9"/>
        <v/>
      </c>
      <c r="N318" s="13" t="str">
        <f>IF(D318="","",ROUND(D318*VLOOKUP(E318,Configuración!$A$4:$B$9,2,FALSE)*VLOOKUP(H318,Configuración!$D$4:$E$6,2,FALSE)*(I318/5)*VLOOKUP(J318,Configuración!$G$4:$H$7,2,FALSE)*(1-IFERROR(MIN(0.3,K318*0.03),0)),2))</f>
        <v/>
      </c>
      <c r="O318" s="15"/>
    </row>
    <row r="319" spans="1:15" x14ac:dyDescent="0.25">
      <c r="A319" s="11"/>
      <c r="B319" s="12"/>
      <c r="C319" s="12"/>
      <c r="D319" s="13" t="str">
        <f t="shared" si="8"/>
        <v/>
      </c>
      <c r="E319" s="14"/>
      <c r="F319" s="15"/>
      <c r="G319" s="14"/>
      <c r="H319" s="14"/>
      <c r="I319" s="14"/>
      <c r="J319" s="14"/>
      <c r="K319" s="16"/>
      <c r="L319" s="13"/>
      <c r="M319" s="17" t="str">
        <f t="shared" si="9"/>
        <v/>
      </c>
      <c r="N319" s="13" t="str">
        <f>IF(D319="","",ROUND(D319*VLOOKUP(E319,Configuración!$A$4:$B$9,2,FALSE)*VLOOKUP(H319,Configuración!$D$4:$E$6,2,FALSE)*(I319/5)*VLOOKUP(J319,Configuración!$G$4:$H$7,2,FALSE)*(1-IFERROR(MIN(0.3,K319*0.03),0)),2))</f>
        <v/>
      </c>
      <c r="O319" s="15"/>
    </row>
    <row r="320" spans="1:15" x14ac:dyDescent="0.25">
      <c r="A320" s="11"/>
      <c r="B320" s="12"/>
      <c r="C320" s="12"/>
      <c r="D320" s="13" t="str">
        <f t="shared" si="8"/>
        <v/>
      </c>
      <c r="E320" s="14"/>
      <c r="F320" s="15"/>
      <c r="G320" s="14"/>
      <c r="H320" s="14"/>
      <c r="I320" s="14"/>
      <c r="J320" s="14"/>
      <c r="K320" s="16"/>
      <c r="L320" s="13"/>
      <c r="M320" s="17" t="str">
        <f t="shared" si="9"/>
        <v/>
      </c>
      <c r="N320" s="13" t="str">
        <f>IF(D320="","",ROUND(D320*VLOOKUP(E320,Configuración!$A$4:$B$9,2,FALSE)*VLOOKUP(H320,Configuración!$D$4:$E$6,2,FALSE)*(I320/5)*VLOOKUP(J320,Configuración!$G$4:$H$7,2,FALSE)*(1-IFERROR(MIN(0.3,K320*0.03),0)),2))</f>
        <v/>
      </c>
      <c r="O320" s="15"/>
    </row>
    <row r="321" spans="1:15" x14ac:dyDescent="0.25">
      <c r="A321" s="11"/>
      <c r="B321" s="12"/>
      <c r="C321" s="12"/>
      <c r="D321" s="13" t="str">
        <f t="shared" si="8"/>
        <v/>
      </c>
      <c r="E321" s="14"/>
      <c r="F321" s="15"/>
      <c r="G321" s="14"/>
      <c r="H321" s="14"/>
      <c r="I321" s="14"/>
      <c r="J321" s="14"/>
      <c r="K321" s="16"/>
      <c r="L321" s="13"/>
      <c r="M321" s="17" t="str">
        <f t="shared" si="9"/>
        <v/>
      </c>
      <c r="N321" s="13" t="str">
        <f>IF(D321="","",ROUND(D321*VLOOKUP(E321,Configuración!$A$4:$B$9,2,FALSE)*VLOOKUP(H321,Configuración!$D$4:$E$6,2,FALSE)*(I321/5)*VLOOKUP(J321,Configuración!$G$4:$H$7,2,FALSE)*(1-IFERROR(MIN(0.3,K321*0.03),0)),2))</f>
        <v/>
      </c>
      <c r="O321" s="15"/>
    </row>
    <row r="322" spans="1:15" x14ac:dyDescent="0.25">
      <c r="A322" s="11"/>
      <c r="B322" s="12"/>
      <c r="C322" s="12"/>
      <c r="D322" s="13" t="str">
        <f t="shared" si="8"/>
        <v/>
      </c>
      <c r="E322" s="14"/>
      <c r="F322" s="15"/>
      <c r="G322" s="14"/>
      <c r="H322" s="14"/>
      <c r="I322" s="14"/>
      <c r="J322" s="14"/>
      <c r="K322" s="16"/>
      <c r="L322" s="13"/>
      <c r="M322" s="17" t="str">
        <f t="shared" si="9"/>
        <v/>
      </c>
      <c r="N322" s="13" t="str">
        <f>IF(D322="","",ROUND(D322*VLOOKUP(E322,Configuración!$A$4:$B$9,2,FALSE)*VLOOKUP(H322,Configuración!$D$4:$E$6,2,FALSE)*(I322/5)*VLOOKUP(J322,Configuración!$G$4:$H$7,2,FALSE)*(1-IFERROR(MIN(0.3,K322*0.03),0)),2))</f>
        <v/>
      </c>
      <c r="O322" s="15"/>
    </row>
    <row r="323" spans="1:15" x14ac:dyDescent="0.25">
      <c r="A323" s="11"/>
      <c r="B323" s="12"/>
      <c r="C323" s="12"/>
      <c r="D323" s="13" t="str">
        <f t="shared" si="8"/>
        <v/>
      </c>
      <c r="E323" s="14"/>
      <c r="F323" s="15"/>
      <c r="G323" s="14"/>
      <c r="H323" s="14"/>
      <c r="I323" s="14"/>
      <c r="J323" s="14"/>
      <c r="K323" s="16"/>
      <c r="L323" s="13"/>
      <c r="M323" s="17" t="str">
        <f t="shared" si="9"/>
        <v/>
      </c>
      <c r="N323" s="13" t="str">
        <f>IF(D323="","",ROUND(D323*VLOOKUP(E323,Configuración!$A$4:$B$9,2,FALSE)*VLOOKUP(H323,Configuración!$D$4:$E$6,2,FALSE)*(I323/5)*VLOOKUP(J323,Configuración!$G$4:$H$7,2,FALSE)*(1-IFERROR(MIN(0.3,K323*0.03),0)),2))</f>
        <v/>
      </c>
      <c r="O323" s="15"/>
    </row>
    <row r="324" spans="1:15" x14ac:dyDescent="0.25">
      <c r="A324" s="11"/>
      <c r="B324" s="12"/>
      <c r="C324" s="12"/>
      <c r="D324" s="13" t="str">
        <f t="shared" si="8"/>
        <v/>
      </c>
      <c r="E324" s="14"/>
      <c r="F324" s="15"/>
      <c r="G324" s="14"/>
      <c r="H324" s="14"/>
      <c r="I324" s="14"/>
      <c r="J324" s="14"/>
      <c r="K324" s="16"/>
      <c r="L324" s="13"/>
      <c r="M324" s="17" t="str">
        <f t="shared" si="9"/>
        <v/>
      </c>
      <c r="N324" s="13" t="str">
        <f>IF(D324="","",ROUND(D324*VLOOKUP(E324,Configuración!$A$4:$B$9,2,FALSE)*VLOOKUP(H324,Configuración!$D$4:$E$6,2,FALSE)*(I324/5)*VLOOKUP(J324,Configuración!$G$4:$H$7,2,FALSE)*(1-IFERROR(MIN(0.3,K324*0.03),0)),2))</f>
        <v/>
      </c>
      <c r="O324" s="15"/>
    </row>
    <row r="325" spans="1:15" x14ac:dyDescent="0.25">
      <c r="A325" s="11"/>
      <c r="B325" s="12"/>
      <c r="C325" s="12"/>
      <c r="D325" s="13" t="str">
        <f t="shared" si="8"/>
        <v/>
      </c>
      <c r="E325" s="14"/>
      <c r="F325" s="15"/>
      <c r="G325" s="14"/>
      <c r="H325" s="14"/>
      <c r="I325" s="14"/>
      <c r="J325" s="14"/>
      <c r="K325" s="16"/>
      <c r="L325" s="13"/>
      <c r="M325" s="17" t="str">
        <f t="shared" si="9"/>
        <v/>
      </c>
      <c r="N325" s="13" t="str">
        <f>IF(D325="","",ROUND(D325*VLOOKUP(E325,Configuración!$A$4:$B$9,2,FALSE)*VLOOKUP(H325,Configuración!$D$4:$E$6,2,FALSE)*(I325/5)*VLOOKUP(J325,Configuración!$G$4:$H$7,2,FALSE)*(1-IFERROR(MIN(0.3,K325*0.03),0)),2))</f>
        <v/>
      </c>
      <c r="O325" s="15"/>
    </row>
    <row r="326" spans="1:15" x14ac:dyDescent="0.25">
      <c r="A326" s="11"/>
      <c r="B326" s="12"/>
      <c r="C326" s="12"/>
      <c r="D326" s="13" t="str">
        <f t="shared" ref="D326:D389" si="10">IF(OR(B326="",C326=""),"", (C326-B326)*24)</f>
        <v/>
      </c>
      <c r="E326" s="14"/>
      <c r="F326" s="15"/>
      <c r="G326" s="14"/>
      <c r="H326" s="14"/>
      <c r="I326" s="14"/>
      <c r="J326" s="14"/>
      <c r="K326" s="16"/>
      <c r="L326" s="13"/>
      <c r="M326" s="17" t="str">
        <f t="shared" ref="M326:M389" si="11">IFERROR(IF(L326="","", L326/D326),"")</f>
        <v/>
      </c>
      <c r="N326" s="13" t="str">
        <f>IF(D326="","",ROUND(D326*VLOOKUP(E326,Configuración!$A$4:$B$9,2,FALSE)*VLOOKUP(H326,Configuración!$D$4:$E$6,2,FALSE)*(I326/5)*VLOOKUP(J326,Configuración!$G$4:$H$7,2,FALSE)*(1-IFERROR(MIN(0.3,K326*0.03),0)),2))</f>
        <v/>
      </c>
      <c r="O326" s="15"/>
    </row>
    <row r="327" spans="1:15" x14ac:dyDescent="0.25">
      <c r="A327" s="11"/>
      <c r="B327" s="12"/>
      <c r="C327" s="12"/>
      <c r="D327" s="13" t="str">
        <f t="shared" si="10"/>
        <v/>
      </c>
      <c r="E327" s="14"/>
      <c r="F327" s="15"/>
      <c r="G327" s="14"/>
      <c r="H327" s="14"/>
      <c r="I327" s="14"/>
      <c r="J327" s="14"/>
      <c r="K327" s="16"/>
      <c r="L327" s="13"/>
      <c r="M327" s="17" t="str">
        <f t="shared" si="11"/>
        <v/>
      </c>
      <c r="N327" s="13" t="str">
        <f>IF(D327="","",ROUND(D327*VLOOKUP(E327,Configuración!$A$4:$B$9,2,FALSE)*VLOOKUP(H327,Configuración!$D$4:$E$6,2,FALSE)*(I327/5)*VLOOKUP(J327,Configuración!$G$4:$H$7,2,FALSE)*(1-IFERROR(MIN(0.3,K327*0.03),0)),2))</f>
        <v/>
      </c>
      <c r="O327" s="15"/>
    </row>
    <row r="328" spans="1:15" x14ac:dyDescent="0.25">
      <c r="A328" s="11"/>
      <c r="B328" s="12"/>
      <c r="C328" s="12"/>
      <c r="D328" s="13" t="str">
        <f t="shared" si="10"/>
        <v/>
      </c>
      <c r="E328" s="14"/>
      <c r="F328" s="15"/>
      <c r="G328" s="14"/>
      <c r="H328" s="14"/>
      <c r="I328" s="14"/>
      <c r="J328" s="14"/>
      <c r="K328" s="16"/>
      <c r="L328" s="13"/>
      <c r="M328" s="17" t="str">
        <f t="shared" si="11"/>
        <v/>
      </c>
      <c r="N328" s="13" t="str">
        <f>IF(D328="","",ROUND(D328*VLOOKUP(E328,Configuración!$A$4:$B$9,2,FALSE)*VLOOKUP(H328,Configuración!$D$4:$E$6,2,FALSE)*(I328/5)*VLOOKUP(J328,Configuración!$G$4:$H$7,2,FALSE)*(1-IFERROR(MIN(0.3,K328*0.03),0)),2))</f>
        <v/>
      </c>
      <c r="O328" s="15"/>
    </row>
    <row r="329" spans="1:15" x14ac:dyDescent="0.25">
      <c r="A329" s="11"/>
      <c r="B329" s="12"/>
      <c r="C329" s="12"/>
      <c r="D329" s="13" t="str">
        <f t="shared" si="10"/>
        <v/>
      </c>
      <c r="E329" s="14"/>
      <c r="F329" s="15"/>
      <c r="G329" s="14"/>
      <c r="H329" s="14"/>
      <c r="I329" s="14"/>
      <c r="J329" s="14"/>
      <c r="K329" s="16"/>
      <c r="L329" s="13"/>
      <c r="M329" s="17" t="str">
        <f t="shared" si="11"/>
        <v/>
      </c>
      <c r="N329" s="13" t="str">
        <f>IF(D329="","",ROUND(D329*VLOOKUP(E329,Configuración!$A$4:$B$9,2,FALSE)*VLOOKUP(H329,Configuración!$D$4:$E$6,2,FALSE)*(I329/5)*VLOOKUP(J329,Configuración!$G$4:$H$7,2,FALSE)*(1-IFERROR(MIN(0.3,K329*0.03),0)),2))</f>
        <v/>
      </c>
      <c r="O329" s="15"/>
    </row>
    <row r="330" spans="1:15" x14ac:dyDescent="0.25">
      <c r="A330" s="11"/>
      <c r="B330" s="12"/>
      <c r="C330" s="12"/>
      <c r="D330" s="13" t="str">
        <f t="shared" si="10"/>
        <v/>
      </c>
      <c r="E330" s="14"/>
      <c r="F330" s="15"/>
      <c r="G330" s="14"/>
      <c r="H330" s="14"/>
      <c r="I330" s="14"/>
      <c r="J330" s="14"/>
      <c r="K330" s="16"/>
      <c r="L330" s="13"/>
      <c r="M330" s="17" t="str">
        <f t="shared" si="11"/>
        <v/>
      </c>
      <c r="N330" s="13" t="str">
        <f>IF(D330="","",ROUND(D330*VLOOKUP(E330,Configuración!$A$4:$B$9,2,FALSE)*VLOOKUP(H330,Configuración!$D$4:$E$6,2,FALSE)*(I330/5)*VLOOKUP(J330,Configuración!$G$4:$H$7,2,FALSE)*(1-IFERROR(MIN(0.3,K330*0.03),0)),2))</f>
        <v/>
      </c>
      <c r="O330" s="15"/>
    </row>
    <row r="331" spans="1:15" x14ac:dyDescent="0.25">
      <c r="A331" s="11"/>
      <c r="B331" s="12"/>
      <c r="C331" s="12"/>
      <c r="D331" s="13" t="str">
        <f t="shared" si="10"/>
        <v/>
      </c>
      <c r="E331" s="14"/>
      <c r="F331" s="15"/>
      <c r="G331" s="14"/>
      <c r="H331" s="14"/>
      <c r="I331" s="14"/>
      <c r="J331" s="14"/>
      <c r="K331" s="16"/>
      <c r="L331" s="13"/>
      <c r="M331" s="17" t="str">
        <f t="shared" si="11"/>
        <v/>
      </c>
      <c r="N331" s="13" t="str">
        <f>IF(D331="","",ROUND(D331*VLOOKUP(E331,Configuración!$A$4:$B$9,2,FALSE)*VLOOKUP(H331,Configuración!$D$4:$E$6,2,FALSE)*(I331/5)*VLOOKUP(J331,Configuración!$G$4:$H$7,2,FALSE)*(1-IFERROR(MIN(0.3,K331*0.03),0)),2))</f>
        <v/>
      </c>
      <c r="O331" s="15"/>
    </row>
    <row r="332" spans="1:15" x14ac:dyDescent="0.25">
      <c r="A332" s="11"/>
      <c r="B332" s="12"/>
      <c r="C332" s="12"/>
      <c r="D332" s="13" t="str">
        <f t="shared" si="10"/>
        <v/>
      </c>
      <c r="E332" s="14"/>
      <c r="F332" s="15"/>
      <c r="G332" s="14"/>
      <c r="H332" s="14"/>
      <c r="I332" s="14"/>
      <c r="J332" s="14"/>
      <c r="K332" s="16"/>
      <c r="L332" s="13"/>
      <c r="M332" s="17" t="str">
        <f t="shared" si="11"/>
        <v/>
      </c>
      <c r="N332" s="13" t="str">
        <f>IF(D332="","",ROUND(D332*VLOOKUP(E332,Configuración!$A$4:$B$9,2,FALSE)*VLOOKUP(H332,Configuración!$D$4:$E$6,2,FALSE)*(I332/5)*VLOOKUP(J332,Configuración!$G$4:$H$7,2,FALSE)*(1-IFERROR(MIN(0.3,K332*0.03),0)),2))</f>
        <v/>
      </c>
      <c r="O332" s="15"/>
    </row>
    <row r="333" spans="1:15" x14ac:dyDescent="0.25">
      <c r="A333" s="11"/>
      <c r="B333" s="12"/>
      <c r="C333" s="12"/>
      <c r="D333" s="13" t="str">
        <f t="shared" si="10"/>
        <v/>
      </c>
      <c r="E333" s="14"/>
      <c r="F333" s="15"/>
      <c r="G333" s="14"/>
      <c r="H333" s="14"/>
      <c r="I333" s="14"/>
      <c r="J333" s="14"/>
      <c r="K333" s="16"/>
      <c r="L333" s="13"/>
      <c r="M333" s="17" t="str">
        <f t="shared" si="11"/>
        <v/>
      </c>
      <c r="N333" s="13" t="str">
        <f>IF(D333="","",ROUND(D333*VLOOKUP(E333,Configuración!$A$4:$B$9,2,FALSE)*VLOOKUP(H333,Configuración!$D$4:$E$6,2,FALSE)*(I333/5)*VLOOKUP(J333,Configuración!$G$4:$H$7,2,FALSE)*(1-IFERROR(MIN(0.3,K333*0.03),0)),2))</f>
        <v/>
      </c>
      <c r="O333" s="15"/>
    </row>
    <row r="334" spans="1:15" x14ac:dyDescent="0.25">
      <c r="A334" s="11"/>
      <c r="B334" s="12"/>
      <c r="C334" s="12"/>
      <c r="D334" s="13" t="str">
        <f t="shared" si="10"/>
        <v/>
      </c>
      <c r="E334" s="14"/>
      <c r="F334" s="15"/>
      <c r="G334" s="14"/>
      <c r="H334" s="14"/>
      <c r="I334" s="14"/>
      <c r="J334" s="14"/>
      <c r="K334" s="16"/>
      <c r="L334" s="13"/>
      <c r="M334" s="17" t="str">
        <f t="shared" si="11"/>
        <v/>
      </c>
      <c r="N334" s="13" t="str">
        <f>IF(D334="","",ROUND(D334*VLOOKUP(E334,Configuración!$A$4:$B$9,2,FALSE)*VLOOKUP(H334,Configuración!$D$4:$E$6,2,FALSE)*(I334/5)*VLOOKUP(J334,Configuración!$G$4:$H$7,2,FALSE)*(1-IFERROR(MIN(0.3,K334*0.03),0)),2))</f>
        <v/>
      </c>
      <c r="O334" s="15"/>
    </row>
    <row r="335" spans="1:15" x14ac:dyDescent="0.25">
      <c r="A335" s="11"/>
      <c r="B335" s="12"/>
      <c r="C335" s="12"/>
      <c r="D335" s="13" t="str">
        <f t="shared" si="10"/>
        <v/>
      </c>
      <c r="E335" s="14"/>
      <c r="F335" s="15"/>
      <c r="G335" s="14"/>
      <c r="H335" s="14"/>
      <c r="I335" s="14"/>
      <c r="J335" s="14"/>
      <c r="K335" s="16"/>
      <c r="L335" s="13"/>
      <c r="M335" s="17" t="str">
        <f t="shared" si="11"/>
        <v/>
      </c>
      <c r="N335" s="13" t="str">
        <f>IF(D335="","",ROUND(D335*VLOOKUP(E335,Configuración!$A$4:$B$9,2,FALSE)*VLOOKUP(H335,Configuración!$D$4:$E$6,2,FALSE)*(I335/5)*VLOOKUP(J335,Configuración!$G$4:$H$7,2,FALSE)*(1-IFERROR(MIN(0.3,K335*0.03),0)),2))</f>
        <v/>
      </c>
      <c r="O335" s="15"/>
    </row>
    <row r="336" spans="1:15" x14ac:dyDescent="0.25">
      <c r="A336" s="11"/>
      <c r="B336" s="12"/>
      <c r="C336" s="12"/>
      <c r="D336" s="13" t="str">
        <f t="shared" si="10"/>
        <v/>
      </c>
      <c r="E336" s="14"/>
      <c r="F336" s="15"/>
      <c r="G336" s="14"/>
      <c r="H336" s="14"/>
      <c r="I336" s="14"/>
      <c r="J336" s="14"/>
      <c r="K336" s="16"/>
      <c r="L336" s="13"/>
      <c r="M336" s="17" t="str">
        <f t="shared" si="11"/>
        <v/>
      </c>
      <c r="N336" s="13" t="str">
        <f>IF(D336="","",ROUND(D336*VLOOKUP(E336,Configuración!$A$4:$B$9,2,FALSE)*VLOOKUP(H336,Configuración!$D$4:$E$6,2,FALSE)*(I336/5)*VLOOKUP(J336,Configuración!$G$4:$H$7,2,FALSE)*(1-IFERROR(MIN(0.3,K336*0.03),0)),2))</f>
        <v/>
      </c>
      <c r="O336" s="15"/>
    </row>
    <row r="337" spans="1:15" x14ac:dyDescent="0.25">
      <c r="A337" s="11"/>
      <c r="B337" s="12"/>
      <c r="C337" s="12"/>
      <c r="D337" s="13" t="str">
        <f t="shared" si="10"/>
        <v/>
      </c>
      <c r="E337" s="14"/>
      <c r="F337" s="15"/>
      <c r="G337" s="14"/>
      <c r="H337" s="14"/>
      <c r="I337" s="14"/>
      <c r="J337" s="14"/>
      <c r="K337" s="16"/>
      <c r="L337" s="13"/>
      <c r="M337" s="17" t="str">
        <f t="shared" si="11"/>
        <v/>
      </c>
      <c r="N337" s="13" t="str">
        <f>IF(D337="","",ROUND(D337*VLOOKUP(E337,Configuración!$A$4:$B$9,2,FALSE)*VLOOKUP(H337,Configuración!$D$4:$E$6,2,FALSE)*(I337/5)*VLOOKUP(J337,Configuración!$G$4:$H$7,2,FALSE)*(1-IFERROR(MIN(0.3,K337*0.03),0)),2))</f>
        <v/>
      </c>
      <c r="O337" s="15"/>
    </row>
    <row r="338" spans="1:15" x14ac:dyDescent="0.25">
      <c r="A338" s="11"/>
      <c r="B338" s="12"/>
      <c r="C338" s="12"/>
      <c r="D338" s="13" t="str">
        <f t="shared" si="10"/>
        <v/>
      </c>
      <c r="E338" s="14"/>
      <c r="F338" s="15"/>
      <c r="G338" s="14"/>
      <c r="H338" s="14"/>
      <c r="I338" s="14"/>
      <c r="J338" s="14"/>
      <c r="K338" s="16"/>
      <c r="L338" s="13"/>
      <c r="M338" s="17" t="str">
        <f t="shared" si="11"/>
        <v/>
      </c>
      <c r="N338" s="13" t="str">
        <f>IF(D338="","",ROUND(D338*VLOOKUP(E338,Configuración!$A$4:$B$9,2,FALSE)*VLOOKUP(H338,Configuración!$D$4:$E$6,2,FALSE)*(I338/5)*VLOOKUP(J338,Configuración!$G$4:$H$7,2,FALSE)*(1-IFERROR(MIN(0.3,K338*0.03),0)),2))</f>
        <v/>
      </c>
      <c r="O338" s="15"/>
    </row>
    <row r="339" spans="1:15" x14ac:dyDescent="0.25">
      <c r="A339" s="11"/>
      <c r="B339" s="12"/>
      <c r="C339" s="12"/>
      <c r="D339" s="13" t="str">
        <f t="shared" si="10"/>
        <v/>
      </c>
      <c r="E339" s="14"/>
      <c r="F339" s="15"/>
      <c r="G339" s="14"/>
      <c r="H339" s="14"/>
      <c r="I339" s="14"/>
      <c r="J339" s="14"/>
      <c r="K339" s="16"/>
      <c r="L339" s="13"/>
      <c r="M339" s="17" t="str">
        <f t="shared" si="11"/>
        <v/>
      </c>
      <c r="N339" s="13" t="str">
        <f>IF(D339="","",ROUND(D339*VLOOKUP(E339,Configuración!$A$4:$B$9,2,FALSE)*VLOOKUP(H339,Configuración!$D$4:$E$6,2,FALSE)*(I339/5)*VLOOKUP(J339,Configuración!$G$4:$H$7,2,FALSE)*(1-IFERROR(MIN(0.3,K339*0.03),0)),2))</f>
        <v/>
      </c>
      <c r="O339" s="15"/>
    </row>
    <row r="340" spans="1:15" x14ac:dyDescent="0.25">
      <c r="A340" s="11"/>
      <c r="B340" s="12"/>
      <c r="C340" s="12"/>
      <c r="D340" s="13" t="str">
        <f t="shared" si="10"/>
        <v/>
      </c>
      <c r="E340" s="14"/>
      <c r="F340" s="15"/>
      <c r="G340" s="14"/>
      <c r="H340" s="14"/>
      <c r="I340" s="14"/>
      <c r="J340" s="14"/>
      <c r="K340" s="16"/>
      <c r="L340" s="13"/>
      <c r="M340" s="17" t="str">
        <f t="shared" si="11"/>
        <v/>
      </c>
      <c r="N340" s="13" t="str">
        <f>IF(D340="","",ROUND(D340*VLOOKUP(E340,Configuración!$A$4:$B$9,2,FALSE)*VLOOKUP(H340,Configuración!$D$4:$E$6,2,FALSE)*(I340/5)*VLOOKUP(J340,Configuración!$G$4:$H$7,2,FALSE)*(1-IFERROR(MIN(0.3,K340*0.03),0)),2))</f>
        <v/>
      </c>
      <c r="O340" s="15"/>
    </row>
    <row r="341" spans="1:15" x14ac:dyDescent="0.25">
      <c r="A341" s="11"/>
      <c r="B341" s="12"/>
      <c r="C341" s="12"/>
      <c r="D341" s="13" t="str">
        <f t="shared" si="10"/>
        <v/>
      </c>
      <c r="E341" s="14"/>
      <c r="F341" s="15"/>
      <c r="G341" s="14"/>
      <c r="H341" s="14"/>
      <c r="I341" s="14"/>
      <c r="J341" s="14"/>
      <c r="K341" s="16"/>
      <c r="L341" s="13"/>
      <c r="M341" s="17" t="str">
        <f t="shared" si="11"/>
        <v/>
      </c>
      <c r="N341" s="13" t="str">
        <f>IF(D341="","",ROUND(D341*VLOOKUP(E341,Configuración!$A$4:$B$9,2,FALSE)*VLOOKUP(H341,Configuración!$D$4:$E$6,2,FALSE)*(I341/5)*VLOOKUP(J341,Configuración!$G$4:$H$7,2,FALSE)*(1-IFERROR(MIN(0.3,K341*0.03),0)),2))</f>
        <v/>
      </c>
      <c r="O341" s="15"/>
    </row>
    <row r="342" spans="1:15" x14ac:dyDescent="0.25">
      <c r="A342" s="11"/>
      <c r="B342" s="12"/>
      <c r="C342" s="12"/>
      <c r="D342" s="13" t="str">
        <f t="shared" si="10"/>
        <v/>
      </c>
      <c r="E342" s="14"/>
      <c r="F342" s="15"/>
      <c r="G342" s="14"/>
      <c r="H342" s="14"/>
      <c r="I342" s="14"/>
      <c r="J342" s="14"/>
      <c r="K342" s="16"/>
      <c r="L342" s="13"/>
      <c r="M342" s="17" t="str">
        <f t="shared" si="11"/>
        <v/>
      </c>
      <c r="N342" s="13" t="str">
        <f>IF(D342="","",ROUND(D342*VLOOKUP(E342,Configuración!$A$4:$B$9,2,FALSE)*VLOOKUP(H342,Configuración!$D$4:$E$6,2,FALSE)*(I342/5)*VLOOKUP(J342,Configuración!$G$4:$H$7,2,FALSE)*(1-IFERROR(MIN(0.3,K342*0.03),0)),2))</f>
        <v/>
      </c>
      <c r="O342" s="15"/>
    </row>
    <row r="343" spans="1:15" x14ac:dyDescent="0.25">
      <c r="A343" s="11"/>
      <c r="B343" s="12"/>
      <c r="C343" s="12"/>
      <c r="D343" s="13" t="str">
        <f t="shared" si="10"/>
        <v/>
      </c>
      <c r="E343" s="14"/>
      <c r="F343" s="15"/>
      <c r="G343" s="14"/>
      <c r="H343" s="14"/>
      <c r="I343" s="14"/>
      <c r="J343" s="14"/>
      <c r="K343" s="16"/>
      <c r="L343" s="13"/>
      <c r="M343" s="17" t="str">
        <f t="shared" si="11"/>
        <v/>
      </c>
      <c r="N343" s="13" t="str">
        <f>IF(D343="","",ROUND(D343*VLOOKUP(E343,Configuración!$A$4:$B$9,2,FALSE)*VLOOKUP(H343,Configuración!$D$4:$E$6,2,FALSE)*(I343/5)*VLOOKUP(J343,Configuración!$G$4:$H$7,2,FALSE)*(1-IFERROR(MIN(0.3,K343*0.03),0)),2))</f>
        <v/>
      </c>
      <c r="O343" s="15"/>
    </row>
    <row r="344" spans="1:15" x14ac:dyDescent="0.25">
      <c r="A344" s="11"/>
      <c r="B344" s="12"/>
      <c r="C344" s="12"/>
      <c r="D344" s="13" t="str">
        <f t="shared" si="10"/>
        <v/>
      </c>
      <c r="E344" s="14"/>
      <c r="F344" s="15"/>
      <c r="G344" s="14"/>
      <c r="H344" s="14"/>
      <c r="I344" s="14"/>
      <c r="J344" s="14"/>
      <c r="K344" s="16"/>
      <c r="L344" s="13"/>
      <c r="M344" s="17" t="str">
        <f t="shared" si="11"/>
        <v/>
      </c>
      <c r="N344" s="13" t="str">
        <f>IF(D344="","",ROUND(D344*VLOOKUP(E344,Configuración!$A$4:$B$9,2,FALSE)*VLOOKUP(H344,Configuración!$D$4:$E$6,2,FALSE)*(I344/5)*VLOOKUP(J344,Configuración!$G$4:$H$7,2,FALSE)*(1-IFERROR(MIN(0.3,K344*0.03),0)),2))</f>
        <v/>
      </c>
      <c r="O344" s="15"/>
    </row>
    <row r="345" spans="1:15" x14ac:dyDescent="0.25">
      <c r="A345" s="11"/>
      <c r="B345" s="12"/>
      <c r="C345" s="12"/>
      <c r="D345" s="13" t="str">
        <f t="shared" si="10"/>
        <v/>
      </c>
      <c r="E345" s="14"/>
      <c r="F345" s="15"/>
      <c r="G345" s="14"/>
      <c r="H345" s="14"/>
      <c r="I345" s="14"/>
      <c r="J345" s="14"/>
      <c r="K345" s="16"/>
      <c r="L345" s="13"/>
      <c r="M345" s="17" t="str">
        <f t="shared" si="11"/>
        <v/>
      </c>
      <c r="N345" s="13" t="str">
        <f>IF(D345="","",ROUND(D345*VLOOKUP(E345,Configuración!$A$4:$B$9,2,FALSE)*VLOOKUP(H345,Configuración!$D$4:$E$6,2,FALSE)*(I345/5)*VLOOKUP(J345,Configuración!$G$4:$H$7,2,FALSE)*(1-IFERROR(MIN(0.3,K345*0.03),0)),2))</f>
        <v/>
      </c>
      <c r="O345" s="15"/>
    </row>
    <row r="346" spans="1:15" x14ac:dyDescent="0.25">
      <c r="A346" s="11"/>
      <c r="B346" s="12"/>
      <c r="C346" s="12"/>
      <c r="D346" s="13" t="str">
        <f t="shared" si="10"/>
        <v/>
      </c>
      <c r="E346" s="14"/>
      <c r="F346" s="15"/>
      <c r="G346" s="14"/>
      <c r="H346" s="14"/>
      <c r="I346" s="14"/>
      <c r="J346" s="14"/>
      <c r="K346" s="16"/>
      <c r="L346" s="13"/>
      <c r="M346" s="17" t="str">
        <f t="shared" si="11"/>
        <v/>
      </c>
      <c r="N346" s="13" t="str">
        <f>IF(D346="","",ROUND(D346*VLOOKUP(E346,Configuración!$A$4:$B$9,2,FALSE)*VLOOKUP(H346,Configuración!$D$4:$E$6,2,FALSE)*(I346/5)*VLOOKUP(J346,Configuración!$G$4:$H$7,2,FALSE)*(1-IFERROR(MIN(0.3,K346*0.03),0)),2))</f>
        <v/>
      </c>
      <c r="O346" s="15"/>
    </row>
    <row r="347" spans="1:15" x14ac:dyDescent="0.25">
      <c r="A347" s="11"/>
      <c r="B347" s="12"/>
      <c r="C347" s="12"/>
      <c r="D347" s="13" t="str">
        <f t="shared" si="10"/>
        <v/>
      </c>
      <c r="E347" s="14"/>
      <c r="F347" s="15"/>
      <c r="G347" s="14"/>
      <c r="H347" s="14"/>
      <c r="I347" s="14"/>
      <c r="J347" s="14"/>
      <c r="K347" s="16"/>
      <c r="L347" s="13"/>
      <c r="M347" s="17" t="str">
        <f t="shared" si="11"/>
        <v/>
      </c>
      <c r="N347" s="13" t="str">
        <f>IF(D347="","",ROUND(D347*VLOOKUP(E347,Configuración!$A$4:$B$9,2,FALSE)*VLOOKUP(H347,Configuración!$D$4:$E$6,2,FALSE)*(I347/5)*VLOOKUP(J347,Configuración!$G$4:$H$7,2,FALSE)*(1-IFERROR(MIN(0.3,K347*0.03),0)),2))</f>
        <v/>
      </c>
      <c r="O347" s="15"/>
    </row>
    <row r="348" spans="1:15" x14ac:dyDescent="0.25">
      <c r="A348" s="11"/>
      <c r="B348" s="12"/>
      <c r="C348" s="12"/>
      <c r="D348" s="13" t="str">
        <f t="shared" si="10"/>
        <v/>
      </c>
      <c r="E348" s="14"/>
      <c r="F348" s="15"/>
      <c r="G348" s="14"/>
      <c r="H348" s="14"/>
      <c r="I348" s="14"/>
      <c r="J348" s="14"/>
      <c r="K348" s="16"/>
      <c r="L348" s="13"/>
      <c r="M348" s="17" t="str">
        <f t="shared" si="11"/>
        <v/>
      </c>
      <c r="N348" s="13" t="str">
        <f>IF(D348="","",ROUND(D348*VLOOKUP(E348,Configuración!$A$4:$B$9,2,FALSE)*VLOOKUP(H348,Configuración!$D$4:$E$6,2,FALSE)*(I348/5)*VLOOKUP(J348,Configuración!$G$4:$H$7,2,FALSE)*(1-IFERROR(MIN(0.3,K348*0.03),0)),2))</f>
        <v/>
      </c>
      <c r="O348" s="15"/>
    </row>
    <row r="349" spans="1:15" x14ac:dyDescent="0.25">
      <c r="A349" s="11"/>
      <c r="B349" s="12"/>
      <c r="C349" s="12"/>
      <c r="D349" s="13" t="str">
        <f t="shared" si="10"/>
        <v/>
      </c>
      <c r="E349" s="14"/>
      <c r="F349" s="15"/>
      <c r="G349" s="14"/>
      <c r="H349" s="14"/>
      <c r="I349" s="14"/>
      <c r="J349" s="14"/>
      <c r="K349" s="16"/>
      <c r="L349" s="13"/>
      <c r="M349" s="17" t="str">
        <f t="shared" si="11"/>
        <v/>
      </c>
      <c r="N349" s="13" t="str">
        <f>IF(D349="","",ROUND(D349*VLOOKUP(E349,Configuración!$A$4:$B$9,2,FALSE)*VLOOKUP(H349,Configuración!$D$4:$E$6,2,FALSE)*(I349/5)*VLOOKUP(J349,Configuración!$G$4:$H$7,2,FALSE)*(1-IFERROR(MIN(0.3,K349*0.03),0)),2))</f>
        <v/>
      </c>
      <c r="O349" s="15"/>
    </row>
    <row r="350" spans="1:15" x14ac:dyDescent="0.25">
      <c r="A350" s="11"/>
      <c r="B350" s="12"/>
      <c r="C350" s="12"/>
      <c r="D350" s="13" t="str">
        <f t="shared" si="10"/>
        <v/>
      </c>
      <c r="E350" s="14"/>
      <c r="F350" s="15"/>
      <c r="G350" s="14"/>
      <c r="H350" s="14"/>
      <c r="I350" s="14"/>
      <c r="J350" s="14"/>
      <c r="K350" s="16"/>
      <c r="L350" s="13"/>
      <c r="M350" s="17" t="str">
        <f t="shared" si="11"/>
        <v/>
      </c>
      <c r="N350" s="13" t="str">
        <f>IF(D350="","",ROUND(D350*VLOOKUP(E350,Configuración!$A$4:$B$9,2,FALSE)*VLOOKUP(H350,Configuración!$D$4:$E$6,2,FALSE)*(I350/5)*VLOOKUP(J350,Configuración!$G$4:$H$7,2,FALSE)*(1-IFERROR(MIN(0.3,K350*0.03),0)),2))</f>
        <v/>
      </c>
      <c r="O350" s="15"/>
    </row>
    <row r="351" spans="1:15" x14ac:dyDescent="0.25">
      <c r="A351" s="11"/>
      <c r="B351" s="12"/>
      <c r="C351" s="12"/>
      <c r="D351" s="13" t="str">
        <f t="shared" si="10"/>
        <v/>
      </c>
      <c r="E351" s="14"/>
      <c r="F351" s="15"/>
      <c r="G351" s="14"/>
      <c r="H351" s="14"/>
      <c r="I351" s="14"/>
      <c r="J351" s="14"/>
      <c r="K351" s="16"/>
      <c r="L351" s="13"/>
      <c r="M351" s="17" t="str">
        <f t="shared" si="11"/>
        <v/>
      </c>
      <c r="N351" s="13" t="str">
        <f>IF(D351="","",ROUND(D351*VLOOKUP(E351,Configuración!$A$4:$B$9,2,FALSE)*VLOOKUP(H351,Configuración!$D$4:$E$6,2,FALSE)*(I351/5)*VLOOKUP(J351,Configuración!$G$4:$H$7,2,FALSE)*(1-IFERROR(MIN(0.3,K351*0.03),0)),2))</f>
        <v/>
      </c>
      <c r="O351" s="15"/>
    </row>
    <row r="352" spans="1:15" x14ac:dyDescent="0.25">
      <c r="A352" s="11"/>
      <c r="B352" s="12"/>
      <c r="C352" s="12"/>
      <c r="D352" s="13" t="str">
        <f t="shared" si="10"/>
        <v/>
      </c>
      <c r="E352" s="14"/>
      <c r="F352" s="15"/>
      <c r="G352" s="14"/>
      <c r="H352" s="14"/>
      <c r="I352" s="14"/>
      <c r="J352" s="14"/>
      <c r="K352" s="16"/>
      <c r="L352" s="13"/>
      <c r="M352" s="17" t="str">
        <f t="shared" si="11"/>
        <v/>
      </c>
      <c r="N352" s="13" t="str">
        <f>IF(D352="","",ROUND(D352*VLOOKUP(E352,Configuración!$A$4:$B$9,2,FALSE)*VLOOKUP(H352,Configuración!$D$4:$E$6,2,FALSE)*(I352/5)*VLOOKUP(J352,Configuración!$G$4:$H$7,2,FALSE)*(1-IFERROR(MIN(0.3,K352*0.03),0)),2))</f>
        <v/>
      </c>
      <c r="O352" s="15"/>
    </row>
    <row r="353" spans="1:15" x14ac:dyDescent="0.25">
      <c r="A353" s="11"/>
      <c r="B353" s="12"/>
      <c r="C353" s="12"/>
      <c r="D353" s="13" t="str">
        <f t="shared" si="10"/>
        <v/>
      </c>
      <c r="E353" s="14"/>
      <c r="F353" s="15"/>
      <c r="G353" s="14"/>
      <c r="H353" s="14"/>
      <c r="I353" s="14"/>
      <c r="J353" s="14"/>
      <c r="K353" s="16"/>
      <c r="L353" s="13"/>
      <c r="M353" s="17" t="str">
        <f t="shared" si="11"/>
        <v/>
      </c>
      <c r="N353" s="13" t="str">
        <f>IF(D353="","",ROUND(D353*VLOOKUP(E353,Configuración!$A$4:$B$9,2,FALSE)*VLOOKUP(H353,Configuración!$D$4:$E$6,2,FALSE)*(I353/5)*VLOOKUP(J353,Configuración!$G$4:$H$7,2,FALSE)*(1-IFERROR(MIN(0.3,K353*0.03),0)),2))</f>
        <v/>
      </c>
      <c r="O353" s="15"/>
    </row>
    <row r="354" spans="1:15" x14ac:dyDescent="0.25">
      <c r="A354" s="11"/>
      <c r="B354" s="12"/>
      <c r="C354" s="12"/>
      <c r="D354" s="13" t="str">
        <f t="shared" si="10"/>
        <v/>
      </c>
      <c r="E354" s="14"/>
      <c r="F354" s="15"/>
      <c r="G354" s="14"/>
      <c r="H354" s="14"/>
      <c r="I354" s="14"/>
      <c r="J354" s="14"/>
      <c r="K354" s="16"/>
      <c r="L354" s="13"/>
      <c r="M354" s="17" t="str">
        <f t="shared" si="11"/>
        <v/>
      </c>
      <c r="N354" s="13" t="str">
        <f>IF(D354="","",ROUND(D354*VLOOKUP(E354,Configuración!$A$4:$B$9,2,FALSE)*VLOOKUP(H354,Configuración!$D$4:$E$6,2,FALSE)*(I354/5)*VLOOKUP(J354,Configuración!$G$4:$H$7,2,FALSE)*(1-IFERROR(MIN(0.3,K354*0.03),0)),2))</f>
        <v/>
      </c>
      <c r="O354" s="15"/>
    </row>
    <row r="355" spans="1:15" x14ac:dyDescent="0.25">
      <c r="A355" s="11"/>
      <c r="B355" s="12"/>
      <c r="C355" s="12"/>
      <c r="D355" s="13" t="str">
        <f t="shared" si="10"/>
        <v/>
      </c>
      <c r="E355" s="14"/>
      <c r="F355" s="15"/>
      <c r="G355" s="14"/>
      <c r="H355" s="14"/>
      <c r="I355" s="14"/>
      <c r="J355" s="14"/>
      <c r="K355" s="16"/>
      <c r="L355" s="13"/>
      <c r="M355" s="17" t="str">
        <f t="shared" si="11"/>
        <v/>
      </c>
      <c r="N355" s="13" t="str">
        <f>IF(D355="","",ROUND(D355*VLOOKUP(E355,Configuración!$A$4:$B$9,2,FALSE)*VLOOKUP(H355,Configuración!$D$4:$E$6,2,FALSE)*(I355/5)*VLOOKUP(J355,Configuración!$G$4:$H$7,2,FALSE)*(1-IFERROR(MIN(0.3,K355*0.03),0)),2))</f>
        <v/>
      </c>
      <c r="O355" s="15"/>
    </row>
    <row r="356" spans="1:15" x14ac:dyDescent="0.25">
      <c r="A356" s="11"/>
      <c r="B356" s="12"/>
      <c r="C356" s="12"/>
      <c r="D356" s="13" t="str">
        <f t="shared" si="10"/>
        <v/>
      </c>
      <c r="E356" s="14"/>
      <c r="F356" s="15"/>
      <c r="G356" s="14"/>
      <c r="H356" s="14"/>
      <c r="I356" s="14"/>
      <c r="J356" s="14"/>
      <c r="K356" s="16"/>
      <c r="L356" s="13"/>
      <c r="M356" s="17" t="str">
        <f t="shared" si="11"/>
        <v/>
      </c>
      <c r="N356" s="13" t="str">
        <f>IF(D356="","",ROUND(D356*VLOOKUP(E356,Configuración!$A$4:$B$9,2,FALSE)*VLOOKUP(H356,Configuración!$D$4:$E$6,2,FALSE)*(I356/5)*VLOOKUP(J356,Configuración!$G$4:$H$7,2,FALSE)*(1-IFERROR(MIN(0.3,K356*0.03),0)),2))</f>
        <v/>
      </c>
      <c r="O356" s="15"/>
    </row>
    <row r="357" spans="1:15" x14ac:dyDescent="0.25">
      <c r="A357" s="11"/>
      <c r="B357" s="12"/>
      <c r="C357" s="12"/>
      <c r="D357" s="13" t="str">
        <f t="shared" si="10"/>
        <v/>
      </c>
      <c r="E357" s="14"/>
      <c r="F357" s="15"/>
      <c r="G357" s="14"/>
      <c r="H357" s="14"/>
      <c r="I357" s="14"/>
      <c r="J357" s="14"/>
      <c r="K357" s="16"/>
      <c r="L357" s="13"/>
      <c r="M357" s="17" t="str">
        <f t="shared" si="11"/>
        <v/>
      </c>
      <c r="N357" s="13" t="str">
        <f>IF(D357="","",ROUND(D357*VLOOKUP(E357,Configuración!$A$4:$B$9,2,FALSE)*VLOOKUP(H357,Configuración!$D$4:$E$6,2,FALSE)*(I357/5)*VLOOKUP(J357,Configuración!$G$4:$H$7,2,FALSE)*(1-IFERROR(MIN(0.3,K357*0.03),0)),2))</f>
        <v/>
      </c>
      <c r="O357" s="15"/>
    </row>
    <row r="358" spans="1:15" x14ac:dyDescent="0.25">
      <c r="A358" s="11"/>
      <c r="B358" s="12"/>
      <c r="C358" s="12"/>
      <c r="D358" s="13" t="str">
        <f t="shared" si="10"/>
        <v/>
      </c>
      <c r="E358" s="14"/>
      <c r="F358" s="15"/>
      <c r="G358" s="14"/>
      <c r="H358" s="14"/>
      <c r="I358" s="14"/>
      <c r="J358" s="14"/>
      <c r="K358" s="16"/>
      <c r="L358" s="13"/>
      <c r="M358" s="17" t="str">
        <f t="shared" si="11"/>
        <v/>
      </c>
      <c r="N358" s="13" t="str">
        <f>IF(D358="","",ROUND(D358*VLOOKUP(E358,Configuración!$A$4:$B$9,2,FALSE)*VLOOKUP(H358,Configuración!$D$4:$E$6,2,FALSE)*(I358/5)*VLOOKUP(J358,Configuración!$G$4:$H$7,2,FALSE)*(1-IFERROR(MIN(0.3,K358*0.03),0)),2))</f>
        <v/>
      </c>
      <c r="O358" s="15"/>
    </row>
    <row r="359" spans="1:15" x14ac:dyDescent="0.25">
      <c r="A359" s="11"/>
      <c r="B359" s="12"/>
      <c r="C359" s="12"/>
      <c r="D359" s="13" t="str">
        <f t="shared" si="10"/>
        <v/>
      </c>
      <c r="E359" s="14"/>
      <c r="F359" s="15"/>
      <c r="G359" s="14"/>
      <c r="H359" s="14"/>
      <c r="I359" s="14"/>
      <c r="J359" s="14"/>
      <c r="K359" s="16"/>
      <c r="L359" s="13"/>
      <c r="M359" s="17" t="str">
        <f t="shared" si="11"/>
        <v/>
      </c>
      <c r="N359" s="13" t="str">
        <f>IF(D359="","",ROUND(D359*VLOOKUP(E359,Configuración!$A$4:$B$9,2,FALSE)*VLOOKUP(H359,Configuración!$D$4:$E$6,2,FALSE)*(I359/5)*VLOOKUP(J359,Configuración!$G$4:$H$7,2,FALSE)*(1-IFERROR(MIN(0.3,K359*0.03),0)),2))</f>
        <v/>
      </c>
      <c r="O359" s="15"/>
    </row>
    <row r="360" spans="1:15" x14ac:dyDescent="0.25">
      <c r="A360" s="11"/>
      <c r="B360" s="12"/>
      <c r="C360" s="12"/>
      <c r="D360" s="13" t="str">
        <f t="shared" si="10"/>
        <v/>
      </c>
      <c r="E360" s="14"/>
      <c r="F360" s="15"/>
      <c r="G360" s="14"/>
      <c r="H360" s="14"/>
      <c r="I360" s="14"/>
      <c r="J360" s="14"/>
      <c r="K360" s="16"/>
      <c r="L360" s="13"/>
      <c r="M360" s="17" t="str">
        <f t="shared" si="11"/>
        <v/>
      </c>
      <c r="N360" s="13" t="str">
        <f>IF(D360="","",ROUND(D360*VLOOKUP(E360,Configuración!$A$4:$B$9,2,FALSE)*VLOOKUP(H360,Configuración!$D$4:$E$6,2,FALSE)*(I360/5)*VLOOKUP(J360,Configuración!$G$4:$H$7,2,FALSE)*(1-IFERROR(MIN(0.3,K360*0.03),0)),2))</f>
        <v/>
      </c>
      <c r="O360" s="15"/>
    </row>
    <row r="361" spans="1:15" x14ac:dyDescent="0.25">
      <c r="A361" s="11"/>
      <c r="B361" s="12"/>
      <c r="C361" s="12"/>
      <c r="D361" s="13" t="str">
        <f t="shared" si="10"/>
        <v/>
      </c>
      <c r="E361" s="14"/>
      <c r="F361" s="15"/>
      <c r="G361" s="14"/>
      <c r="H361" s="14"/>
      <c r="I361" s="14"/>
      <c r="J361" s="14"/>
      <c r="K361" s="16"/>
      <c r="L361" s="13"/>
      <c r="M361" s="17" t="str">
        <f t="shared" si="11"/>
        <v/>
      </c>
      <c r="N361" s="13" t="str">
        <f>IF(D361="","",ROUND(D361*VLOOKUP(E361,Configuración!$A$4:$B$9,2,FALSE)*VLOOKUP(H361,Configuración!$D$4:$E$6,2,FALSE)*(I361/5)*VLOOKUP(J361,Configuración!$G$4:$H$7,2,FALSE)*(1-IFERROR(MIN(0.3,K361*0.03),0)),2))</f>
        <v/>
      </c>
      <c r="O361" s="15"/>
    </row>
    <row r="362" spans="1:15" x14ac:dyDescent="0.25">
      <c r="A362" s="11"/>
      <c r="B362" s="12"/>
      <c r="C362" s="12"/>
      <c r="D362" s="13" t="str">
        <f t="shared" si="10"/>
        <v/>
      </c>
      <c r="E362" s="14"/>
      <c r="F362" s="15"/>
      <c r="G362" s="14"/>
      <c r="H362" s="14"/>
      <c r="I362" s="14"/>
      <c r="J362" s="14"/>
      <c r="K362" s="16"/>
      <c r="L362" s="13"/>
      <c r="M362" s="17" t="str">
        <f t="shared" si="11"/>
        <v/>
      </c>
      <c r="N362" s="13" t="str">
        <f>IF(D362="","",ROUND(D362*VLOOKUP(E362,Configuración!$A$4:$B$9,2,FALSE)*VLOOKUP(H362,Configuración!$D$4:$E$6,2,FALSE)*(I362/5)*VLOOKUP(J362,Configuración!$G$4:$H$7,2,FALSE)*(1-IFERROR(MIN(0.3,K362*0.03),0)),2))</f>
        <v/>
      </c>
      <c r="O362" s="15"/>
    </row>
    <row r="363" spans="1:15" x14ac:dyDescent="0.25">
      <c r="A363" s="11"/>
      <c r="B363" s="12"/>
      <c r="C363" s="12"/>
      <c r="D363" s="13" t="str">
        <f t="shared" si="10"/>
        <v/>
      </c>
      <c r="E363" s="14"/>
      <c r="F363" s="15"/>
      <c r="G363" s="14"/>
      <c r="H363" s="14"/>
      <c r="I363" s="14"/>
      <c r="J363" s="14"/>
      <c r="K363" s="16"/>
      <c r="L363" s="13"/>
      <c r="M363" s="17" t="str">
        <f t="shared" si="11"/>
        <v/>
      </c>
      <c r="N363" s="13" t="str">
        <f>IF(D363="","",ROUND(D363*VLOOKUP(E363,Configuración!$A$4:$B$9,2,FALSE)*VLOOKUP(H363,Configuración!$D$4:$E$6,2,FALSE)*(I363/5)*VLOOKUP(J363,Configuración!$G$4:$H$7,2,FALSE)*(1-IFERROR(MIN(0.3,K363*0.03),0)),2))</f>
        <v/>
      </c>
      <c r="O363" s="15"/>
    </row>
    <row r="364" spans="1:15" x14ac:dyDescent="0.25">
      <c r="A364" s="11"/>
      <c r="B364" s="12"/>
      <c r="C364" s="12"/>
      <c r="D364" s="13" t="str">
        <f t="shared" si="10"/>
        <v/>
      </c>
      <c r="E364" s="14"/>
      <c r="F364" s="15"/>
      <c r="G364" s="14"/>
      <c r="H364" s="14"/>
      <c r="I364" s="14"/>
      <c r="J364" s="14"/>
      <c r="K364" s="16"/>
      <c r="L364" s="13"/>
      <c r="M364" s="17" t="str">
        <f t="shared" si="11"/>
        <v/>
      </c>
      <c r="N364" s="13" t="str">
        <f>IF(D364="","",ROUND(D364*VLOOKUP(E364,Configuración!$A$4:$B$9,2,FALSE)*VLOOKUP(H364,Configuración!$D$4:$E$6,2,FALSE)*(I364/5)*VLOOKUP(J364,Configuración!$G$4:$H$7,2,FALSE)*(1-IFERROR(MIN(0.3,K364*0.03),0)),2))</f>
        <v/>
      </c>
      <c r="O364" s="15"/>
    </row>
    <row r="365" spans="1:15" x14ac:dyDescent="0.25">
      <c r="A365" s="11"/>
      <c r="B365" s="12"/>
      <c r="C365" s="12"/>
      <c r="D365" s="13" t="str">
        <f t="shared" si="10"/>
        <v/>
      </c>
      <c r="E365" s="14"/>
      <c r="F365" s="15"/>
      <c r="G365" s="14"/>
      <c r="H365" s="14"/>
      <c r="I365" s="14"/>
      <c r="J365" s="14"/>
      <c r="K365" s="16"/>
      <c r="L365" s="13"/>
      <c r="M365" s="17" t="str">
        <f t="shared" si="11"/>
        <v/>
      </c>
      <c r="N365" s="13" t="str">
        <f>IF(D365="","",ROUND(D365*VLOOKUP(E365,Configuración!$A$4:$B$9,2,FALSE)*VLOOKUP(H365,Configuración!$D$4:$E$6,2,FALSE)*(I365/5)*VLOOKUP(J365,Configuración!$G$4:$H$7,2,FALSE)*(1-IFERROR(MIN(0.3,K365*0.03),0)),2))</f>
        <v/>
      </c>
      <c r="O365" s="15"/>
    </row>
    <row r="366" spans="1:15" x14ac:dyDescent="0.25">
      <c r="A366" s="11"/>
      <c r="B366" s="12"/>
      <c r="C366" s="12"/>
      <c r="D366" s="13" t="str">
        <f t="shared" si="10"/>
        <v/>
      </c>
      <c r="E366" s="14"/>
      <c r="F366" s="15"/>
      <c r="G366" s="14"/>
      <c r="H366" s="14"/>
      <c r="I366" s="14"/>
      <c r="J366" s="14"/>
      <c r="K366" s="16"/>
      <c r="L366" s="13"/>
      <c r="M366" s="17" t="str">
        <f t="shared" si="11"/>
        <v/>
      </c>
      <c r="N366" s="13" t="str">
        <f>IF(D366="","",ROUND(D366*VLOOKUP(E366,Configuración!$A$4:$B$9,2,FALSE)*VLOOKUP(H366,Configuración!$D$4:$E$6,2,FALSE)*(I366/5)*VLOOKUP(J366,Configuración!$G$4:$H$7,2,FALSE)*(1-IFERROR(MIN(0.3,K366*0.03),0)),2))</f>
        <v/>
      </c>
      <c r="O366" s="15"/>
    </row>
    <row r="367" spans="1:15" x14ac:dyDescent="0.25">
      <c r="A367" s="11"/>
      <c r="B367" s="12"/>
      <c r="C367" s="12"/>
      <c r="D367" s="13" t="str">
        <f t="shared" si="10"/>
        <v/>
      </c>
      <c r="E367" s="14"/>
      <c r="F367" s="15"/>
      <c r="G367" s="14"/>
      <c r="H367" s="14"/>
      <c r="I367" s="14"/>
      <c r="J367" s="14"/>
      <c r="K367" s="16"/>
      <c r="L367" s="13"/>
      <c r="M367" s="17" t="str">
        <f t="shared" si="11"/>
        <v/>
      </c>
      <c r="N367" s="13" t="str">
        <f>IF(D367="","",ROUND(D367*VLOOKUP(E367,Configuración!$A$4:$B$9,2,FALSE)*VLOOKUP(H367,Configuración!$D$4:$E$6,2,FALSE)*(I367/5)*VLOOKUP(J367,Configuración!$G$4:$H$7,2,FALSE)*(1-IFERROR(MIN(0.3,K367*0.03),0)),2))</f>
        <v/>
      </c>
      <c r="O367" s="15"/>
    </row>
    <row r="368" spans="1:15" x14ac:dyDescent="0.25">
      <c r="A368" s="11"/>
      <c r="B368" s="12"/>
      <c r="C368" s="12"/>
      <c r="D368" s="13" t="str">
        <f t="shared" si="10"/>
        <v/>
      </c>
      <c r="E368" s="14"/>
      <c r="F368" s="15"/>
      <c r="G368" s="14"/>
      <c r="H368" s="14"/>
      <c r="I368" s="14"/>
      <c r="J368" s="14"/>
      <c r="K368" s="16"/>
      <c r="L368" s="13"/>
      <c r="M368" s="17" t="str">
        <f t="shared" si="11"/>
        <v/>
      </c>
      <c r="N368" s="13" t="str">
        <f>IF(D368="","",ROUND(D368*VLOOKUP(E368,Configuración!$A$4:$B$9,2,FALSE)*VLOOKUP(H368,Configuración!$D$4:$E$6,2,FALSE)*(I368/5)*VLOOKUP(J368,Configuración!$G$4:$H$7,2,FALSE)*(1-IFERROR(MIN(0.3,K368*0.03),0)),2))</f>
        <v/>
      </c>
      <c r="O368" s="15"/>
    </row>
    <row r="369" spans="1:15" x14ac:dyDescent="0.25">
      <c r="A369" s="11"/>
      <c r="B369" s="12"/>
      <c r="C369" s="12"/>
      <c r="D369" s="13" t="str">
        <f t="shared" si="10"/>
        <v/>
      </c>
      <c r="E369" s="14"/>
      <c r="F369" s="15"/>
      <c r="G369" s="14"/>
      <c r="H369" s="14"/>
      <c r="I369" s="14"/>
      <c r="J369" s="14"/>
      <c r="K369" s="16"/>
      <c r="L369" s="13"/>
      <c r="M369" s="17" t="str">
        <f t="shared" si="11"/>
        <v/>
      </c>
      <c r="N369" s="13" t="str">
        <f>IF(D369="","",ROUND(D369*VLOOKUP(E369,Configuración!$A$4:$B$9,2,FALSE)*VLOOKUP(H369,Configuración!$D$4:$E$6,2,FALSE)*(I369/5)*VLOOKUP(J369,Configuración!$G$4:$H$7,2,FALSE)*(1-IFERROR(MIN(0.3,K369*0.03),0)),2))</f>
        <v/>
      </c>
      <c r="O369" s="15"/>
    </row>
    <row r="370" spans="1:15" x14ac:dyDescent="0.25">
      <c r="A370" s="11"/>
      <c r="B370" s="12"/>
      <c r="C370" s="12"/>
      <c r="D370" s="13" t="str">
        <f t="shared" si="10"/>
        <v/>
      </c>
      <c r="E370" s="14"/>
      <c r="F370" s="15"/>
      <c r="G370" s="14"/>
      <c r="H370" s="14"/>
      <c r="I370" s="14"/>
      <c r="J370" s="14"/>
      <c r="K370" s="16"/>
      <c r="L370" s="13"/>
      <c r="M370" s="17" t="str">
        <f t="shared" si="11"/>
        <v/>
      </c>
      <c r="N370" s="13" t="str">
        <f>IF(D370="","",ROUND(D370*VLOOKUP(E370,Configuración!$A$4:$B$9,2,FALSE)*VLOOKUP(H370,Configuración!$D$4:$E$6,2,FALSE)*(I370/5)*VLOOKUP(J370,Configuración!$G$4:$H$7,2,FALSE)*(1-IFERROR(MIN(0.3,K370*0.03),0)),2))</f>
        <v/>
      </c>
      <c r="O370" s="15"/>
    </row>
    <row r="371" spans="1:15" x14ac:dyDescent="0.25">
      <c r="A371" s="11"/>
      <c r="B371" s="12"/>
      <c r="C371" s="12"/>
      <c r="D371" s="13" t="str">
        <f t="shared" si="10"/>
        <v/>
      </c>
      <c r="E371" s="14"/>
      <c r="F371" s="15"/>
      <c r="G371" s="14"/>
      <c r="H371" s="14"/>
      <c r="I371" s="14"/>
      <c r="J371" s="14"/>
      <c r="K371" s="16"/>
      <c r="L371" s="13"/>
      <c r="M371" s="17" t="str">
        <f t="shared" si="11"/>
        <v/>
      </c>
      <c r="N371" s="13" t="str">
        <f>IF(D371="","",ROUND(D371*VLOOKUP(E371,Configuración!$A$4:$B$9,2,FALSE)*VLOOKUP(H371,Configuración!$D$4:$E$6,2,FALSE)*(I371/5)*VLOOKUP(J371,Configuración!$G$4:$H$7,2,FALSE)*(1-IFERROR(MIN(0.3,K371*0.03),0)),2))</f>
        <v/>
      </c>
      <c r="O371" s="15"/>
    </row>
    <row r="372" spans="1:15" x14ac:dyDescent="0.25">
      <c r="A372" s="11"/>
      <c r="B372" s="12"/>
      <c r="C372" s="12"/>
      <c r="D372" s="13" t="str">
        <f t="shared" si="10"/>
        <v/>
      </c>
      <c r="E372" s="14"/>
      <c r="F372" s="15"/>
      <c r="G372" s="14"/>
      <c r="H372" s="14"/>
      <c r="I372" s="14"/>
      <c r="J372" s="14"/>
      <c r="K372" s="16"/>
      <c r="L372" s="13"/>
      <c r="M372" s="17" t="str">
        <f t="shared" si="11"/>
        <v/>
      </c>
      <c r="N372" s="13" t="str">
        <f>IF(D372="","",ROUND(D372*VLOOKUP(E372,Configuración!$A$4:$B$9,2,FALSE)*VLOOKUP(H372,Configuración!$D$4:$E$6,2,FALSE)*(I372/5)*VLOOKUP(J372,Configuración!$G$4:$H$7,2,FALSE)*(1-IFERROR(MIN(0.3,K372*0.03),0)),2))</f>
        <v/>
      </c>
      <c r="O372" s="15"/>
    </row>
    <row r="373" spans="1:15" x14ac:dyDescent="0.25">
      <c r="A373" s="11"/>
      <c r="B373" s="12"/>
      <c r="C373" s="12"/>
      <c r="D373" s="13" t="str">
        <f t="shared" si="10"/>
        <v/>
      </c>
      <c r="E373" s="14"/>
      <c r="F373" s="15"/>
      <c r="G373" s="14"/>
      <c r="H373" s="14"/>
      <c r="I373" s="14"/>
      <c r="J373" s="14"/>
      <c r="K373" s="16"/>
      <c r="L373" s="13"/>
      <c r="M373" s="17" t="str">
        <f t="shared" si="11"/>
        <v/>
      </c>
      <c r="N373" s="13" t="str">
        <f>IF(D373="","",ROUND(D373*VLOOKUP(E373,Configuración!$A$4:$B$9,2,FALSE)*VLOOKUP(H373,Configuración!$D$4:$E$6,2,FALSE)*(I373/5)*VLOOKUP(J373,Configuración!$G$4:$H$7,2,FALSE)*(1-IFERROR(MIN(0.3,K373*0.03),0)),2))</f>
        <v/>
      </c>
      <c r="O373" s="15"/>
    </row>
    <row r="374" spans="1:15" x14ac:dyDescent="0.25">
      <c r="A374" s="11"/>
      <c r="B374" s="12"/>
      <c r="C374" s="12"/>
      <c r="D374" s="13" t="str">
        <f t="shared" si="10"/>
        <v/>
      </c>
      <c r="E374" s="14"/>
      <c r="F374" s="15"/>
      <c r="G374" s="14"/>
      <c r="H374" s="14"/>
      <c r="I374" s="14"/>
      <c r="J374" s="14"/>
      <c r="K374" s="16"/>
      <c r="L374" s="13"/>
      <c r="M374" s="17" t="str">
        <f t="shared" si="11"/>
        <v/>
      </c>
      <c r="N374" s="13" t="str">
        <f>IF(D374="","",ROUND(D374*VLOOKUP(E374,Configuración!$A$4:$B$9,2,FALSE)*VLOOKUP(H374,Configuración!$D$4:$E$6,2,FALSE)*(I374/5)*VLOOKUP(J374,Configuración!$G$4:$H$7,2,FALSE)*(1-IFERROR(MIN(0.3,K374*0.03),0)),2))</f>
        <v/>
      </c>
      <c r="O374" s="15"/>
    </row>
    <row r="375" spans="1:15" x14ac:dyDescent="0.25">
      <c r="A375" s="11"/>
      <c r="B375" s="12"/>
      <c r="C375" s="12"/>
      <c r="D375" s="13" t="str">
        <f t="shared" si="10"/>
        <v/>
      </c>
      <c r="E375" s="14"/>
      <c r="F375" s="15"/>
      <c r="G375" s="14"/>
      <c r="H375" s="14"/>
      <c r="I375" s="14"/>
      <c r="J375" s="14"/>
      <c r="K375" s="16"/>
      <c r="L375" s="13"/>
      <c r="M375" s="17" t="str">
        <f t="shared" si="11"/>
        <v/>
      </c>
      <c r="N375" s="13" t="str">
        <f>IF(D375="","",ROUND(D375*VLOOKUP(E375,Configuración!$A$4:$B$9,2,FALSE)*VLOOKUP(H375,Configuración!$D$4:$E$6,2,FALSE)*(I375/5)*VLOOKUP(J375,Configuración!$G$4:$H$7,2,FALSE)*(1-IFERROR(MIN(0.3,K375*0.03),0)),2))</f>
        <v/>
      </c>
      <c r="O375" s="15"/>
    </row>
    <row r="376" spans="1:15" x14ac:dyDescent="0.25">
      <c r="A376" s="11"/>
      <c r="B376" s="12"/>
      <c r="C376" s="12"/>
      <c r="D376" s="13" t="str">
        <f t="shared" si="10"/>
        <v/>
      </c>
      <c r="E376" s="14"/>
      <c r="F376" s="15"/>
      <c r="G376" s="14"/>
      <c r="H376" s="14"/>
      <c r="I376" s="14"/>
      <c r="J376" s="14"/>
      <c r="K376" s="16"/>
      <c r="L376" s="13"/>
      <c r="M376" s="17" t="str">
        <f t="shared" si="11"/>
        <v/>
      </c>
      <c r="N376" s="13" t="str">
        <f>IF(D376="","",ROUND(D376*VLOOKUP(E376,Configuración!$A$4:$B$9,2,FALSE)*VLOOKUP(H376,Configuración!$D$4:$E$6,2,FALSE)*(I376/5)*VLOOKUP(J376,Configuración!$G$4:$H$7,2,FALSE)*(1-IFERROR(MIN(0.3,K376*0.03),0)),2))</f>
        <v/>
      </c>
      <c r="O376" s="15"/>
    </row>
    <row r="377" spans="1:15" x14ac:dyDescent="0.25">
      <c r="A377" s="11"/>
      <c r="B377" s="12"/>
      <c r="C377" s="12"/>
      <c r="D377" s="13" t="str">
        <f t="shared" si="10"/>
        <v/>
      </c>
      <c r="E377" s="14"/>
      <c r="F377" s="15"/>
      <c r="G377" s="14"/>
      <c r="H377" s="14"/>
      <c r="I377" s="14"/>
      <c r="J377" s="14"/>
      <c r="K377" s="16"/>
      <c r="L377" s="13"/>
      <c r="M377" s="17" t="str">
        <f t="shared" si="11"/>
        <v/>
      </c>
      <c r="N377" s="13" t="str">
        <f>IF(D377="","",ROUND(D377*VLOOKUP(E377,Configuración!$A$4:$B$9,2,FALSE)*VLOOKUP(H377,Configuración!$D$4:$E$6,2,FALSE)*(I377/5)*VLOOKUP(J377,Configuración!$G$4:$H$7,2,FALSE)*(1-IFERROR(MIN(0.3,K377*0.03),0)),2))</f>
        <v/>
      </c>
      <c r="O377" s="15"/>
    </row>
    <row r="378" spans="1:15" x14ac:dyDescent="0.25">
      <c r="A378" s="11"/>
      <c r="B378" s="12"/>
      <c r="C378" s="12"/>
      <c r="D378" s="13" t="str">
        <f t="shared" si="10"/>
        <v/>
      </c>
      <c r="E378" s="14"/>
      <c r="F378" s="15"/>
      <c r="G378" s="14"/>
      <c r="H378" s="14"/>
      <c r="I378" s="14"/>
      <c r="J378" s="14"/>
      <c r="K378" s="16"/>
      <c r="L378" s="13"/>
      <c r="M378" s="17" t="str">
        <f t="shared" si="11"/>
        <v/>
      </c>
      <c r="N378" s="13" t="str">
        <f>IF(D378="","",ROUND(D378*VLOOKUP(E378,Configuración!$A$4:$B$9,2,FALSE)*VLOOKUP(H378,Configuración!$D$4:$E$6,2,FALSE)*(I378/5)*VLOOKUP(J378,Configuración!$G$4:$H$7,2,FALSE)*(1-IFERROR(MIN(0.3,K378*0.03),0)),2))</f>
        <v/>
      </c>
      <c r="O378" s="15"/>
    </row>
    <row r="379" spans="1:15" x14ac:dyDescent="0.25">
      <c r="A379" s="11"/>
      <c r="B379" s="12"/>
      <c r="C379" s="12"/>
      <c r="D379" s="13" t="str">
        <f t="shared" si="10"/>
        <v/>
      </c>
      <c r="E379" s="14"/>
      <c r="F379" s="15"/>
      <c r="G379" s="14"/>
      <c r="H379" s="14"/>
      <c r="I379" s="14"/>
      <c r="J379" s="14"/>
      <c r="K379" s="16"/>
      <c r="L379" s="13"/>
      <c r="M379" s="17" t="str">
        <f t="shared" si="11"/>
        <v/>
      </c>
      <c r="N379" s="13" t="str">
        <f>IF(D379="","",ROUND(D379*VLOOKUP(E379,Configuración!$A$4:$B$9,2,FALSE)*VLOOKUP(H379,Configuración!$D$4:$E$6,2,FALSE)*(I379/5)*VLOOKUP(J379,Configuración!$G$4:$H$7,2,FALSE)*(1-IFERROR(MIN(0.3,K379*0.03),0)),2))</f>
        <v/>
      </c>
      <c r="O379" s="15"/>
    </row>
    <row r="380" spans="1:15" x14ac:dyDescent="0.25">
      <c r="A380" s="11"/>
      <c r="B380" s="12"/>
      <c r="C380" s="12"/>
      <c r="D380" s="13" t="str">
        <f t="shared" si="10"/>
        <v/>
      </c>
      <c r="E380" s="14"/>
      <c r="F380" s="15"/>
      <c r="G380" s="14"/>
      <c r="H380" s="14"/>
      <c r="I380" s="14"/>
      <c r="J380" s="14"/>
      <c r="K380" s="16"/>
      <c r="L380" s="13"/>
      <c r="M380" s="17" t="str">
        <f t="shared" si="11"/>
        <v/>
      </c>
      <c r="N380" s="13" t="str">
        <f>IF(D380="","",ROUND(D380*VLOOKUP(E380,Configuración!$A$4:$B$9,2,FALSE)*VLOOKUP(H380,Configuración!$D$4:$E$6,2,FALSE)*(I380/5)*VLOOKUP(J380,Configuración!$G$4:$H$7,2,FALSE)*(1-IFERROR(MIN(0.3,K380*0.03),0)),2))</f>
        <v/>
      </c>
      <c r="O380" s="15"/>
    </row>
    <row r="381" spans="1:15" x14ac:dyDescent="0.25">
      <c r="A381" s="11"/>
      <c r="B381" s="12"/>
      <c r="C381" s="12"/>
      <c r="D381" s="13" t="str">
        <f t="shared" si="10"/>
        <v/>
      </c>
      <c r="E381" s="14"/>
      <c r="F381" s="15"/>
      <c r="G381" s="14"/>
      <c r="H381" s="14"/>
      <c r="I381" s="14"/>
      <c r="J381" s="14"/>
      <c r="K381" s="16"/>
      <c r="L381" s="13"/>
      <c r="M381" s="17" t="str">
        <f t="shared" si="11"/>
        <v/>
      </c>
      <c r="N381" s="13" t="str">
        <f>IF(D381="","",ROUND(D381*VLOOKUP(E381,Configuración!$A$4:$B$9,2,FALSE)*VLOOKUP(H381,Configuración!$D$4:$E$6,2,FALSE)*(I381/5)*VLOOKUP(J381,Configuración!$G$4:$H$7,2,FALSE)*(1-IFERROR(MIN(0.3,K381*0.03),0)),2))</f>
        <v/>
      </c>
      <c r="O381" s="15"/>
    </row>
    <row r="382" spans="1:15" x14ac:dyDescent="0.25">
      <c r="A382" s="11"/>
      <c r="B382" s="12"/>
      <c r="C382" s="12"/>
      <c r="D382" s="13" t="str">
        <f t="shared" si="10"/>
        <v/>
      </c>
      <c r="E382" s="14"/>
      <c r="F382" s="15"/>
      <c r="G382" s="14"/>
      <c r="H382" s="14"/>
      <c r="I382" s="14"/>
      <c r="J382" s="14"/>
      <c r="K382" s="16"/>
      <c r="L382" s="13"/>
      <c r="M382" s="17" t="str">
        <f t="shared" si="11"/>
        <v/>
      </c>
      <c r="N382" s="13" t="str">
        <f>IF(D382="","",ROUND(D382*VLOOKUP(E382,Configuración!$A$4:$B$9,2,FALSE)*VLOOKUP(H382,Configuración!$D$4:$E$6,2,FALSE)*(I382/5)*VLOOKUP(J382,Configuración!$G$4:$H$7,2,FALSE)*(1-IFERROR(MIN(0.3,K382*0.03),0)),2))</f>
        <v/>
      </c>
      <c r="O382" s="15"/>
    </row>
    <row r="383" spans="1:15" x14ac:dyDescent="0.25">
      <c r="A383" s="11"/>
      <c r="B383" s="12"/>
      <c r="C383" s="12"/>
      <c r="D383" s="13" t="str">
        <f t="shared" si="10"/>
        <v/>
      </c>
      <c r="E383" s="14"/>
      <c r="F383" s="15"/>
      <c r="G383" s="14"/>
      <c r="H383" s="14"/>
      <c r="I383" s="14"/>
      <c r="J383" s="14"/>
      <c r="K383" s="16"/>
      <c r="L383" s="13"/>
      <c r="M383" s="17" t="str">
        <f t="shared" si="11"/>
        <v/>
      </c>
      <c r="N383" s="13" t="str">
        <f>IF(D383="","",ROUND(D383*VLOOKUP(E383,Configuración!$A$4:$B$9,2,FALSE)*VLOOKUP(H383,Configuración!$D$4:$E$6,2,FALSE)*(I383/5)*VLOOKUP(J383,Configuración!$G$4:$H$7,2,FALSE)*(1-IFERROR(MIN(0.3,K383*0.03),0)),2))</f>
        <v/>
      </c>
      <c r="O383" s="15"/>
    </row>
    <row r="384" spans="1:15" x14ac:dyDescent="0.25">
      <c r="A384" s="11"/>
      <c r="B384" s="12"/>
      <c r="C384" s="12"/>
      <c r="D384" s="13" t="str">
        <f t="shared" si="10"/>
        <v/>
      </c>
      <c r="E384" s="14"/>
      <c r="F384" s="15"/>
      <c r="G384" s="14"/>
      <c r="H384" s="14"/>
      <c r="I384" s="14"/>
      <c r="J384" s="14"/>
      <c r="K384" s="16"/>
      <c r="L384" s="13"/>
      <c r="M384" s="17" t="str">
        <f t="shared" si="11"/>
        <v/>
      </c>
      <c r="N384" s="13" t="str">
        <f>IF(D384="","",ROUND(D384*VLOOKUP(E384,Configuración!$A$4:$B$9,2,FALSE)*VLOOKUP(H384,Configuración!$D$4:$E$6,2,FALSE)*(I384/5)*VLOOKUP(J384,Configuración!$G$4:$H$7,2,FALSE)*(1-IFERROR(MIN(0.3,K384*0.03),0)),2))</f>
        <v/>
      </c>
      <c r="O384" s="15"/>
    </row>
    <row r="385" spans="1:15" x14ac:dyDescent="0.25">
      <c r="A385" s="11"/>
      <c r="B385" s="12"/>
      <c r="C385" s="12"/>
      <c r="D385" s="13" t="str">
        <f t="shared" si="10"/>
        <v/>
      </c>
      <c r="E385" s="14"/>
      <c r="F385" s="15"/>
      <c r="G385" s="14"/>
      <c r="H385" s="14"/>
      <c r="I385" s="14"/>
      <c r="J385" s="14"/>
      <c r="K385" s="16"/>
      <c r="L385" s="13"/>
      <c r="M385" s="17" t="str">
        <f t="shared" si="11"/>
        <v/>
      </c>
      <c r="N385" s="13" t="str">
        <f>IF(D385="","",ROUND(D385*VLOOKUP(E385,Configuración!$A$4:$B$9,2,FALSE)*VLOOKUP(H385,Configuración!$D$4:$E$6,2,FALSE)*(I385/5)*VLOOKUP(J385,Configuración!$G$4:$H$7,2,FALSE)*(1-IFERROR(MIN(0.3,K385*0.03),0)),2))</f>
        <v/>
      </c>
      <c r="O385" s="15"/>
    </row>
    <row r="386" spans="1:15" x14ac:dyDescent="0.25">
      <c r="A386" s="11"/>
      <c r="B386" s="12"/>
      <c r="C386" s="12"/>
      <c r="D386" s="13" t="str">
        <f t="shared" si="10"/>
        <v/>
      </c>
      <c r="E386" s="14"/>
      <c r="F386" s="15"/>
      <c r="G386" s="14"/>
      <c r="H386" s="14"/>
      <c r="I386" s="14"/>
      <c r="J386" s="14"/>
      <c r="K386" s="16"/>
      <c r="L386" s="13"/>
      <c r="M386" s="17" t="str">
        <f t="shared" si="11"/>
        <v/>
      </c>
      <c r="N386" s="13" t="str">
        <f>IF(D386="","",ROUND(D386*VLOOKUP(E386,Configuración!$A$4:$B$9,2,FALSE)*VLOOKUP(H386,Configuración!$D$4:$E$6,2,FALSE)*(I386/5)*VLOOKUP(J386,Configuración!$G$4:$H$7,2,FALSE)*(1-IFERROR(MIN(0.3,K386*0.03),0)),2))</f>
        <v/>
      </c>
      <c r="O386" s="15"/>
    </row>
    <row r="387" spans="1:15" x14ac:dyDescent="0.25">
      <c r="A387" s="11"/>
      <c r="B387" s="12"/>
      <c r="C387" s="12"/>
      <c r="D387" s="13" t="str">
        <f t="shared" si="10"/>
        <v/>
      </c>
      <c r="E387" s="14"/>
      <c r="F387" s="15"/>
      <c r="G387" s="14"/>
      <c r="H387" s="14"/>
      <c r="I387" s="14"/>
      <c r="J387" s="14"/>
      <c r="K387" s="16"/>
      <c r="L387" s="13"/>
      <c r="M387" s="17" t="str">
        <f t="shared" si="11"/>
        <v/>
      </c>
      <c r="N387" s="13" t="str">
        <f>IF(D387="","",ROUND(D387*VLOOKUP(E387,Configuración!$A$4:$B$9,2,FALSE)*VLOOKUP(H387,Configuración!$D$4:$E$6,2,FALSE)*(I387/5)*VLOOKUP(J387,Configuración!$G$4:$H$7,2,FALSE)*(1-IFERROR(MIN(0.3,K387*0.03),0)),2))</f>
        <v/>
      </c>
      <c r="O387" s="15"/>
    </row>
    <row r="388" spans="1:15" x14ac:dyDescent="0.25">
      <c r="A388" s="11"/>
      <c r="B388" s="12"/>
      <c r="C388" s="12"/>
      <c r="D388" s="13" t="str">
        <f t="shared" si="10"/>
        <v/>
      </c>
      <c r="E388" s="14"/>
      <c r="F388" s="15"/>
      <c r="G388" s="14"/>
      <c r="H388" s="14"/>
      <c r="I388" s="14"/>
      <c r="J388" s="14"/>
      <c r="K388" s="16"/>
      <c r="L388" s="13"/>
      <c r="M388" s="17" t="str">
        <f t="shared" si="11"/>
        <v/>
      </c>
      <c r="N388" s="13" t="str">
        <f>IF(D388="","",ROUND(D388*VLOOKUP(E388,Configuración!$A$4:$B$9,2,FALSE)*VLOOKUP(H388,Configuración!$D$4:$E$6,2,FALSE)*(I388/5)*VLOOKUP(J388,Configuración!$G$4:$H$7,2,FALSE)*(1-IFERROR(MIN(0.3,K388*0.03),0)),2))</f>
        <v/>
      </c>
      <c r="O388" s="15"/>
    </row>
    <row r="389" spans="1:15" x14ac:dyDescent="0.25">
      <c r="A389" s="11"/>
      <c r="B389" s="12"/>
      <c r="C389" s="12"/>
      <c r="D389" s="13" t="str">
        <f t="shared" si="10"/>
        <v/>
      </c>
      <c r="E389" s="14"/>
      <c r="F389" s="15"/>
      <c r="G389" s="14"/>
      <c r="H389" s="14"/>
      <c r="I389" s="14"/>
      <c r="J389" s="14"/>
      <c r="K389" s="16"/>
      <c r="L389" s="13"/>
      <c r="M389" s="17" t="str">
        <f t="shared" si="11"/>
        <v/>
      </c>
      <c r="N389" s="13" t="str">
        <f>IF(D389="","",ROUND(D389*VLOOKUP(E389,Configuración!$A$4:$B$9,2,FALSE)*VLOOKUP(H389,Configuración!$D$4:$E$6,2,FALSE)*(I389/5)*VLOOKUP(J389,Configuración!$G$4:$H$7,2,FALSE)*(1-IFERROR(MIN(0.3,K389*0.03),0)),2))</f>
        <v/>
      </c>
      <c r="O389" s="15"/>
    </row>
    <row r="390" spans="1:15" x14ac:dyDescent="0.25">
      <c r="A390" s="11"/>
      <c r="B390" s="12"/>
      <c r="C390" s="12"/>
      <c r="D390" s="13" t="str">
        <f t="shared" ref="D390:D453" si="12">IF(OR(B390="",C390=""),"", (C390-B390)*24)</f>
        <v/>
      </c>
      <c r="E390" s="14"/>
      <c r="F390" s="15"/>
      <c r="G390" s="14"/>
      <c r="H390" s="14"/>
      <c r="I390" s="14"/>
      <c r="J390" s="14"/>
      <c r="K390" s="16"/>
      <c r="L390" s="13"/>
      <c r="M390" s="17" t="str">
        <f t="shared" ref="M390:M453" si="13">IFERROR(IF(L390="","", L390/D390),"")</f>
        <v/>
      </c>
      <c r="N390" s="13" t="str">
        <f>IF(D390="","",ROUND(D390*VLOOKUP(E390,Configuración!$A$4:$B$9,2,FALSE)*VLOOKUP(H390,Configuración!$D$4:$E$6,2,FALSE)*(I390/5)*VLOOKUP(J390,Configuración!$G$4:$H$7,2,FALSE)*(1-IFERROR(MIN(0.3,K390*0.03),0)),2))</f>
        <v/>
      </c>
      <c r="O390" s="15"/>
    </row>
    <row r="391" spans="1:15" x14ac:dyDescent="0.25">
      <c r="A391" s="11"/>
      <c r="B391" s="12"/>
      <c r="C391" s="12"/>
      <c r="D391" s="13" t="str">
        <f t="shared" si="12"/>
        <v/>
      </c>
      <c r="E391" s="14"/>
      <c r="F391" s="15"/>
      <c r="G391" s="14"/>
      <c r="H391" s="14"/>
      <c r="I391" s="14"/>
      <c r="J391" s="14"/>
      <c r="K391" s="16"/>
      <c r="L391" s="13"/>
      <c r="M391" s="17" t="str">
        <f t="shared" si="13"/>
        <v/>
      </c>
      <c r="N391" s="13" t="str">
        <f>IF(D391="","",ROUND(D391*VLOOKUP(E391,Configuración!$A$4:$B$9,2,FALSE)*VLOOKUP(H391,Configuración!$D$4:$E$6,2,FALSE)*(I391/5)*VLOOKUP(J391,Configuración!$G$4:$H$7,2,FALSE)*(1-IFERROR(MIN(0.3,K391*0.03),0)),2))</f>
        <v/>
      </c>
      <c r="O391" s="15"/>
    </row>
    <row r="392" spans="1:15" x14ac:dyDescent="0.25">
      <c r="A392" s="11"/>
      <c r="B392" s="12"/>
      <c r="C392" s="12"/>
      <c r="D392" s="13" t="str">
        <f t="shared" si="12"/>
        <v/>
      </c>
      <c r="E392" s="14"/>
      <c r="F392" s="15"/>
      <c r="G392" s="14"/>
      <c r="H392" s="14"/>
      <c r="I392" s="14"/>
      <c r="J392" s="14"/>
      <c r="K392" s="16"/>
      <c r="L392" s="13"/>
      <c r="M392" s="17" t="str">
        <f t="shared" si="13"/>
        <v/>
      </c>
      <c r="N392" s="13" t="str">
        <f>IF(D392="","",ROUND(D392*VLOOKUP(E392,Configuración!$A$4:$B$9,2,FALSE)*VLOOKUP(H392,Configuración!$D$4:$E$6,2,FALSE)*(I392/5)*VLOOKUP(J392,Configuración!$G$4:$H$7,2,FALSE)*(1-IFERROR(MIN(0.3,K392*0.03),0)),2))</f>
        <v/>
      </c>
      <c r="O392" s="15"/>
    </row>
    <row r="393" spans="1:15" x14ac:dyDescent="0.25">
      <c r="A393" s="11"/>
      <c r="B393" s="12"/>
      <c r="C393" s="12"/>
      <c r="D393" s="13" t="str">
        <f t="shared" si="12"/>
        <v/>
      </c>
      <c r="E393" s="14"/>
      <c r="F393" s="15"/>
      <c r="G393" s="14"/>
      <c r="H393" s="14"/>
      <c r="I393" s="14"/>
      <c r="J393" s="14"/>
      <c r="K393" s="16"/>
      <c r="L393" s="13"/>
      <c r="M393" s="17" t="str">
        <f t="shared" si="13"/>
        <v/>
      </c>
      <c r="N393" s="13" t="str">
        <f>IF(D393="","",ROUND(D393*VLOOKUP(E393,Configuración!$A$4:$B$9,2,FALSE)*VLOOKUP(H393,Configuración!$D$4:$E$6,2,FALSE)*(I393/5)*VLOOKUP(J393,Configuración!$G$4:$H$7,2,FALSE)*(1-IFERROR(MIN(0.3,K393*0.03),0)),2))</f>
        <v/>
      </c>
      <c r="O393" s="15"/>
    </row>
    <row r="394" spans="1:15" x14ac:dyDescent="0.25">
      <c r="A394" s="11"/>
      <c r="B394" s="12"/>
      <c r="C394" s="12"/>
      <c r="D394" s="13" t="str">
        <f t="shared" si="12"/>
        <v/>
      </c>
      <c r="E394" s="14"/>
      <c r="F394" s="15"/>
      <c r="G394" s="14"/>
      <c r="H394" s="14"/>
      <c r="I394" s="14"/>
      <c r="J394" s="14"/>
      <c r="K394" s="16"/>
      <c r="L394" s="13"/>
      <c r="M394" s="17" t="str">
        <f t="shared" si="13"/>
        <v/>
      </c>
      <c r="N394" s="13" t="str">
        <f>IF(D394="","",ROUND(D394*VLOOKUP(E394,Configuración!$A$4:$B$9,2,FALSE)*VLOOKUP(H394,Configuración!$D$4:$E$6,2,FALSE)*(I394/5)*VLOOKUP(J394,Configuración!$G$4:$H$7,2,FALSE)*(1-IFERROR(MIN(0.3,K394*0.03),0)),2))</f>
        <v/>
      </c>
      <c r="O394" s="15"/>
    </row>
    <row r="395" spans="1:15" x14ac:dyDescent="0.25">
      <c r="A395" s="11"/>
      <c r="B395" s="12"/>
      <c r="C395" s="12"/>
      <c r="D395" s="13" t="str">
        <f t="shared" si="12"/>
        <v/>
      </c>
      <c r="E395" s="14"/>
      <c r="F395" s="15"/>
      <c r="G395" s="14"/>
      <c r="H395" s="14"/>
      <c r="I395" s="14"/>
      <c r="J395" s="14"/>
      <c r="K395" s="16"/>
      <c r="L395" s="13"/>
      <c r="M395" s="17" t="str">
        <f t="shared" si="13"/>
        <v/>
      </c>
      <c r="N395" s="13" t="str">
        <f>IF(D395="","",ROUND(D395*VLOOKUP(E395,Configuración!$A$4:$B$9,2,FALSE)*VLOOKUP(H395,Configuración!$D$4:$E$6,2,FALSE)*(I395/5)*VLOOKUP(J395,Configuración!$G$4:$H$7,2,FALSE)*(1-IFERROR(MIN(0.3,K395*0.03),0)),2))</f>
        <v/>
      </c>
      <c r="O395" s="15"/>
    </row>
    <row r="396" spans="1:15" x14ac:dyDescent="0.25">
      <c r="A396" s="11"/>
      <c r="B396" s="12"/>
      <c r="C396" s="12"/>
      <c r="D396" s="13" t="str">
        <f t="shared" si="12"/>
        <v/>
      </c>
      <c r="E396" s="14"/>
      <c r="F396" s="15"/>
      <c r="G396" s="14"/>
      <c r="H396" s="14"/>
      <c r="I396" s="14"/>
      <c r="J396" s="14"/>
      <c r="K396" s="16"/>
      <c r="L396" s="13"/>
      <c r="M396" s="17" t="str">
        <f t="shared" si="13"/>
        <v/>
      </c>
      <c r="N396" s="13" t="str">
        <f>IF(D396="","",ROUND(D396*VLOOKUP(E396,Configuración!$A$4:$B$9,2,FALSE)*VLOOKUP(H396,Configuración!$D$4:$E$6,2,FALSE)*(I396/5)*VLOOKUP(J396,Configuración!$G$4:$H$7,2,FALSE)*(1-IFERROR(MIN(0.3,K396*0.03),0)),2))</f>
        <v/>
      </c>
      <c r="O396" s="15"/>
    </row>
    <row r="397" spans="1:15" x14ac:dyDescent="0.25">
      <c r="A397" s="11"/>
      <c r="B397" s="12"/>
      <c r="C397" s="12"/>
      <c r="D397" s="13" t="str">
        <f t="shared" si="12"/>
        <v/>
      </c>
      <c r="E397" s="14"/>
      <c r="F397" s="15"/>
      <c r="G397" s="14"/>
      <c r="H397" s="14"/>
      <c r="I397" s="14"/>
      <c r="J397" s="14"/>
      <c r="K397" s="16"/>
      <c r="L397" s="13"/>
      <c r="M397" s="17" t="str">
        <f t="shared" si="13"/>
        <v/>
      </c>
      <c r="N397" s="13" t="str">
        <f>IF(D397="","",ROUND(D397*VLOOKUP(E397,Configuración!$A$4:$B$9,2,FALSE)*VLOOKUP(H397,Configuración!$D$4:$E$6,2,FALSE)*(I397/5)*VLOOKUP(J397,Configuración!$G$4:$H$7,2,FALSE)*(1-IFERROR(MIN(0.3,K397*0.03),0)),2))</f>
        <v/>
      </c>
      <c r="O397" s="15"/>
    </row>
    <row r="398" spans="1:15" x14ac:dyDescent="0.25">
      <c r="A398" s="11"/>
      <c r="B398" s="12"/>
      <c r="C398" s="12"/>
      <c r="D398" s="13" t="str">
        <f t="shared" si="12"/>
        <v/>
      </c>
      <c r="E398" s="14"/>
      <c r="F398" s="15"/>
      <c r="G398" s="14"/>
      <c r="H398" s="14"/>
      <c r="I398" s="14"/>
      <c r="J398" s="14"/>
      <c r="K398" s="16"/>
      <c r="L398" s="13"/>
      <c r="M398" s="17" t="str">
        <f t="shared" si="13"/>
        <v/>
      </c>
      <c r="N398" s="13" t="str">
        <f>IF(D398="","",ROUND(D398*VLOOKUP(E398,Configuración!$A$4:$B$9,2,FALSE)*VLOOKUP(H398,Configuración!$D$4:$E$6,2,FALSE)*(I398/5)*VLOOKUP(J398,Configuración!$G$4:$H$7,2,FALSE)*(1-IFERROR(MIN(0.3,K398*0.03),0)),2))</f>
        <v/>
      </c>
      <c r="O398" s="15"/>
    </row>
    <row r="399" spans="1:15" x14ac:dyDescent="0.25">
      <c r="A399" s="11"/>
      <c r="B399" s="12"/>
      <c r="C399" s="12"/>
      <c r="D399" s="13" t="str">
        <f t="shared" si="12"/>
        <v/>
      </c>
      <c r="E399" s="14"/>
      <c r="F399" s="15"/>
      <c r="G399" s="14"/>
      <c r="H399" s="14"/>
      <c r="I399" s="14"/>
      <c r="J399" s="14"/>
      <c r="K399" s="16"/>
      <c r="L399" s="13"/>
      <c r="M399" s="17" t="str">
        <f t="shared" si="13"/>
        <v/>
      </c>
      <c r="N399" s="13" t="str">
        <f>IF(D399="","",ROUND(D399*VLOOKUP(E399,Configuración!$A$4:$B$9,2,FALSE)*VLOOKUP(H399,Configuración!$D$4:$E$6,2,FALSE)*(I399/5)*VLOOKUP(J399,Configuración!$G$4:$H$7,2,FALSE)*(1-IFERROR(MIN(0.3,K399*0.03),0)),2))</f>
        <v/>
      </c>
      <c r="O399" s="15"/>
    </row>
    <row r="400" spans="1:15" x14ac:dyDescent="0.25">
      <c r="A400" s="11"/>
      <c r="B400" s="12"/>
      <c r="C400" s="12"/>
      <c r="D400" s="13" t="str">
        <f t="shared" si="12"/>
        <v/>
      </c>
      <c r="E400" s="14"/>
      <c r="F400" s="15"/>
      <c r="G400" s="14"/>
      <c r="H400" s="14"/>
      <c r="I400" s="14"/>
      <c r="J400" s="14"/>
      <c r="K400" s="16"/>
      <c r="L400" s="13"/>
      <c r="M400" s="17" t="str">
        <f t="shared" si="13"/>
        <v/>
      </c>
      <c r="N400" s="13" t="str">
        <f>IF(D400="","",ROUND(D400*VLOOKUP(E400,Configuración!$A$4:$B$9,2,FALSE)*VLOOKUP(H400,Configuración!$D$4:$E$6,2,FALSE)*(I400/5)*VLOOKUP(J400,Configuración!$G$4:$H$7,2,FALSE)*(1-IFERROR(MIN(0.3,K400*0.03),0)),2))</f>
        <v/>
      </c>
      <c r="O400" s="15"/>
    </row>
    <row r="401" spans="1:15" x14ac:dyDescent="0.25">
      <c r="A401" s="11"/>
      <c r="B401" s="12"/>
      <c r="C401" s="12"/>
      <c r="D401" s="13" t="str">
        <f t="shared" si="12"/>
        <v/>
      </c>
      <c r="E401" s="14"/>
      <c r="F401" s="15"/>
      <c r="G401" s="14"/>
      <c r="H401" s="14"/>
      <c r="I401" s="14"/>
      <c r="J401" s="14"/>
      <c r="K401" s="16"/>
      <c r="L401" s="13"/>
      <c r="M401" s="17" t="str">
        <f t="shared" si="13"/>
        <v/>
      </c>
      <c r="N401" s="13" t="str">
        <f>IF(D401="","",ROUND(D401*VLOOKUP(E401,Configuración!$A$4:$B$9,2,FALSE)*VLOOKUP(H401,Configuración!$D$4:$E$6,2,FALSE)*(I401/5)*VLOOKUP(J401,Configuración!$G$4:$H$7,2,FALSE)*(1-IFERROR(MIN(0.3,K401*0.03),0)),2))</f>
        <v/>
      </c>
      <c r="O401" s="15"/>
    </row>
    <row r="402" spans="1:15" x14ac:dyDescent="0.25">
      <c r="A402" s="11"/>
      <c r="B402" s="12"/>
      <c r="C402" s="12"/>
      <c r="D402" s="13" t="str">
        <f t="shared" si="12"/>
        <v/>
      </c>
      <c r="E402" s="14"/>
      <c r="F402" s="15"/>
      <c r="G402" s="14"/>
      <c r="H402" s="14"/>
      <c r="I402" s="14"/>
      <c r="J402" s="14"/>
      <c r="K402" s="16"/>
      <c r="L402" s="13"/>
      <c r="M402" s="17" t="str">
        <f t="shared" si="13"/>
        <v/>
      </c>
      <c r="N402" s="13" t="str">
        <f>IF(D402="","",ROUND(D402*VLOOKUP(E402,Configuración!$A$4:$B$9,2,FALSE)*VLOOKUP(H402,Configuración!$D$4:$E$6,2,FALSE)*(I402/5)*VLOOKUP(J402,Configuración!$G$4:$H$7,2,FALSE)*(1-IFERROR(MIN(0.3,K402*0.03),0)),2))</f>
        <v/>
      </c>
      <c r="O402" s="15"/>
    </row>
    <row r="403" spans="1:15" x14ac:dyDescent="0.25">
      <c r="A403" s="11"/>
      <c r="B403" s="12"/>
      <c r="C403" s="12"/>
      <c r="D403" s="13" t="str">
        <f t="shared" si="12"/>
        <v/>
      </c>
      <c r="E403" s="14"/>
      <c r="F403" s="15"/>
      <c r="G403" s="14"/>
      <c r="H403" s="14"/>
      <c r="I403" s="14"/>
      <c r="J403" s="14"/>
      <c r="K403" s="16"/>
      <c r="L403" s="13"/>
      <c r="M403" s="17" t="str">
        <f t="shared" si="13"/>
        <v/>
      </c>
      <c r="N403" s="13" t="str">
        <f>IF(D403="","",ROUND(D403*VLOOKUP(E403,Configuración!$A$4:$B$9,2,FALSE)*VLOOKUP(H403,Configuración!$D$4:$E$6,2,FALSE)*(I403/5)*VLOOKUP(J403,Configuración!$G$4:$H$7,2,FALSE)*(1-IFERROR(MIN(0.3,K403*0.03),0)),2))</f>
        <v/>
      </c>
      <c r="O403" s="15"/>
    </row>
    <row r="404" spans="1:15" x14ac:dyDescent="0.25">
      <c r="A404" s="11"/>
      <c r="B404" s="12"/>
      <c r="C404" s="12"/>
      <c r="D404" s="13" t="str">
        <f t="shared" si="12"/>
        <v/>
      </c>
      <c r="E404" s="14"/>
      <c r="F404" s="15"/>
      <c r="G404" s="14"/>
      <c r="H404" s="14"/>
      <c r="I404" s="14"/>
      <c r="J404" s="14"/>
      <c r="K404" s="16"/>
      <c r="L404" s="13"/>
      <c r="M404" s="17" t="str">
        <f t="shared" si="13"/>
        <v/>
      </c>
      <c r="N404" s="13" t="str">
        <f>IF(D404="","",ROUND(D404*VLOOKUP(E404,Configuración!$A$4:$B$9,2,FALSE)*VLOOKUP(H404,Configuración!$D$4:$E$6,2,FALSE)*(I404/5)*VLOOKUP(J404,Configuración!$G$4:$H$7,2,FALSE)*(1-IFERROR(MIN(0.3,K404*0.03),0)),2))</f>
        <v/>
      </c>
      <c r="O404" s="15"/>
    </row>
    <row r="405" spans="1:15" x14ac:dyDescent="0.25">
      <c r="A405" s="11"/>
      <c r="B405" s="12"/>
      <c r="C405" s="12"/>
      <c r="D405" s="13" t="str">
        <f t="shared" si="12"/>
        <v/>
      </c>
      <c r="E405" s="14"/>
      <c r="F405" s="15"/>
      <c r="G405" s="14"/>
      <c r="H405" s="14"/>
      <c r="I405" s="14"/>
      <c r="J405" s="14"/>
      <c r="K405" s="16"/>
      <c r="L405" s="13"/>
      <c r="M405" s="17" t="str">
        <f t="shared" si="13"/>
        <v/>
      </c>
      <c r="N405" s="13" t="str">
        <f>IF(D405="","",ROUND(D405*VLOOKUP(E405,Configuración!$A$4:$B$9,2,FALSE)*VLOOKUP(H405,Configuración!$D$4:$E$6,2,FALSE)*(I405/5)*VLOOKUP(J405,Configuración!$G$4:$H$7,2,FALSE)*(1-IFERROR(MIN(0.3,K405*0.03),0)),2))</f>
        <v/>
      </c>
      <c r="O405" s="15"/>
    </row>
    <row r="406" spans="1:15" x14ac:dyDescent="0.25">
      <c r="A406" s="11"/>
      <c r="B406" s="12"/>
      <c r="C406" s="12"/>
      <c r="D406" s="13" t="str">
        <f t="shared" si="12"/>
        <v/>
      </c>
      <c r="E406" s="14"/>
      <c r="F406" s="15"/>
      <c r="G406" s="14"/>
      <c r="H406" s="14"/>
      <c r="I406" s="14"/>
      <c r="J406" s="14"/>
      <c r="K406" s="16"/>
      <c r="L406" s="13"/>
      <c r="M406" s="17" t="str">
        <f t="shared" si="13"/>
        <v/>
      </c>
      <c r="N406" s="13" t="str">
        <f>IF(D406="","",ROUND(D406*VLOOKUP(E406,Configuración!$A$4:$B$9,2,FALSE)*VLOOKUP(H406,Configuración!$D$4:$E$6,2,FALSE)*(I406/5)*VLOOKUP(J406,Configuración!$G$4:$H$7,2,FALSE)*(1-IFERROR(MIN(0.3,K406*0.03),0)),2))</f>
        <v/>
      </c>
      <c r="O406" s="15"/>
    </row>
    <row r="407" spans="1:15" x14ac:dyDescent="0.25">
      <c r="A407" s="11"/>
      <c r="B407" s="12"/>
      <c r="C407" s="12"/>
      <c r="D407" s="13" t="str">
        <f t="shared" si="12"/>
        <v/>
      </c>
      <c r="E407" s="14"/>
      <c r="F407" s="15"/>
      <c r="G407" s="14"/>
      <c r="H407" s="14"/>
      <c r="I407" s="14"/>
      <c r="J407" s="14"/>
      <c r="K407" s="16"/>
      <c r="L407" s="13"/>
      <c r="M407" s="17" t="str">
        <f t="shared" si="13"/>
        <v/>
      </c>
      <c r="N407" s="13" t="str">
        <f>IF(D407="","",ROUND(D407*VLOOKUP(E407,Configuración!$A$4:$B$9,2,FALSE)*VLOOKUP(H407,Configuración!$D$4:$E$6,2,FALSE)*(I407/5)*VLOOKUP(J407,Configuración!$G$4:$H$7,2,FALSE)*(1-IFERROR(MIN(0.3,K407*0.03),0)),2))</f>
        <v/>
      </c>
      <c r="O407" s="15"/>
    </row>
    <row r="408" spans="1:15" x14ac:dyDescent="0.25">
      <c r="A408" s="11"/>
      <c r="B408" s="12"/>
      <c r="C408" s="12"/>
      <c r="D408" s="13" t="str">
        <f t="shared" si="12"/>
        <v/>
      </c>
      <c r="E408" s="14"/>
      <c r="F408" s="15"/>
      <c r="G408" s="14"/>
      <c r="H408" s="14"/>
      <c r="I408" s="14"/>
      <c r="J408" s="14"/>
      <c r="K408" s="16"/>
      <c r="L408" s="13"/>
      <c r="M408" s="17" t="str">
        <f t="shared" si="13"/>
        <v/>
      </c>
      <c r="N408" s="13" t="str">
        <f>IF(D408="","",ROUND(D408*VLOOKUP(E408,Configuración!$A$4:$B$9,2,FALSE)*VLOOKUP(H408,Configuración!$D$4:$E$6,2,FALSE)*(I408/5)*VLOOKUP(J408,Configuración!$G$4:$H$7,2,FALSE)*(1-IFERROR(MIN(0.3,K408*0.03),0)),2))</f>
        <v/>
      </c>
      <c r="O408" s="15"/>
    </row>
    <row r="409" spans="1:15" x14ac:dyDescent="0.25">
      <c r="A409" s="11"/>
      <c r="B409" s="12"/>
      <c r="C409" s="12"/>
      <c r="D409" s="13" t="str">
        <f t="shared" si="12"/>
        <v/>
      </c>
      <c r="E409" s="14"/>
      <c r="F409" s="15"/>
      <c r="G409" s="14"/>
      <c r="H409" s="14"/>
      <c r="I409" s="14"/>
      <c r="J409" s="14"/>
      <c r="K409" s="16"/>
      <c r="L409" s="13"/>
      <c r="M409" s="17" t="str">
        <f t="shared" si="13"/>
        <v/>
      </c>
      <c r="N409" s="13" t="str">
        <f>IF(D409="","",ROUND(D409*VLOOKUP(E409,Configuración!$A$4:$B$9,2,FALSE)*VLOOKUP(H409,Configuración!$D$4:$E$6,2,FALSE)*(I409/5)*VLOOKUP(J409,Configuración!$G$4:$H$7,2,FALSE)*(1-IFERROR(MIN(0.3,K409*0.03),0)),2))</f>
        <v/>
      </c>
      <c r="O409" s="15"/>
    </row>
    <row r="410" spans="1:15" x14ac:dyDescent="0.25">
      <c r="A410" s="11"/>
      <c r="B410" s="12"/>
      <c r="C410" s="12"/>
      <c r="D410" s="13" t="str">
        <f t="shared" si="12"/>
        <v/>
      </c>
      <c r="E410" s="14"/>
      <c r="F410" s="15"/>
      <c r="G410" s="14"/>
      <c r="H410" s="14"/>
      <c r="I410" s="14"/>
      <c r="J410" s="14"/>
      <c r="K410" s="16"/>
      <c r="L410" s="13"/>
      <c r="M410" s="17" t="str">
        <f t="shared" si="13"/>
        <v/>
      </c>
      <c r="N410" s="13" t="str">
        <f>IF(D410="","",ROUND(D410*VLOOKUP(E410,Configuración!$A$4:$B$9,2,FALSE)*VLOOKUP(H410,Configuración!$D$4:$E$6,2,FALSE)*(I410/5)*VLOOKUP(J410,Configuración!$G$4:$H$7,2,FALSE)*(1-IFERROR(MIN(0.3,K410*0.03),0)),2))</f>
        <v/>
      </c>
      <c r="O410" s="15"/>
    </row>
    <row r="411" spans="1:15" x14ac:dyDescent="0.25">
      <c r="A411" s="11"/>
      <c r="B411" s="12"/>
      <c r="C411" s="12"/>
      <c r="D411" s="13" t="str">
        <f t="shared" si="12"/>
        <v/>
      </c>
      <c r="E411" s="14"/>
      <c r="F411" s="15"/>
      <c r="G411" s="14"/>
      <c r="H411" s="14"/>
      <c r="I411" s="14"/>
      <c r="J411" s="14"/>
      <c r="K411" s="16"/>
      <c r="L411" s="13"/>
      <c r="M411" s="17" t="str">
        <f t="shared" si="13"/>
        <v/>
      </c>
      <c r="N411" s="13" t="str">
        <f>IF(D411="","",ROUND(D411*VLOOKUP(E411,Configuración!$A$4:$B$9,2,FALSE)*VLOOKUP(H411,Configuración!$D$4:$E$6,2,FALSE)*(I411/5)*VLOOKUP(J411,Configuración!$G$4:$H$7,2,FALSE)*(1-IFERROR(MIN(0.3,K411*0.03),0)),2))</f>
        <v/>
      </c>
      <c r="O411" s="15"/>
    </row>
    <row r="412" spans="1:15" x14ac:dyDescent="0.25">
      <c r="A412" s="11"/>
      <c r="B412" s="12"/>
      <c r="C412" s="12"/>
      <c r="D412" s="13" t="str">
        <f t="shared" si="12"/>
        <v/>
      </c>
      <c r="E412" s="14"/>
      <c r="F412" s="15"/>
      <c r="G412" s="14"/>
      <c r="H412" s="14"/>
      <c r="I412" s="14"/>
      <c r="J412" s="14"/>
      <c r="K412" s="16"/>
      <c r="L412" s="13"/>
      <c r="M412" s="17" t="str">
        <f t="shared" si="13"/>
        <v/>
      </c>
      <c r="N412" s="13" t="str">
        <f>IF(D412="","",ROUND(D412*VLOOKUP(E412,Configuración!$A$4:$B$9,2,FALSE)*VLOOKUP(H412,Configuración!$D$4:$E$6,2,FALSE)*(I412/5)*VLOOKUP(J412,Configuración!$G$4:$H$7,2,FALSE)*(1-IFERROR(MIN(0.3,K412*0.03),0)),2))</f>
        <v/>
      </c>
      <c r="O412" s="15"/>
    </row>
    <row r="413" spans="1:15" x14ac:dyDescent="0.25">
      <c r="A413" s="11"/>
      <c r="B413" s="12"/>
      <c r="C413" s="12"/>
      <c r="D413" s="13" t="str">
        <f t="shared" si="12"/>
        <v/>
      </c>
      <c r="E413" s="14"/>
      <c r="F413" s="15"/>
      <c r="G413" s="14"/>
      <c r="H413" s="14"/>
      <c r="I413" s="14"/>
      <c r="J413" s="14"/>
      <c r="K413" s="16"/>
      <c r="L413" s="13"/>
      <c r="M413" s="17" t="str">
        <f t="shared" si="13"/>
        <v/>
      </c>
      <c r="N413" s="13" t="str">
        <f>IF(D413="","",ROUND(D413*VLOOKUP(E413,Configuración!$A$4:$B$9,2,FALSE)*VLOOKUP(H413,Configuración!$D$4:$E$6,2,FALSE)*(I413/5)*VLOOKUP(J413,Configuración!$G$4:$H$7,2,FALSE)*(1-IFERROR(MIN(0.3,K413*0.03),0)),2))</f>
        <v/>
      </c>
      <c r="O413" s="15"/>
    </row>
    <row r="414" spans="1:15" x14ac:dyDescent="0.25">
      <c r="A414" s="11"/>
      <c r="B414" s="12"/>
      <c r="C414" s="12"/>
      <c r="D414" s="13" t="str">
        <f t="shared" si="12"/>
        <v/>
      </c>
      <c r="E414" s="14"/>
      <c r="F414" s="15"/>
      <c r="G414" s="14"/>
      <c r="H414" s="14"/>
      <c r="I414" s="14"/>
      <c r="J414" s="14"/>
      <c r="K414" s="16"/>
      <c r="L414" s="13"/>
      <c r="M414" s="17" t="str">
        <f t="shared" si="13"/>
        <v/>
      </c>
      <c r="N414" s="13" t="str">
        <f>IF(D414="","",ROUND(D414*VLOOKUP(E414,Configuración!$A$4:$B$9,2,FALSE)*VLOOKUP(H414,Configuración!$D$4:$E$6,2,FALSE)*(I414/5)*VLOOKUP(J414,Configuración!$G$4:$H$7,2,FALSE)*(1-IFERROR(MIN(0.3,K414*0.03),0)),2))</f>
        <v/>
      </c>
      <c r="O414" s="15"/>
    </row>
    <row r="415" spans="1:15" x14ac:dyDescent="0.25">
      <c r="A415" s="11"/>
      <c r="B415" s="12"/>
      <c r="C415" s="12"/>
      <c r="D415" s="13" t="str">
        <f t="shared" si="12"/>
        <v/>
      </c>
      <c r="E415" s="14"/>
      <c r="F415" s="15"/>
      <c r="G415" s="14"/>
      <c r="H415" s="14"/>
      <c r="I415" s="14"/>
      <c r="J415" s="14"/>
      <c r="K415" s="16"/>
      <c r="L415" s="13"/>
      <c r="M415" s="17" t="str">
        <f t="shared" si="13"/>
        <v/>
      </c>
      <c r="N415" s="13" t="str">
        <f>IF(D415="","",ROUND(D415*VLOOKUP(E415,Configuración!$A$4:$B$9,2,FALSE)*VLOOKUP(H415,Configuración!$D$4:$E$6,2,FALSE)*(I415/5)*VLOOKUP(J415,Configuración!$G$4:$H$7,2,FALSE)*(1-IFERROR(MIN(0.3,K415*0.03),0)),2))</f>
        <v/>
      </c>
      <c r="O415" s="15"/>
    </row>
    <row r="416" spans="1:15" x14ac:dyDescent="0.25">
      <c r="A416" s="11"/>
      <c r="B416" s="12"/>
      <c r="C416" s="12"/>
      <c r="D416" s="13" t="str">
        <f t="shared" si="12"/>
        <v/>
      </c>
      <c r="E416" s="14"/>
      <c r="F416" s="15"/>
      <c r="G416" s="14"/>
      <c r="H416" s="14"/>
      <c r="I416" s="14"/>
      <c r="J416" s="14"/>
      <c r="K416" s="16"/>
      <c r="L416" s="13"/>
      <c r="M416" s="17" t="str">
        <f t="shared" si="13"/>
        <v/>
      </c>
      <c r="N416" s="13" t="str">
        <f>IF(D416="","",ROUND(D416*VLOOKUP(E416,Configuración!$A$4:$B$9,2,FALSE)*VLOOKUP(H416,Configuración!$D$4:$E$6,2,FALSE)*(I416/5)*VLOOKUP(J416,Configuración!$G$4:$H$7,2,FALSE)*(1-IFERROR(MIN(0.3,K416*0.03),0)),2))</f>
        <v/>
      </c>
      <c r="O416" s="15"/>
    </row>
    <row r="417" spans="1:15" x14ac:dyDescent="0.25">
      <c r="A417" s="11"/>
      <c r="B417" s="12"/>
      <c r="C417" s="12"/>
      <c r="D417" s="13" t="str">
        <f t="shared" si="12"/>
        <v/>
      </c>
      <c r="E417" s="14"/>
      <c r="F417" s="15"/>
      <c r="G417" s="14"/>
      <c r="H417" s="14"/>
      <c r="I417" s="14"/>
      <c r="J417" s="14"/>
      <c r="K417" s="16"/>
      <c r="L417" s="13"/>
      <c r="M417" s="17" t="str">
        <f t="shared" si="13"/>
        <v/>
      </c>
      <c r="N417" s="13" t="str">
        <f>IF(D417="","",ROUND(D417*VLOOKUP(E417,Configuración!$A$4:$B$9,2,FALSE)*VLOOKUP(H417,Configuración!$D$4:$E$6,2,FALSE)*(I417/5)*VLOOKUP(J417,Configuración!$G$4:$H$7,2,FALSE)*(1-IFERROR(MIN(0.3,K417*0.03),0)),2))</f>
        <v/>
      </c>
      <c r="O417" s="15"/>
    </row>
    <row r="418" spans="1:15" x14ac:dyDescent="0.25">
      <c r="A418" s="11"/>
      <c r="B418" s="12"/>
      <c r="C418" s="12"/>
      <c r="D418" s="13" t="str">
        <f t="shared" si="12"/>
        <v/>
      </c>
      <c r="E418" s="14"/>
      <c r="F418" s="15"/>
      <c r="G418" s="14"/>
      <c r="H418" s="14"/>
      <c r="I418" s="14"/>
      <c r="J418" s="14"/>
      <c r="K418" s="16"/>
      <c r="L418" s="13"/>
      <c r="M418" s="17" t="str">
        <f t="shared" si="13"/>
        <v/>
      </c>
      <c r="N418" s="13" t="str">
        <f>IF(D418="","",ROUND(D418*VLOOKUP(E418,Configuración!$A$4:$B$9,2,FALSE)*VLOOKUP(H418,Configuración!$D$4:$E$6,2,FALSE)*(I418/5)*VLOOKUP(J418,Configuración!$G$4:$H$7,2,FALSE)*(1-IFERROR(MIN(0.3,K418*0.03),0)),2))</f>
        <v/>
      </c>
      <c r="O418" s="15"/>
    </row>
    <row r="419" spans="1:15" x14ac:dyDescent="0.25">
      <c r="A419" s="11"/>
      <c r="B419" s="12"/>
      <c r="C419" s="12"/>
      <c r="D419" s="13" t="str">
        <f t="shared" si="12"/>
        <v/>
      </c>
      <c r="E419" s="14"/>
      <c r="F419" s="15"/>
      <c r="G419" s="14"/>
      <c r="H419" s="14"/>
      <c r="I419" s="14"/>
      <c r="J419" s="14"/>
      <c r="K419" s="16"/>
      <c r="L419" s="13"/>
      <c r="M419" s="17" t="str">
        <f t="shared" si="13"/>
        <v/>
      </c>
      <c r="N419" s="13" t="str">
        <f>IF(D419="","",ROUND(D419*VLOOKUP(E419,Configuración!$A$4:$B$9,2,FALSE)*VLOOKUP(H419,Configuración!$D$4:$E$6,2,FALSE)*(I419/5)*VLOOKUP(J419,Configuración!$G$4:$H$7,2,FALSE)*(1-IFERROR(MIN(0.3,K419*0.03),0)),2))</f>
        <v/>
      </c>
      <c r="O419" s="15"/>
    </row>
    <row r="420" spans="1:15" x14ac:dyDescent="0.25">
      <c r="A420" s="11"/>
      <c r="B420" s="12"/>
      <c r="C420" s="12"/>
      <c r="D420" s="13" t="str">
        <f t="shared" si="12"/>
        <v/>
      </c>
      <c r="E420" s="14"/>
      <c r="F420" s="15"/>
      <c r="G420" s="14"/>
      <c r="H420" s="14"/>
      <c r="I420" s="14"/>
      <c r="J420" s="14"/>
      <c r="K420" s="16"/>
      <c r="L420" s="13"/>
      <c r="M420" s="17" t="str">
        <f t="shared" si="13"/>
        <v/>
      </c>
      <c r="N420" s="13" t="str">
        <f>IF(D420="","",ROUND(D420*VLOOKUP(E420,Configuración!$A$4:$B$9,2,FALSE)*VLOOKUP(H420,Configuración!$D$4:$E$6,2,FALSE)*(I420/5)*VLOOKUP(J420,Configuración!$G$4:$H$7,2,FALSE)*(1-IFERROR(MIN(0.3,K420*0.03),0)),2))</f>
        <v/>
      </c>
      <c r="O420" s="15"/>
    </row>
    <row r="421" spans="1:15" x14ac:dyDescent="0.25">
      <c r="A421" s="11"/>
      <c r="B421" s="12"/>
      <c r="C421" s="12"/>
      <c r="D421" s="13" t="str">
        <f t="shared" si="12"/>
        <v/>
      </c>
      <c r="E421" s="14"/>
      <c r="F421" s="15"/>
      <c r="G421" s="14"/>
      <c r="H421" s="14"/>
      <c r="I421" s="14"/>
      <c r="J421" s="14"/>
      <c r="K421" s="16"/>
      <c r="L421" s="13"/>
      <c r="M421" s="17" t="str">
        <f t="shared" si="13"/>
        <v/>
      </c>
      <c r="N421" s="13" t="str">
        <f>IF(D421="","",ROUND(D421*VLOOKUP(E421,Configuración!$A$4:$B$9,2,FALSE)*VLOOKUP(H421,Configuración!$D$4:$E$6,2,FALSE)*(I421/5)*VLOOKUP(J421,Configuración!$G$4:$H$7,2,FALSE)*(1-IFERROR(MIN(0.3,K421*0.03),0)),2))</f>
        <v/>
      </c>
      <c r="O421" s="15"/>
    </row>
    <row r="422" spans="1:15" x14ac:dyDescent="0.25">
      <c r="A422" s="11"/>
      <c r="B422" s="12"/>
      <c r="C422" s="12"/>
      <c r="D422" s="13" t="str">
        <f t="shared" si="12"/>
        <v/>
      </c>
      <c r="E422" s="14"/>
      <c r="F422" s="15"/>
      <c r="G422" s="14"/>
      <c r="H422" s="14"/>
      <c r="I422" s="14"/>
      <c r="J422" s="14"/>
      <c r="K422" s="16"/>
      <c r="L422" s="13"/>
      <c r="M422" s="17" t="str">
        <f t="shared" si="13"/>
        <v/>
      </c>
      <c r="N422" s="13" t="str">
        <f>IF(D422="","",ROUND(D422*VLOOKUP(E422,Configuración!$A$4:$B$9,2,FALSE)*VLOOKUP(H422,Configuración!$D$4:$E$6,2,FALSE)*(I422/5)*VLOOKUP(J422,Configuración!$G$4:$H$7,2,FALSE)*(1-IFERROR(MIN(0.3,K422*0.03),0)),2))</f>
        <v/>
      </c>
      <c r="O422" s="15"/>
    </row>
    <row r="423" spans="1:15" x14ac:dyDescent="0.25">
      <c r="A423" s="11"/>
      <c r="B423" s="12"/>
      <c r="C423" s="12"/>
      <c r="D423" s="13" t="str">
        <f t="shared" si="12"/>
        <v/>
      </c>
      <c r="E423" s="14"/>
      <c r="F423" s="15"/>
      <c r="G423" s="14"/>
      <c r="H423" s="14"/>
      <c r="I423" s="14"/>
      <c r="J423" s="14"/>
      <c r="K423" s="16"/>
      <c r="L423" s="13"/>
      <c r="M423" s="17" t="str">
        <f t="shared" si="13"/>
        <v/>
      </c>
      <c r="N423" s="13" t="str">
        <f>IF(D423="","",ROUND(D423*VLOOKUP(E423,Configuración!$A$4:$B$9,2,FALSE)*VLOOKUP(H423,Configuración!$D$4:$E$6,2,FALSE)*(I423/5)*VLOOKUP(J423,Configuración!$G$4:$H$7,2,FALSE)*(1-IFERROR(MIN(0.3,K423*0.03),0)),2))</f>
        <v/>
      </c>
      <c r="O423" s="15"/>
    </row>
    <row r="424" spans="1:15" x14ac:dyDescent="0.25">
      <c r="A424" s="11"/>
      <c r="B424" s="12"/>
      <c r="C424" s="12"/>
      <c r="D424" s="13" t="str">
        <f t="shared" si="12"/>
        <v/>
      </c>
      <c r="E424" s="14"/>
      <c r="F424" s="15"/>
      <c r="G424" s="14"/>
      <c r="H424" s="14"/>
      <c r="I424" s="14"/>
      <c r="J424" s="14"/>
      <c r="K424" s="16"/>
      <c r="L424" s="13"/>
      <c r="M424" s="17" t="str">
        <f t="shared" si="13"/>
        <v/>
      </c>
      <c r="N424" s="13" t="str">
        <f>IF(D424="","",ROUND(D424*VLOOKUP(E424,Configuración!$A$4:$B$9,2,FALSE)*VLOOKUP(H424,Configuración!$D$4:$E$6,2,FALSE)*(I424/5)*VLOOKUP(J424,Configuración!$G$4:$H$7,2,FALSE)*(1-IFERROR(MIN(0.3,K424*0.03),0)),2))</f>
        <v/>
      </c>
      <c r="O424" s="15"/>
    </row>
    <row r="425" spans="1:15" x14ac:dyDescent="0.25">
      <c r="A425" s="11"/>
      <c r="B425" s="12"/>
      <c r="C425" s="12"/>
      <c r="D425" s="13" t="str">
        <f t="shared" si="12"/>
        <v/>
      </c>
      <c r="E425" s="14"/>
      <c r="F425" s="15"/>
      <c r="G425" s="14"/>
      <c r="H425" s="14"/>
      <c r="I425" s="14"/>
      <c r="J425" s="14"/>
      <c r="K425" s="16"/>
      <c r="L425" s="13"/>
      <c r="M425" s="17" t="str">
        <f t="shared" si="13"/>
        <v/>
      </c>
      <c r="N425" s="13" t="str">
        <f>IF(D425="","",ROUND(D425*VLOOKUP(E425,Configuración!$A$4:$B$9,2,FALSE)*VLOOKUP(H425,Configuración!$D$4:$E$6,2,FALSE)*(I425/5)*VLOOKUP(J425,Configuración!$G$4:$H$7,2,FALSE)*(1-IFERROR(MIN(0.3,K425*0.03),0)),2))</f>
        <v/>
      </c>
      <c r="O425" s="15"/>
    </row>
    <row r="426" spans="1:15" x14ac:dyDescent="0.25">
      <c r="A426" s="11"/>
      <c r="B426" s="12"/>
      <c r="C426" s="12"/>
      <c r="D426" s="13" t="str">
        <f t="shared" si="12"/>
        <v/>
      </c>
      <c r="E426" s="14"/>
      <c r="F426" s="15"/>
      <c r="G426" s="14"/>
      <c r="H426" s="14"/>
      <c r="I426" s="14"/>
      <c r="J426" s="14"/>
      <c r="K426" s="16"/>
      <c r="L426" s="13"/>
      <c r="M426" s="17" t="str">
        <f t="shared" si="13"/>
        <v/>
      </c>
      <c r="N426" s="13" t="str">
        <f>IF(D426="","",ROUND(D426*VLOOKUP(E426,Configuración!$A$4:$B$9,2,FALSE)*VLOOKUP(H426,Configuración!$D$4:$E$6,2,FALSE)*(I426/5)*VLOOKUP(J426,Configuración!$G$4:$H$7,2,FALSE)*(1-IFERROR(MIN(0.3,K426*0.03),0)),2))</f>
        <v/>
      </c>
      <c r="O426" s="15"/>
    </row>
    <row r="427" spans="1:15" x14ac:dyDescent="0.25">
      <c r="A427" s="11"/>
      <c r="B427" s="12"/>
      <c r="C427" s="12"/>
      <c r="D427" s="13" t="str">
        <f t="shared" si="12"/>
        <v/>
      </c>
      <c r="E427" s="14"/>
      <c r="F427" s="15"/>
      <c r="G427" s="14"/>
      <c r="H427" s="14"/>
      <c r="I427" s="14"/>
      <c r="J427" s="14"/>
      <c r="K427" s="16"/>
      <c r="L427" s="13"/>
      <c r="M427" s="17" t="str">
        <f t="shared" si="13"/>
        <v/>
      </c>
      <c r="N427" s="13" t="str">
        <f>IF(D427="","",ROUND(D427*VLOOKUP(E427,Configuración!$A$4:$B$9,2,FALSE)*VLOOKUP(H427,Configuración!$D$4:$E$6,2,FALSE)*(I427/5)*VLOOKUP(J427,Configuración!$G$4:$H$7,2,FALSE)*(1-IFERROR(MIN(0.3,K427*0.03),0)),2))</f>
        <v/>
      </c>
      <c r="O427" s="15"/>
    </row>
    <row r="428" spans="1:15" x14ac:dyDescent="0.25">
      <c r="A428" s="11"/>
      <c r="B428" s="12"/>
      <c r="C428" s="12"/>
      <c r="D428" s="13" t="str">
        <f t="shared" si="12"/>
        <v/>
      </c>
      <c r="E428" s="14"/>
      <c r="F428" s="15"/>
      <c r="G428" s="14"/>
      <c r="H428" s="14"/>
      <c r="I428" s="14"/>
      <c r="J428" s="14"/>
      <c r="K428" s="16"/>
      <c r="L428" s="13"/>
      <c r="M428" s="17" t="str">
        <f t="shared" si="13"/>
        <v/>
      </c>
      <c r="N428" s="13" t="str">
        <f>IF(D428="","",ROUND(D428*VLOOKUP(E428,Configuración!$A$4:$B$9,2,FALSE)*VLOOKUP(H428,Configuración!$D$4:$E$6,2,FALSE)*(I428/5)*VLOOKUP(J428,Configuración!$G$4:$H$7,2,FALSE)*(1-IFERROR(MIN(0.3,K428*0.03),0)),2))</f>
        <v/>
      </c>
      <c r="O428" s="15"/>
    </row>
    <row r="429" spans="1:15" x14ac:dyDescent="0.25">
      <c r="A429" s="11"/>
      <c r="B429" s="12"/>
      <c r="C429" s="12"/>
      <c r="D429" s="13" t="str">
        <f t="shared" si="12"/>
        <v/>
      </c>
      <c r="E429" s="14"/>
      <c r="F429" s="15"/>
      <c r="G429" s="14"/>
      <c r="H429" s="14"/>
      <c r="I429" s="14"/>
      <c r="J429" s="14"/>
      <c r="K429" s="16"/>
      <c r="L429" s="13"/>
      <c r="M429" s="17" t="str">
        <f t="shared" si="13"/>
        <v/>
      </c>
      <c r="N429" s="13" t="str">
        <f>IF(D429="","",ROUND(D429*VLOOKUP(E429,Configuración!$A$4:$B$9,2,FALSE)*VLOOKUP(H429,Configuración!$D$4:$E$6,2,FALSE)*(I429/5)*VLOOKUP(J429,Configuración!$G$4:$H$7,2,FALSE)*(1-IFERROR(MIN(0.3,K429*0.03),0)),2))</f>
        <v/>
      </c>
      <c r="O429" s="15"/>
    </row>
    <row r="430" spans="1:15" x14ac:dyDescent="0.25">
      <c r="A430" s="11"/>
      <c r="B430" s="12"/>
      <c r="C430" s="12"/>
      <c r="D430" s="13" t="str">
        <f t="shared" si="12"/>
        <v/>
      </c>
      <c r="E430" s="14"/>
      <c r="F430" s="15"/>
      <c r="G430" s="14"/>
      <c r="H430" s="14"/>
      <c r="I430" s="14"/>
      <c r="J430" s="14"/>
      <c r="K430" s="16"/>
      <c r="L430" s="13"/>
      <c r="M430" s="17" t="str">
        <f t="shared" si="13"/>
        <v/>
      </c>
      <c r="N430" s="13" t="str">
        <f>IF(D430="","",ROUND(D430*VLOOKUP(E430,Configuración!$A$4:$B$9,2,FALSE)*VLOOKUP(H430,Configuración!$D$4:$E$6,2,FALSE)*(I430/5)*VLOOKUP(J430,Configuración!$G$4:$H$7,2,FALSE)*(1-IFERROR(MIN(0.3,K430*0.03),0)),2))</f>
        <v/>
      </c>
      <c r="O430" s="15"/>
    </row>
    <row r="431" spans="1:15" x14ac:dyDescent="0.25">
      <c r="A431" s="11"/>
      <c r="B431" s="12"/>
      <c r="C431" s="12"/>
      <c r="D431" s="13" t="str">
        <f t="shared" si="12"/>
        <v/>
      </c>
      <c r="E431" s="14"/>
      <c r="F431" s="15"/>
      <c r="G431" s="14"/>
      <c r="H431" s="14"/>
      <c r="I431" s="14"/>
      <c r="J431" s="14"/>
      <c r="K431" s="16"/>
      <c r="L431" s="13"/>
      <c r="M431" s="17" t="str">
        <f t="shared" si="13"/>
        <v/>
      </c>
      <c r="N431" s="13" t="str">
        <f>IF(D431="","",ROUND(D431*VLOOKUP(E431,Configuración!$A$4:$B$9,2,FALSE)*VLOOKUP(H431,Configuración!$D$4:$E$6,2,FALSE)*(I431/5)*VLOOKUP(J431,Configuración!$G$4:$H$7,2,FALSE)*(1-IFERROR(MIN(0.3,K431*0.03),0)),2))</f>
        <v/>
      </c>
      <c r="O431" s="15"/>
    </row>
    <row r="432" spans="1:15" x14ac:dyDescent="0.25">
      <c r="A432" s="11"/>
      <c r="B432" s="12"/>
      <c r="C432" s="12"/>
      <c r="D432" s="13" t="str">
        <f t="shared" si="12"/>
        <v/>
      </c>
      <c r="E432" s="14"/>
      <c r="F432" s="15"/>
      <c r="G432" s="14"/>
      <c r="H432" s="14"/>
      <c r="I432" s="14"/>
      <c r="J432" s="14"/>
      <c r="K432" s="16"/>
      <c r="L432" s="13"/>
      <c r="M432" s="17" t="str">
        <f t="shared" si="13"/>
        <v/>
      </c>
      <c r="N432" s="13" t="str">
        <f>IF(D432="","",ROUND(D432*VLOOKUP(E432,Configuración!$A$4:$B$9,2,FALSE)*VLOOKUP(H432,Configuración!$D$4:$E$6,2,FALSE)*(I432/5)*VLOOKUP(J432,Configuración!$G$4:$H$7,2,FALSE)*(1-IFERROR(MIN(0.3,K432*0.03),0)),2))</f>
        <v/>
      </c>
      <c r="O432" s="15"/>
    </row>
    <row r="433" spans="1:15" x14ac:dyDescent="0.25">
      <c r="A433" s="11"/>
      <c r="B433" s="12"/>
      <c r="C433" s="12"/>
      <c r="D433" s="13" t="str">
        <f t="shared" si="12"/>
        <v/>
      </c>
      <c r="E433" s="14"/>
      <c r="F433" s="15"/>
      <c r="G433" s="14"/>
      <c r="H433" s="14"/>
      <c r="I433" s="14"/>
      <c r="J433" s="14"/>
      <c r="K433" s="16"/>
      <c r="L433" s="13"/>
      <c r="M433" s="17" t="str">
        <f t="shared" si="13"/>
        <v/>
      </c>
      <c r="N433" s="13" t="str">
        <f>IF(D433="","",ROUND(D433*VLOOKUP(E433,Configuración!$A$4:$B$9,2,FALSE)*VLOOKUP(H433,Configuración!$D$4:$E$6,2,FALSE)*(I433/5)*VLOOKUP(J433,Configuración!$G$4:$H$7,2,FALSE)*(1-IFERROR(MIN(0.3,K433*0.03),0)),2))</f>
        <v/>
      </c>
      <c r="O433" s="15"/>
    </row>
    <row r="434" spans="1:15" x14ac:dyDescent="0.25">
      <c r="A434" s="11"/>
      <c r="B434" s="12"/>
      <c r="C434" s="12"/>
      <c r="D434" s="13" t="str">
        <f t="shared" si="12"/>
        <v/>
      </c>
      <c r="E434" s="14"/>
      <c r="F434" s="15"/>
      <c r="G434" s="14"/>
      <c r="H434" s="14"/>
      <c r="I434" s="14"/>
      <c r="J434" s="14"/>
      <c r="K434" s="16"/>
      <c r="L434" s="13"/>
      <c r="M434" s="17" t="str">
        <f t="shared" si="13"/>
        <v/>
      </c>
      <c r="N434" s="13" t="str">
        <f>IF(D434="","",ROUND(D434*VLOOKUP(E434,Configuración!$A$4:$B$9,2,FALSE)*VLOOKUP(H434,Configuración!$D$4:$E$6,2,FALSE)*(I434/5)*VLOOKUP(J434,Configuración!$G$4:$H$7,2,FALSE)*(1-IFERROR(MIN(0.3,K434*0.03),0)),2))</f>
        <v/>
      </c>
      <c r="O434" s="15"/>
    </row>
    <row r="435" spans="1:15" x14ac:dyDescent="0.25">
      <c r="A435" s="11"/>
      <c r="B435" s="12"/>
      <c r="C435" s="12"/>
      <c r="D435" s="13" t="str">
        <f t="shared" si="12"/>
        <v/>
      </c>
      <c r="E435" s="14"/>
      <c r="F435" s="15"/>
      <c r="G435" s="14"/>
      <c r="H435" s="14"/>
      <c r="I435" s="14"/>
      <c r="J435" s="14"/>
      <c r="K435" s="16"/>
      <c r="L435" s="13"/>
      <c r="M435" s="17" t="str">
        <f t="shared" si="13"/>
        <v/>
      </c>
      <c r="N435" s="13" t="str">
        <f>IF(D435="","",ROUND(D435*VLOOKUP(E435,Configuración!$A$4:$B$9,2,FALSE)*VLOOKUP(H435,Configuración!$D$4:$E$6,2,FALSE)*(I435/5)*VLOOKUP(J435,Configuración!$G$4:$H$7,2,FALSE)*(1-IFERROR(MIN(0.3,K435*0.03),0)),2))</f>
        <v/>
      </c>
      <c r="O435" s="15"/>
    </row>
    <row r="436" spans="1:15" x14ac:dyDescent="0.25">
      <c r="A436" s="11"/>
      <c r="B436" s="12"/>
      <c r="C436" s="12"/>
      <c r="D436" s="13" t="str">
        <f t="shared" si="12"/>
        <v/>
      </c>
      <c r="E436" s="14"/>
      <c r="F436" s="15"/>
      <c r="G436" s="14"/>
      <c r="H436" s="14"/>
      <c r="I436" s="14"/>
      <c r="J436" s="14"/>
      <c r="K436" s="16"/>
      <c r="L436" s="13"/>
      <c r="M436" s="17" t="str">
        <f t="shared" si="13"/>
        <v/>
      </c>
      <c r="N436" s="13" t="str">
        <f>IF(D436="","",ROUND(D436*VLOOKUP(E436,Configuración!$A$4:$B$9,2,FALSE)*VLOOKUP(H436,Configuración!$D$4:$E$6,2,FALSE)*(I436/5)*VLOOKUP(J436,Configuración!$G$4:$H$7,2,FALSE)*(1-IFERROR(MIN(0.3,K436*0.03),0)),2))</f>
        <v/>
      </c>
      <c r="O436" s="15"/>
    </row>
    <row r="437" spans="1:15" x14ac:dyDescent="0.25">
      <c r="A437" s="11"/>
      <c r="B437" s="12"/>
      <c r="C437" s="12"/>
      <c r="D437" s="13" t="str">
        <f t="shared" si="12"/>
        <v/>
      </c>
      <c r="E437" s="14"/>
      <c r="F437" s="15"/>
      <c r="G437" s="14"/>
      <c r="H437" s="14"/>
      <c r="I437" s="14"/>
      <c r="J437" s="14"/>
      <c r="K437" s="16"/>
      <c r="L437" s="13"/>
      <c r="M437" s="17" t="str">
        <f t="shared" si="13"/>
        <v/>
      </c>
      <c r="N437" s="13" t="str">
        <f>IF(D437="","",ROUND(D437*VLOOKUP(E437,Configuración!$A$4:$B$9,2,FALSE)*VLOOKUP(H437,Configuración!$D$4:$E$6,2,FALSE)*(I437/5)*VLOOKUP(J437,Configuración!$G$4:$H$7,2,FALSE)*(1-IFERROR(MIN(0.3,K437*0.03),0)),2))</f>
        <v/>
      </c>
      <c r="O437" s="15"/>
    </row>
    <row r="438" spans="1:15" x14ac:dyDescent="0.25">
      <c r="A438" s="11"/>
      <c r="B438" s="12"/>
      <c r="C438" s="12"/>
      <c r="D438" s="13" t="str">
        <f t="shared" si="12"/>
        <v/>
      </c>
      <c r="E438" s="14"/>
      <c r="F438" s="15"/>
      <c r="G438" s="14"/>
      <c r="H438" s="14"/>
      <c r="I438" s="14"/>
      <c r="J438" s="14"/>
      <c r="K438" s="16"/>
      <c r="L438" s="13"/>
      <c r="M438" s="17" t="str">
        <f t="shared" si="13"/>
        <v/>
      </c>
      <c r="N438" s="13" t="str">
        <f>IF(D438="","",ROUND(D438*VLOOKUP(E438,Configuración!$A$4:$B$9,2,FALSE)*VLOOKUP(H438,Configuración!$D$4:$E$6,2,FALSE)*(I438/5)*VLOOKUP(J438,Configuración!$G$4:$H$7,2,FALSE)*(1-IFERROR(MIN(0.3,K438*0.03),0)),2))</f>
        <v/>
      </c>
      <c r="O438" s="15"/>
    </row>
    <row r="439" spans="1:15" x14ac:dyDescent="0.25">
      <c r="A439" s="11"/>
      <c r="B439" s="12"/>
      <c r="C439" s="12"/>
      <c r="D439" s="13" t="str">
        <f t="shared" si="12"/>
        <v/>
      </c>
      <c r="E439" s="14"/>
      <c r="F439" s="15"/>
      <c r="G439" s="14"/>
      <c r="H439" s="14"/>
      <c r="I439" s="14"/>
      <c r="J439" s="14"/>
      <c r="K439" s="16"/>
      <c r="L439" s="13"/>
      <c r="M439" s="17" t="str">
        <f t="shared" si="13"/>
        <v/>
      </c>
      <c r="N439" s="13" t="str">
        <f>IF(D439="","",ROUND(D439*VLOOKUP(E439,Configuración!$A$4:$B$9,2,FALSE)*VLOOKUP(H439,Configuración!$D$4:$E$6,2,FALSE)*(I439/5)*VLOOKUP(J439,Configuración!$G$4:$H$7,2,FALSE)*(1-IFERROR(MIN(0.3,K439*0.03),0)),2))</f>
        <v/>
      </c>
      <c r="O439" s="15"/>
    </row>
    <row r="440" spans="1:15" x14ac:dyDescent="0.25">
      <c r="A440" s="11"/>
      <c r="B440" s="12"/>
      <c r="C440" s="12"/>
      <c r="D440" s="13" t="str">
        <f t="shared" si="12"/>
        <v/>
      </c>
      <c r="E440" s="14"/>
      <c r="F440" s="15"/>
      <c r="G440" s="14"/>
      <c r="H440" s="14"/>
      <c r="I440" s="14"/>
      <c r="J440" s="14"/>
      <c r="K440" s="16"/>
      <c r="L440" s="13"/>
      <c r="M440" s="17" t="str">
        <f t="shared" si="13"/>
        <v/>
      </c>
      <c r="N440" s="13" t="str">
        <f>IF(D440="","",ROUND(D440*VLOOKUP(E440,Configuración!$A$4:$B$9,2,FALSE)*VLOOKUP(H440,Configuración!$D$4:$E$6,2,FALSE)*(I440/5)*VLOOKUP(J440,Configuración!$G$4:$H$7,2,FALSE)*(1-IFERROR(MIN(0.3,K440*0.03),0)),2))</f>
        <v/>
      </c>
      <c r="O440" s="15"/>
    </row>
    <row r="441" spans="1:15" x14ac:dyDescent="0.25">
      <c r="A441" s="11"/>
      <c r="B441" s="12"/>
      <c r="C441" s="12"/>
      <c r="D441" s="13" t="str">
        <f t="shared" si="12"/>
        <v/>
      </c>
      <c r="E441" s="14"/>
      <c r="F441" s="15"/>
      <c r="G441" s="14"/>
      <c r="H441" s="14"/>
      <c r="I441" s="14"/>
      <c r="J441" s="14"/>
      <c r="K441" s="16"/>
      <c r="L441" s="13"/>
      <c r="M441" s="17" t="str">
        <f t="shared" si="13"/>
        <v/>
      </c>
      <c r="N441" s="13" t="str">
        <f>IF(D441="","",ROUND(D441*VLOOKUP(E441,Configuración!$A$4:$B$9,2,FALSE)*VLOOKUP(H441,Configuración!$D$4:$E$6,2,FALSE)*(I441/5)*VLOOKUP(J441,Configuración!$G$4:$H$7,2,FALSE)*(1-IFERROR(MIN(0.3,K441*0.03),0)),2))</f>
        <v/>
      </c>
      <c r="O441" s="15"/>
    </row>
    <row r="442" spans="1:15" x14ac:dyDescent="0.25">
      <c r="A442" s="11"/>
      <c r="B442" s="12"/>
      <c r="C442" s="12"/>
      <c r="D442" s="13" t="str">
        <f t="shared" si="12"/>
        <v/>
      </c>
      <c r="E442" s="14"/>
      <c r="F442" s="15"/>
      <c r="G442" s="14"/>
      <c r="H442" s="14"/>
      <c r="I442" s="14"/>
      <c r="J442" s="14"/>
      <c r="K442" s="16"/>
      <c r="L442" s="13"/>
      <c r="M442" s="17" t="str">
        <f t="shared" si="13"/>
        <v/>
      </c>
      <c r="N442" s="13" t="str">
        <f>IF(D442="","",ROUND(D442*VLOOKUP(E442,Configuración!$A$4:$B$9,2,FALSE)*VLOOKUP(H442,Configuración!$D$4:$E$6,2,FALSE)*(I442/5)*VLOOKUP(J442,Configuración!$G$4:$H$7,2,FALSE)*(1-IFERROR(MIN(0.3,K442*0.03),0)),2))</f>
        <v/>
      </c>
      <c r="O442" s="15"/>
    </row>
    <row r="443" spans="1:15" x14ac:dyDescent="0.25">
      <c r="A443" s="11"/>
      <c r="B443" s="12"/>
      <c r="C443" s="12"/>
      <c r="D443" s="13" t="str">
        <f t="shared" si="12"/>
        <v/>
      </c>
      <c r="E443" s="14"/>
      <c r="F443" s="15"/>
      <c r="G443" s="14"/>
      <c r="H443" s="14"/>
      <c r="I443" s="14"/>
      <c r="J443" s="14"/>
      <c r="K443" s="16"/>
      <c r="L443" s="13"/>
      <c r="M443" s="17" t="str">
        <f t="shared" si="13"/>
        <v/>
      </c>
      <c r="N443" s="13" t="str">
        <f>IF(D443="","",ROUND(D443*VLOOKUP(E443,Configuración!$A$4:$B$9,2,FALSE)*VLOOKUP(H443,Configuración!$D$4:$E$6,2,FALSE)*(I443/5)*VLOOKUP(J443,Configuración!$G$4:$H$7,2,FALSE)*(1-IFERROR(MIN(0.3,K443*0.03),0)),2))</f>
        <v/>
      </c>
      <c r="O443" s="15"/>
    </row>
    <row r="444" spans="1:15" x14ac:dyDescent="0.25">
      <c r="A444" s="11"/>
      <c r="B444" s="12"/>
      <c r="C444" s="12"/>
      <c r="D444" s="13" t="str">
        <f t="shared" si="12"/>
        <v/>
      </c>
      <c r="E444" s="14"/>
      <c r="F444" s="15"/>
      <c r="G444" s="14"/>
      <c r="H444" s="14"/>
      <c r="I444" s="14"/>
      <c r="J444" s="14"/>
      <c r="K444" s="16"/>
      <c r="L444" s="13"/>
      <c r="M444" s="17" t="str">
        <f t="shared" si="13"/>
        <v/>
      </c>
      <c r="N444" s="13" t="str">
        <f>IF(D444="","",ROUND(D444*VLOOKUP(E444,Configuración!$A$4:$B$9,2,FALSE)*VLOOKUP(H444,Configuración!$D$4:$E$6,2,FALSE)*(I444/5)*VLOOKUP(J444,Configuración!$G$4:$H$7,2,FALSE)*(1-IFERROR(MIN(0.3,K444*0.03),0)),2))</f>
        <v/>
      </c>
      <c r="O444" s="15"/>
    </row>
    <row r="445" spans="1:15" x14ac:dyDescent="0.25">
      <c r="A445" s="11"/>
      <c r="B445" s="12"/>
      <c r="C445" s="12"/>
      <c r="D445" s="13" t="str">
        <f t="shared" si="12"/>
        <v/>
      </c>
      <c r="E445" s="14"/>
      <c r="F445" s="15"/>
      <c r="G445" s="14"/>
      <c r="H445" s="14"/>
      <c r="I445" s="14"/>
      <c r="J445" s="14"/>
      <c r="K445" s="16"/>
      <c r="L445" s="13"/>
      <c r="M445" s="17" t="str">
        <f t="shared" si="13"/>
        <v/>
      </c>
      <c r="N445" s="13" t="str">
        <f>IF(D445="","",ROUND(D445*VLOOKUP(E445,Configuración!$A$4:$B$9,2,FALSE)*VLOOKUP(H445,Configuración!$D$4:$E$6,2,FALSE)*(I445/5)*VLOOKUP(J445,Configuración!$G$4:$H$7,2,FALSE)*(1-IFERROR(MIN(0.3,K445*0.03),0)),2))</f>
        <v/>
      </c>
      <c r="O445" s="15"/>
    </row>
    <row r="446" spans="1:15" x14ac:dyDescent="0.25">
      <c r="A446" s="11"/>
      <c r="B446" s="12"/>
      <c r="C446" s="12"/>
      <c r="D446" s="13" t="str">
        <f t="shared" si="12"/>
        <v/>
      </c>
      <c r="E446" s="14"/>
      <c r="F446" s="15"/>
      <c r="G446" s="14"/>
      <c r="H446" s="14"/>
      <c r="I446" s="14"/>
      <c r="J446" s="14"/>
      <c r="K446" s="16"/>
      <c r="L446" s="13"/>
      <c r="M446" s="17" t="str">
        <f t="shared" si="13"/>
        <v/>
      </c>
      <c r="N446" s="13" t="str">
        <f>IF(D446="","",ROUND(D446*VLOOKUP(E446,Configuración!$A$4:$B$9,2,FALSE)*VLOOKUP(H446,Configuración!$D$4:$E$6,2,FALSE)*(I446/5)*VLOOKUP(J446,Configuración!$G$4:$H$7,2,FALSE)*(1-IFERROR(MIN(0.3,K446*0.03),0)),2))</f>
        <v/>
      </c>
      <c r="O446" s="15"/>
    </row>
    <row r="447" spans="1:15" x14ac:dyDescent="0.25">
      <c r="A447" s="11"/>
      <c r="B447" s="12"/>
      <c r="C447" s="12"/>
      <c r="D447" s="13" t="str">
        <f t="shared" si="12"/>
        <v/>
      </c>
      <c r="E447" s="14"/>
      <c r="F447" s="15"/>
      <c r="G447" s="14"/>
      <c r="H447" s="14"/>
      <c r="I447" s="14"/>
      <c r="J447" s="14"/>
      <c r="K447" s="16"/>
      <c r="L447" s="13"/>
      <c r="M447" s="17" t="str">
        <f t="shared" si="13"/>
        <v/>
      </c>
      <c r="N447" s="13" t="str">
        <f>IF(D447="","",ROUND(D447*VLOOKUP(E447,Configuración!$A$4:$B$9,2,FALSE)*VLOOKUP(H447,Configuración!$D$4:$E$6,2,FALSE)*(I447/5)*VLOOKUP(J447,Configuración!$G$4:$H$7,2,FALSE)*(1-IFERROR(MIN(0.3,K447*0.03),0)),2))</f>
        <v/>
      </c>
      <c r="O447" s="15"/>
    </row>
    <row r="448" spans="1:15" x14ac:dyDescent="0.25">
      <c r="A448" s="11"/>
      <c r="B448" s="12"/>
      <c r="C448" s="12"/>
      <c r="D448" s="13" t="str">
        <f t="shared" si="12"/>
        <v/>
      </c>
      <c r="E448" s="14"/>
      <c r="F448" s="15"/>
      <c r="G448" s="14"/>
      <c r="H448" s="14"/>
      <c r="I448" s="14"/>
      <c r="J448" s="14"/>
      <c r="K448" s="16"/>
      <c r="L448" s="13"/>
      <c r="M448" s="17" t="str">
        <f t="shared" si="13"/>
        <v/>
      </c>
      <c r="N448" s="13" t="str">
        <f>IF(D448="","",ROUND(D448*VLOOKUP(E448,Configuración!$A$4:$B$9,2,FALSE)*VLOOKUP(H448,Configuración!$D$4:$E$6,2,FALSE)*(I448/5)*VLOOKUP(J448,Configuración!$G$4:$H$7,2,FALSE)*(1-IFERROR(MIN(0.3,K448*0.03),0)),2))</f>
        <v/>
      </c>
      <c r="O448" s="15"/>
    </row>
    <row r="449" spans="1:15" x14ac:dyDescent="0.25">
      <c r="A449" s="11"/>
      <c r="B449" s="12"/>
      <c r="C449" s="12"/>
      <c r="D449" s="13" t="str">
        <f t="shared" si="12"/>
        <v/>
      </c>
      <c r="E449" s="14"/>
      <c r="F449" s="15"/>
      <c r="G449" s="14"/>
      <c r="H449" s="14"/>
      <c r="I449" s="14"/>
      <c r="J449" s="14"/>
      <c r="K449" s="16"/>
      <c r="L449" s="13"/>
      <c r="M449" s="17" t="str">
        <f t="shared" si="13"/>
        <v/>
      </c>
      <c r="N449" s="13" t="str">
        <f>IF(D449="","",ROUND(D449*VLOOKUP(E449,Configuración!$A$4:$B$9,2,FALSE)*VLOOKUP(H449,Configuración!$D$4:$E$6,2,FALSE)*(I449/5)*VLOOKUP(J449,Configuración!$G$4:$H$7,2,FALSE)*(1-IFERROR(MIN(0.3,K449*0.03),0)),2))</f>
        <v/>
      </c>
      <c r="O449" s="15"/>
    </row>
    <row r="450" spans="1:15" x14ac:dyDescent="0.25">
      <c r="A450" s="11"/>
      <c r="B450" s="12"/>
      <c r="C450" s="12"/>
      <c r="D450" s="13" t="str">
        <f t="shared" si="12"/>
        <v/>
      </c>
      <c r="E450" s="14"/>
      <c r="F450" s="15"/>
      <c r="G450" s="14"/>
      <c r="H450" s="14"/>
      <c r="I450" s="14"/>
      <c r="J450" s="14"/>
      <c r="K450" s="16"/>
      <c r="L450" s="13"/>
      <c r="M450" s="17" t="str">
        <f t="shared" si="13"/>
        <v/>
      </c>
      <c r="N450" s="13" t="str">
        <f>IF(D450="","",ROUND(D450*VLOOKUP(E450,Configuración!$A$4:$B$9,2,FALSE)*VLOOKUP(H450,Configuración!$D$4:$E$6,2,FALSE)*(I450/5)*VLOOKUP(J450,Configuración!$G$4:$H$7,2,FALSE)*(1-IFERROR(MIN(0.3,K450*0.03),0)),2))</f>
        <v/>
      </c>
      <c r="O450" s="15"/>
    </row>
    <row r="451" spans="1:15" x14ac:dyDescent="0.25">
      <c r="A451" s="11"/>
      <c r="B451" s="12"/>
      <c r="C451" s="12"/>
      <c r="D451" s="13" t="str">
        <f t="shared" si="12"/>
        <v/>
      </c>
      <c r="E451" s="14"/>
      <c r="F451" s="15"/>
      <c r="G451" s="14"/>
      <c r="H451" s="14"/>
      <c r="I451" s="14"/>
      <c r="J451" s="14"/>
      <c r="K451" s="16"/>
      <c r="L451" s="13"/>
      <c r="M451" s="17" t="str">
        <f t="shared" si="13"/>
        <v/>
      </c>
      <c r="N451" s="13" t="str">
        <f>IF(D451="","",ROUND(D451*VLOOKUP(E451,Configuración!$A$4:$B$9,2,FALSE)*VLOOKUP(H451,Configuración!$D$4:$E$6,2,FALSE)*(I451/5)*VLOOKUP(J451,Configuración!$G$4:$H$7,2,FALSE)*(1-IFERROR(MIN(0.3,K451*0.03),0)),2))</f>
        <v/>
      </c>
      <c r="O451" s="15"/>
    </row>
    <row r="452" spans="1:15" x14ac:dyDescent="0.25">
      <c r="A452" s="11"/>
      <c r="B452" s="12"/>
      <c r="C452" s="12"/>
      <c r="D452" s="13" t="str">
        <f t="shared" si="12"/>
        <v/>
      </c>
      <c r="E452" s="14"/>
      <c r="F452" s="15"/>
      <c r="G452" s="14"/>
      <c r="H452" s="14"/>
      <c r="I452" s="14"/>
      <c r="J452" s="14"/>
      <c r="K452" s="16"/>
      <c r="L452" s="13"/>
      <c r="M452" s="17" t="str">
        <f t="shared" si="13"/>
        <v/>
      </c>
      <c r="N452" s="13" t="str">
        <f>IF(D452="","",ROUND(D452*VLOOKUP(E452,Configuración!$A$4:$B$9,2,FALSE)*VLOOKUP(H452,Configuración!$D$4:$E$6,2,FALSE)*(I452/5)*VLOOKUP(J452,Configuración!$G$4:$H$7,2,FALSE)*(1-IFERROR(MIN(0.3,K452*0.03),0)),2))</f>
        <v/>
      </c>
      <c r="O452" s="15"/>
    </row>
    <row r="453" spans="1:15" x14ac:dyDescent="0.25">
      <c r="A453" s="11"/>
      <c r="B453" s="12"/>
      <c r="C453" s="12"/>
      <c r="D453" s="13" t="str">
        <f t="shared" si="12"/>
        <v/>
      </c>
      <c r="E453" s="14"/>
      <c r="F453" s="15"/>
      <c r="G453" s="14"/>
      <c r="H453" s="14"/>
      <c r="I453" s="14"/>
      <c r="J453" s="14"/>
      <c r="K453" s="16"/>
      <c r="L453" s="13"/>
      <c r="M453" s="17" t="str">
        <f t="shared" si="13"/>
        <v/>
      </c>
      <c r="N453" s="13" t="str">
        <f>IF(D453="","",ROUND(D453*VLOOKUP(E453,Configuración!$A$4:$B$9,2,FALSE)*VLOOKUP(H453,Configuración!$D$4:$E$6,2,FALSE)*(I453/5)*VLOOKUP(J453,Configuración!$G$4:$H$7,2,FALSE)*(1-IFERROR(MIN(0.3,K453*0.03),0)),2))</f>
        <v/>
      </c>
      <c r="O453" s="15"/>
    </row>
    <row r="454" spans="1:15" x14ac:dyDescent="0.25">
      <c r="A454" s="11"/>
      <c r="B454" s="12"/>
      <c r="C454" s="12"/>
      <c r="D454" s="13" t="str">
        <f t="shared" ref="D454:D517" si="14">IF(OR(B454="",C454=""),"", (C454-B454)*24)</f>
        <v/>
      </c>
      <c r="E454" s="14"/>
      <c r="F454" s="15"/>
      <c r="G454" s="14"/>
      <c r="H454" s="14"/>
      <c r="I454" s="14"/>
      <c r="J454" s="14"/>
      <c r="K454" s="16"/>
      <c r="L454" s="13"/>
      <c r="M454" s="17" t="str">
        <f t="shared" ref="M454:M517" si="15">IFERROR(IF(L454="","", L454/D454),"")</f>
        <v/>
      </c>
      <c r="N454" s="13" t="str">
        <f>IF(D454="","",ROUND(D454*VLOOKUP(E454,Configuración!$A$4:$B$9,2,FALSE)*VLOOKUP(H454,Configuración!$D$4:$E$6,2,FALSE)*(I454/5)*VLOOKUP(J454,Configuración!$G$4:$H$7,2,FALSE)*(1-IFERROR(MIN(0.3,K454*0.03),0)),2))</f>
        <v/>
      </c>
      <c r="O454" s="15"/>
    </row>
    <row r="455" spans="1:15" x14ac:dyDescent="0.25">
      <c r="A455" s="11"/>
      <c r="B455" s="12"/>
      <c r="C455" s="12"/>
      <c r="D455" s="13" t="str">
        <f t="shared" si="14"/>
        <v/>
      </c>
      <c r="E455" s="14"/>
      <c r="F455" s="15"/>
      <c r="G455" s="14"/>
      <c r="H455" s="14"/>
      <c r="I455" s="14"/>
      <c r="J455" s="14"/>
      <c r="K455" s="16"/>
      <c r="L455" s="13"/>
      <c r="M455" s="17" t="str">
        <f t="shared" si="15"/>
        <v/>
      </c>
      <c r="N455" s="13" t="str">
        <f>IF(D455="","",ROUND(D455*VLOOKUP(E455,Configuración!$A$4:$B$9,2,FALSE)*VLOOKUP(H455,Configuración!$D$4:$E$6,2,FALSE)*(I455/5)*VLOOKUP(J455,Configuración!$G$4:$H$7,2,FALSE)*(1-IFERROR(MIN(0.3,K455*0.03),0)),2))</f>
        <v/>
      </c>
      <c r="O455" s="15"/>
    </row>
    <row r="456" spans="1:15" x14ac:dyDescent="0.25">
      <c r="A456" s="11"/>
      <c r="B456" s="12"/>
      <c r="C456" s="12"/>
      <c r="D456" s="13" t="str">
        <f t="shared" si="14"/>
        <v/>
      </c>
      <c r="E456" s="14"/>
      <c r="F456" s="15"/>
      <c r="G456" s="14"/>
      <c r="H456" s="14"/>
      <c r="I456" s="14"/>
      <c r="J456" s="14"/>
      <c r="K456" s="16"/>
      <c r="L456" s="13"/>
      <c r="M456" s="17" t="str">
        <f t="shared" si="15"/>
        <v/>
      </c>
      <c r="N456" s="13" t="str">
        <f>IF(D456="","",ROUND(D456*VLOOKUP(E456,Configuración!$A$4:$B$9,2,FALSE)*VLOOKUP(H456,Configuración!$D$4:$E$6,2,FALSE)*(I456/5)*VLOOKUP(J456,Configuración!$G$4:$H$7,2,FALSE)*(1-IFERROR(MIN(0.3,K456*0.03),0)),2))</f>
        <v/>
      </c>
      <c r="O456" s="15"/>
    </row>
    <row r="457" spans="1:15" x14ac:dyDescent="0.25">
      <c r="A457" s="11"/>
      <c r="B457" s="12"/>
      <c r="C457" s="12"/>
      <c r="D457" s="13" t="str">
        <f t="shared" si="14"/>
        <v/>
      </c>
      <c r="E457" s="14"/>
      <c r="F457" s="15"/>
      <c r="G457" s="14"/>
      <c r="H457" s="14"/>
      <c r="I457" s="14"/>
      <c r="J457" s="14"/>
      <c r="K457" s="16"/>
      <c r="L457" s="13"/>
      <c r="M457" s="17" t="str">
        <f t="shared" si="15"/>
        <v/>
      </c>
      <c r="N457" s="13" t="str">
        <f>IF(D457="","",ROUND(D457*VLOOKUP(E457,Configuración!$A$4:$B$9,2,FALSE)*VLOOKUP(H457,Configuración!$D$4:$E$6,2,FALSE)*(I457/5)*VLOOKUP(J457,Configuración!$G$4:$H$7,2,FALSE)*(1-IFERROR(MIN(0.3,K457*0.03),0)),2))</f>
        <v/>
      </c>
      <c r="O457" s="15"/>
    </row>
    <row r="458" spans="1:15" x14ac:dyDescent="0.25">
      <c r="A458" s="11"/>
      <c r="B458" s="12"/>
      <c r="C458" s="12"/>
      <c r="D458" s="13" t="str">
        <f t="shared" si="14"/>
        <v/>
      </c>
      <c r="E458" s="14"/>
      <c r="F458" s="15"/>
      <c r="G458" s="14"/>
      <c r="H458" s="14"/>
      <c r="I458" s="14"/>
      <c r="J458" s="14"/>
      <c r="K458" s="16"/>
      <c r="L458" s="13"/>
      <c r="M458" s="17" t="str">
        <f t="shared" si="15"/>
        <v/>
      </c>
      <c r="N458" s="13" t="str">
        <f>IF(D458="","",ROUND(D458*VLOOKUP(E458,Configuración!$A$4:$B$9,2,FALSE)*VLOOKUP(H458,Configuración!$D$4:$E$6,2,FALSE)*(I458/5)*VLOOKUP(J458,Configuración!$G$4:$H$7,2,FALSE)*(1-IFERROR(MIN(0.3,K458*0.03),0)),2))</f>
        <v/>
      </c>
      <c r="O458" s="15"/>
    </row>
    <row r="459" spans="1:15" x14ac:dyDescent="0.25">
      <c r="A459" s="11"/>
      <c r="B459" s="12"/>
      <c r="C459" s="12"/>
      <c r="D459" s="13" t="str">
        <f t="shared" si="14"/>
        <v/>
      </c>
      <c r="E459" s="14"/>
      <c r="F459" s="15"/>
      <c r="G459" s="14"/>
      <c r="H459" s="14"/>
      <c r="I459" s="14"/>
      <c r="J459" s="14"/>
      <c r="K459" s="16"/>
      <c r="L459" s="13"/>
      <c r="M459" s="17" t="str">
        <f t="shared" si="15"/>
        <v/>
      </c>
      <c r="N459" s="13" t="str">
        <f>IF(D459="","",ROUND(D459*VLOOKUP(E459,Configuración!$A$4:$B$9,2,FALSE)*VLOOKUP(H459,Configuración!$D$4:$E$6,2,FALSE)*(I459/5)*VLOOKUP(J459,Configuración!$G$4:$H$7,2,FALSE)*(1-IFERROR(MIN(0.3,K459*0.03),0)),2))</f>
        <v/>
      </c>
      <c r="O459" s="15"/>
    </row>
    <row r="460" spans="1:15" x14ac:dyDescent="0.25">
      <c r="A460" s="11"/>
      <c r="B460" s="12"/>
      <c r="C460" s="12"/>
      <c r="D460" s="13" t="str">
        <f t="shared" si="14"/>
        <v/>
      </c>
      <c r="E460" s="14"/>
      <c r="F460" s="15"/>
      <c r="G460" s="14"/>
      <c r="H460" s="14"/>
      <c r="I460" s="14"/>
      <c r="J460" s="14"/>
      <c r="K460" s="16"/>
      <c r="L460" s="13"/>
      <c r="M460" s="17" t="str">
        <f t="shared" si="15"/>
        <v/>
      </c>
      <c r="N460" s="13" t="str">
        <f>IF(D460="","",ROUND(D460*VLOOKUP(E460,Configuración!$A$4:$B$9,2,FALSE)*VLOOKUP(H460,Configuración!$D$4:$E$6,2,FALSE)*(I460/5)*VLOOKUP(J460,Configuración!$G$4:$H$7,2,FALSE)*(1-IFERROR(MIN(0.3,K460*0.03),0)),2))</f>
        <v/>
      </c>
      <c r="O460" s="15"/>
    </row>
    <row r="461" spans="1:15" x14ac:dyDescent="0.25">
      <c r="A461" s="11"/>
      <c r="B461" s="12"/>
      <c r="C461" s="12"/>
      <c r="D461" s="13" t="str">
        <f t="shared" si="14"/>
        <v/>
      </c>
      <c r="E461" s="14"/>
      <c r="F461" s="15"/>
      <c r="G461" s="14"/>
      <c r="H461" s="14"/>
      <c r="I461" s="14"/>
      <c r="J461" s="14"/>
      <c r="K461" s="16"/>
      <c r="L461" s="13"/>
      <c r="M461" s="17" t="str">
        <f t="shared" si="15"/>
        <v/>
      </c>
      <c r="N461" s="13" t="str">
        <f>IF(D461="","",ROUND(D461*VLOOKUP(E461,Configuración!$A$4:$B$9,2,FALSE)*VLOOKUP(H461,Configuración!$D$4:$E$6,2,FALSE)*(I461/5)*VLOOKUP(J461,Configuración!$G$4:$H$7,2,FALSE)*(1-IFERROR(MIN(0.3,K461*0.03),0)),2))</f>
        <v/>
      </c>
      <c r="O461" s="15"/>
    </row>
    <row r="462" spans="1:15" x14ac:dyDescent="0.25">
      <c r="A462" s="11"/>
      <c r="B462" s="12"/>
      <c r="C462" s="12"/>
      <c r="D462" s="13" t="str">
        <f t="shared" si="14"/>
        <v/>
      </c>
      <c r="E462" s="14"/>
      <c r="F462" s="15"/>
      <c r="G462" s="14"/>
      <c r="H462" s="14"/>
      <c r="I462" s="14"/>
      <c r="J462" s="14"/>
      <c r="K462" s="16"/>
      <c r="L462" s="13"/>
      <c r="M462" s="17" t="str">
        <f t="shared" si="15"/>
        <v/>
      </c>
      <c r="N462" s="13" t="str">
        <f>IF(D462="","",ROUND(D462*VLOOKUP(E462,Configuración!$A$4:$B$9,2,FALSE)*VLOOKUP(H462,Configuración!$D$4:$E$6,2,FALSE)*(I462/5)*VLOOKUP(J462,Configuración!$G$4:$H$7,2,FALSE)*(1-IFERROR(MIN(0.3,K462*0.03),0)),2))</f>
        <v/>
      </c>
      <c r="O462" s="15"/>
    </row>
    <row r="463" spans="1:15" x14ac:dyDescent="0.25">
      <c r="A463" s="11"/>
      <c r="B463" s="12"/>
      <c r="C463" s="12"/>
      <c r="D463" s="13" t="str">
        <f t="shared" si="14"/>
        <v/>
      </c>
      <c r="E463" s="14"/>
      <c r="F463" s="15"/>
      <c r="G463" s="14"/>
      <c r="H463" s="14"/>
      <c r="I463" s="14"/>
      <c r="J463" s="14"/>
      <c r="K463" s="16"/>
      <c r="L463" s="13"/>
      <c r="M463" s="17" t="str">
        <f t="shared" si="15"/>
        <v/>
      </c>
      <c r="N463" s="13" t="str">
        <f>IF(D463="","",ROUND(D463*VLOOKUP(E463,Configuración!$A$4:$B$9,2,FALSE)*VLOOKUP(H463,Configuración!$D$4:$E$6,2,FALSE)*(I463/5)*VLOOKUP(J463,Configuración!$G$4:$H$7,2,FALSE)*(1-IFERROR(MIN(0.3,K463*0.03),0)),2))</f>
        <v/>
      </c>
      <c r="O463" s="15"/>
    </row>
    <row r="464" spans="1:15" x14ac:dyDescent="0.25">
      <c r="A464" s="11"/>
      <c r="B464" s="12"/>
      <c r="C464" s="12"/>
      <c r="D464" s="13" t="str">
        <f t="shared" si="14"/>
        <v/>
      </c>
      <c r="E464" s="14"/>
      <c r="F464" s="15"/>
      <c r="G464" s="14"/>
      <c r="H464" s="14"/>
      <c r="I464" s="14"/>
      <c r="J464" s="14"/>
      <c r="K464" s="16"/>
      <c r="L464" s="13"/>
      <c r="M464" s="17" t="str">
        <f t="shared" si="15"/>
        <v/>
      </c>
      <c r="N464" s="13" t="str">
        <f>IF(D464="","",ROUND(D464*VLOOKUP(E464,Configuración!$A$4:$B$9,2,FALSE)*VLOOKUP(H464,Configuración!$D$4:$E$6,2,FALSE)*(I464/5)*VLOOKUP(J464,Configuración!$G$4:$H$7,2,FALSE)*(1-IFERROR(MIN(0.3,K464*0.03),0)),2))</f>
        <v/>
      </c>
      <c r="O464" s="15"/>
    </row>
    <row r="465" spans="1:15" x14ac:dyDescent="0.25">
      <c r="A465" s="11"/>
      <c r="B465" s="12"/>
      <c r="C465" s="12"/>
      <c r="D465" s="13" t="str">
        <f t="shared" si="14"/>
        <v/>
      </c>
      <c r="E465" s="14"/>
      <c r="F465" s="15"/>
      <c r="G465" s="14"/>
      <c r="H465" s="14"/>
      <c r="I465" s="14"/>
      <c r="J465" s="14"/>
      <c r="K465" s="16"/>
      <c r="L465" s="13"/>
      <c r="M465" s="17" t="str">
        <f t="shared" si="15"/>
        <v/>
      </c>
      <c r="N465" s="13" t="str">
        <f>IF(D465="","",ROUND(D465*VLOOKUP(E465,Configuración!$A$4:$B$9,2,FALSE)*VLOOKUP(H465,Configuración!$D$4:$E$6,2,FALSE)*(I465/5)*VLOOKUP(J465,Configuración!$G$4:$H$7,2,FALSE)*(1-IFERROR(MIN(0.3,K465*0.03),0)),2))</f>
        <v/>
      </c>
      <c r="O465" s="15"/>
    </row>
    <row r="466" spans="1:15" x14ac:dyDescent="0.25">
      <c r="A466" s="11"/>
      <c r="B466" s="12"/>
      <c r="C466" s="12"/>
      <c r="D466" s="13" t="str">
        <f t="shared" si="14"/>
        <v/>
      </c>
      <c r="E466" s="14"/>
      <c r="F466" s="15"/>
      <c r="G466" s="14"/>
      <c r="H466" s="14"/>
      <c r="I466" s="14"/>
      <c r="J466" s="14"/>
      <c r="K466" s="16"/>
      <c r="L466" s="13"/>
      <c r="M466" s="17" t="str">
        <f t="shared" si="15"/>
        <v/>
      </c>
      <c r="N466" s="13" t="str">
        <f>IF(D466="","",ROUND(D466*VLOOKUP(E466,Configuración!$A$4:$B$9,2,FALSE)*VLOOKUP(H466,Configuración!$D$4:$E$6,2,FALSE)*(I466/5)*VLOOKUP(J466,Configuración!$G$4:$H$7,2,FALSE)*(1-IFERROR(MIN(0.3,K466*0.03),0)),2))</f>
        <v/>
      </c>
      <c r="O466" s="15"/>
    </row>
    <row r="467" spans="1:15" x14ac:dyDescent="0.25">
      <c r="A467" s="11"/>
      <c r="B467" s="12"/>
      <c r="C467" s="12"/>
      <c r="D467" s="13" t="str">
        <f t="shared" si="14"/>
        <v/>
      </c>
      <c r="E467" s="14"/>
      <c r="F467" s="15"/>
      <c r="G467" s="14"/>
      <c r="H467" s="14"/>
      <c r="I467" s="14"/>
      <c r="J467" s="14"/>
      <c r="K467" s="16"/>
      <c r="L467" s="13"/>
      <c r="M467" s="17" t="str">
        <f t="shared" si="15"/>
        <v/>
      </c>
      <c r="N467" s="13" t="str">
        <f>IF(D467="","",ROUND(D467*VLOOKUP(E467,Configuración!$A$4:$B$9,2,FALSE)*VLOOKUP(H467,Configuración!$D$4:$E$6,2,FALSE)*(I467/5)*VLOOKUP(J467,Configuración!$G$4:$H$7,2,FALSE)*(1-IFERROR(MIN(0.3,K467*0.03),0)),2))</f>
        <v/>
      </c>
      <c r="O467" s="15"/>
    </row>
    <row r="468" spans="1:15" x14ac:dyDescent="0.25">
      <c r="A468" s="11"/>
      <c r="B468" s="12"/>
      <c r="C468" s="12"/>
      <c r="D468" s="13" t="str">
        <f t="shared" si="14"/>
        <v/>
      </c>
      <c r="E468" s="14"/>
      <c r="F468" s="15"/>
      <c r="G468" s="14"/>
      <c r="H468" s="14"/>
      <c r="I468" s="14"/>
      <c r="J468" s="14"/>
      <c r="K468" s="16"/>
      <c r="L468" s="13"/>
      <c r="M468" s="17" t="str">
        <f t="shared" si="15"/>
        <v/>
      </c>
      <c r="N468" s="13" t="str">
        <f>IF(D468="","",ROUND(D468*VLOOKUP(E468,Configuración!$A$4:$B$9,2,FALSE)*VLOOKUP(H468,Configuración!$D$4:$E$6,2,FALSE)*(I468/5)*VLOOKUP(J468,Configuración!$G$4:$H$7,2,FALSE)*(1-IFERROR(MIN(0.3,K468*0.03),0)),2))</f>
        <v/>
      </c>
      <c r="O468" s="15"/>
    </row>
    <row r="469" spans="1:15" x14ac:dyDescent="0.25">
      <c r="A469" s="11"/>
      <c r="B469" s="12"/>
      <c r="C469" s="12"/>
      <c r="D469" s="13" t="str">
        <f t="shared" si="14"/>
        <v/>
      </c>
      <c r="E469" s="14"/>
      <c r="F469" s="15"/>
      <c r="G469" s="14"/>
      <c r="H469" s="14"/>
      <c r="I469" s="14"/>
      <c r="J469" s="14"/>
      <c r="K469" s="16"/>
      <c r="L469" s="13"/>
      <c r="M469" s="17" t="str">
        <f t="shared" si="15"/>
        <v/>
      </c>
      <c r="N469" s="13" t="str">
        <f>IF(D469="","",ROUND(D469*VLOOKUP(E469,Configuración!$A$4:$B$9,2,FALSE)*VLOOKUP(H469,Configuración!$D$4:$E$6,2,FALSE)*(I469/5)*VLOOKUP(J469,Configuración!$G$4:$H$7,2,FALSE)*(1-IFERROR(MIN(0.3,K469*0.03),0)),2))</f>
        <v/>
      </c>
      <c r="O469" s="15"/>
    </row>
    <row r="470" spans="1:15" x14ac:dyDescent="0.25">
      <c r="A470" s="11"/>
      <c r="B470" s="12"/>
      <c r="C470" s="12"/>
      <c r="D470" s="13" t="str">
        <f t="shared" si="14"/>
        <v/>
      </c>
      <c r="E470" s="14"/>
      <c r="F470" s="15"/>
      <c r="G470" s="14"/>
      <c r="H470" s="14"/>
      <c r="I470" s="14"/>
      <c r="J470" s="14"/>
      <c r="K470" s="16"/>
      <c r="L470" s="13"/>
      <c r="M470" s="17" t="str">
        <f t="shared" si="15"/>
        <v/>
      </c>
      <c r="N470" s="13" t="str">
        <f>IF(D470="","",ROUND(D470*VLOOKUP(E470,Configuración!$A$4:$B$9,2,FALSE)*VLOOKUP(H470,Configuración!$D$4:$E$6,2,FALSE)*(I470/5)*VLOOKUP(J470,Configuración!$G$4:$H$7,2,FALSE)*(1-IFERROR(MIN(0.3,K470*0.03),0)),2))</f>
        <v/>
      </c>
      <c r="O470" s="15"/>
    </row>
    <row r="471" spans="1:15" x14ac:dyDescent="0.25">
      <c r="A471" s="11"/>
      <c r="B471" s="12"/>
      <c r="C471" s="12"/>
      <c r="D471" s="13" t="str">
        <f t="shared" si="14"/>
        <v/>
      </c>
      <c r="E471" s="14"/>
      <c r="F471" s="15"/>
      <c r="G471" s="14"/>
      <c r="H471" s="14"/>
      <c r="I471" s="14"/>
      <c r="J471" s="14"/>
      <c r="K471" s="16"/>
      <c r="L471" s="13"/>
      <c r="M471" s="17" t="str">
        <f t="shared" si="15"/>
        <v/>
      </c>
      <c r="N471" s="13" t="str">
        <f>IF(D471="","",ROUND(D471*VLOOKUP(E471,Configuración!$A$4:$B$9,2,FALSE)*VLOOKUP(H471,Configuración!$D$4:$E$6,2,FALSE)*(I471/5)*VLOOKUP(J471,Configuración!$G$4:$H$7,2,FALSE)*(1-IFERROR(MIN(0.3,K471*0.03),0)),2))</f>
        <v/>
      </c>
      <c r="O471" s="15"/>
    </row>
    <row r="472" spans="1:15" x14ac:dyDescent="0.25">
      <c r="A472" s="11"/>
      <c r="B472" s="12"/>
      <c r="C472" s="12"/>
      <c r="D472" s="13" t="str">
        <f t="shared" si="14"/>
        <v/>
      </c>
      <c r="E472" s="14"/>
      <c r="F472" s="15"/>
      <c r="G472" s="14"/>
      <c r="H472" s="14"/>
      <c r="I472" s="14"/>
      <c r="J472" s="14"/>
      <c r="K472" s="16"/>
      <c r="L472" s="13"/>
      <c r="M472" s="17" t="str">
        <f t="shared" si="15"/>
        <v/>
      </c>
      <c r="N472" s="13" t="str">
        <f>IF(D472="","",ROUND(D472*VLOOKUP(E472,Configuración!$A$4:$B$9,2,FALSE)*VLOOKUP(H472,Configuración!$D$4:$E$6,2,FALSE)*(I472/5)*VLOOKUP(J472,Configuración!$G$4:$H$7,2,FALSE)*(1-IFERROR(MIN(0.3,K472*0.03),0)),2))</f>
        <v/>
      </c>
      <c r="O472" s="15"/>
    </row>
    <row r="473" spans="1:15" x14ac:dyDescent="0.25">
      <c r="A473" s="11"/>
      <c r="B473" s="12"/>
      <c r="C473" s="12"/>
      <c r="D473" s="13" t="str">
        <f t="shared" si="14"/>
        <v/>
      </c>
      <c r="E473" s="14"/>
      <c r="F473" s="15"/>
      <c r="G473" s="14"/>
      <c r="H473" s="14"/>
      <c r="I473" s="14"/>
      <c r="J473" s="14"/>
      <c r="K473" s="16"/>
      <c r="L473" s="13"/>
      <c r="M473" s="17" t="str">
        <f t="shared" si="15"/>
        <v/>
      </c>
      <c r="N473" s="13" t="str">
        <f>IF(D473="","",ROUND(D473*VLOOKUP(E473,Configuración!$A$4:$B$9,2,FALSE)*VLOOKUP(H473,Configuración!$D$4:$E$6,2,FALSE)*(I473/5)*VLOOKUP(J473,Configuración!$G$4:$H$7,2,FALSE)*(1-IFERROR(MIN(0.3,K473*0.03),0)),2))</f>
        <v/>
      </c>
      <c r="O473" s="15"/>
    </row>
    <row r="474" spans="1:15" x14ac:dyDescent="0.25">
      <c r="A474" s="11"/>
      <c r="B474" s="12"/>
      <c r="C474" s="12"/>
      <c r="D474" s="13" t="str">
        <f t="shared" si="14"/>
        <v/>
      </c>
      <c r="E474" s="14"/>
      <c r="F474" s="15"/>
      <c r="G474" s="14"/>
      <c r="H474" s="14"/>
      <c r="I474" s="14"/>
      <c r="J474" s="14"/>
      <c r="K474" s="16"/>
      <c r="L474" s="13"/>
      <c r="M474" s="17" t="str">
        <f t="shared" si="15"/>
        <v/>
      </c>
      <c r="N474" s="13" t="str">
        <f>IF(D474="","",ROUND(D474*VLOOKUP(E474,Configuración!$A$4:$B$9,2,FALSE)*VLOOKUP(H474,Configuración!$D$4:$E$6,2,FALSE)*(I474/5)*VLOOKUP(J474,Configuración!$G$4:$H$7,2,FALSE)*(1-IFERROR(MIN(0.3,K474*0.03),0)),2))</f>
        <v/>
      </c>
      <c r="O474" s="15"/>
    </row>
    <row r="475" spans="1:15" x14ac:dyDescent="0.25">
      <c r="A475" s="11"/>
      <c r="B475" s="12"/>
      <c r="C475" s="12"/>
      <c r="D475" s="13" t="str">
        <f t="shared" si="14"/>
        <v/>
      </c>
      <c r="E475" s="14"/>
      <c r="F475" s="15"/>
      <c r="G475" s="14"/>
      <c r="H475" s="14"/>
      <c r="I475" s="14"/>
      <c r="J475" s="14"/>
      <c r="K475" s="16"/>
      <c r="L475" s="13"/>
      <c r="M475" s="17" t="str">
        <f t="shared" si="15"/>
        <v/>
      </c>
      <c r="N475" s="13" t="str">
        <f>IF(D475="","",ROUND(D475*VLOOKUP(E475,Configuración!$A$4:$B$9,2,FALSE)*VLOOKUP(H475,Configuración!$D$4:$E$6,2,FALSE)*(I475/5)*VLOOKUP(J475,Configuración!$G$4:$H$7,2,FALSE)*(1-IFERROR(MIN(0.3,K475*0.03),0)),2))</f>
        <v/>
      </c>
      <c r="O475" s="15"/>
    </row>
    <row r="476" spans="1:15" x14ac:dyDescent="0.25">
      <c r="A476" s="11"/>
      <c r="B476" s="12"/>
      <c r="C476" s="12"/>
      <c r="D476" s="13" t="str">
        <f t="shared" si="14"/>
        <v/>
      </c>
      <c r="E476" s="14"/>
      <c r="F476" s="15"/>
      <c r="G476" s="14"/>
      <c r="H476" s="14"/>
      <c r="I476" s="14"/>
      <c r="J476" s="14"/>
      <c r="K476" s="16"/>
      <c r="L476" s="13"/>
      <c r="M476" s="17" t="str">
        <f t="shared" si="15"/>
        <v/>
      </c>
      <c r="N476" s="13" t="str">
        <f>IF(D476="","",ROUND(D476*VLOOKUP(E476,Configuración!$A$4:$B$9,2,FALSE)*VLOOKUP(H476,Configuración!$D$4:$E$6,2,FALSE)*(I476/5)*VLOOKUP(J476,Configuración!$G$4:$H$7,2,FALSE)*(1-IFERROR(MIN(0.3,K476*0.03),0)),2))</f>
        <v/>
      </c>
      <c r="O476" s="15"/>
    </row>
    <row r="477" spans="1:15" x14ac:dyDescent="0.25">
      <c r="A477" s="11"/>
      <c r="B477" s="12"/>
      <c r="C477" s="12"/>
      <c r="D477" s="13" t="str">
        <f t="shared" si="14"/>
        <v/>
      </c>
      <c r="E477" s="14"/>
      <c r="F477" s="15"/>
      <c r="G477" s="14"/>
      <c r="H477" s="14"/>
      <c r="I477" s="14"/>
      <c r="J477" s="14"/>
      <c r="K477" s="16"/>
      <c r="L477" s="13"/>
      <c r="M477" s="17" t="str">
        <f t="shared" si="15"/>
        <v/>
      </c>
      <c r="N477" s="13" t="str">
        <f>IF(D477="","",ROUND(D477*VLOOKUP(E477,Configuración!$A$4:$B$9,2,FALSE)*VLOOKUP(H477,Configuración!$D$4:$E$6,2,FALSE)*(I477/5)*VLOOKUP(J477,Configuración!$G$4:$H$7,2,FALSE)*(1-IFERROR(MIN(0.3,K477*0.03),0)),2))</f>
        <v/>
      </c>
      <c r="O477" s="15"/>
    </row>
    <row r="478" spans="1:15" x14ac:dyDescent="0.25">
      <c r="A478" s="11"/>
      <c r="B478" s="12"/>
      <c r="C478" s="12"/>
      <c r="D478" s="13" t="str">
        <f t="shared" si="14"/>
        <v/>
      </c>
      <c r="E478" s="14"/>
      <c r="F478" s="15"/>
      <c r="G478" s="14"/>
      <c r="H478" s="14"/>
      <c r="I478" s="14"/>
      <c r="J478" s="14"/>
      <c r="K478" s="16"/>
      <c r="L478" s="13"/>
      <c r="M478" s="17" t="str">
        <f t="shared" si="15"/>
        <v/>
      </c>
      <c r="N478" s="13" t="str">
        <f>IF(D478="","",ROUND(D478*VLOOKUP(E478,Configuración!$A$4:$B$9,2,FALSE)*VLOOKUP(H478,Configuración!$D$4:$E$6,2,FALSE)*(I478/5)*VLOOKUP(J478,Configuración!$G$4:$H$7,2,FALSE)*(1-IFERROR(MIN(0.3,K478*0.03),0)),2))</f>
        <v/>
      </c>
      <c r="O478" s="15"/>
    </row>
    <row r="479" spans="1:15" x14ac:dyDescent="0.25">
      <c r="A479" s="11"/>
      <c r="B479" s="12"/>
      <c r="C479" s="12"/>
      <c r="D479" s="13" t="str">
        <f t="shared" si="14"/>
        <v/>
      </c>
      <c r="E479" s="14"/>
      <c r="F479" s="15"/>
      <c r="G479" s="14"/>
      <c r="H479" s="14"/>
      <c r="I479" s="14"/>
      <c r="J479" s="14"/>
      <c r="K479" s="16"/>
      <c r="L479" s="13"/>
      <c r="M479" s="17" t="str">
        <f t="shared" si="15"/>
        <v/>
      </c>
      <c r="N479" s="13" t="str">
        <f>IF(D479="","",ROUND(D479*VLOOKUP(E479,Configuración!$A$4:$B$9,2,FALSE)*VLOOKUP(H479,Configuración!$D$4:$E$6,2,FALSE)*(I479/5)*VLOOKUP(J479,Configuración!$G$4:$H$7,2,FALSE)*(1-IFERROR(MIN(0.3,K479*0.03),0)),2))</f>
        <v/>
      </c>
      <c r="O479" s="15"/>
    </row>
    <row r="480" spans="1:15" x14ac:dyDescent="0.25">
      <c r="A480" s="11"/>
      <c r="B480" s="12"/>
      <c r="C480" s="12"/>
      <c r="D480" s="13" t="str">
        <f t="shared" si="14"/>
        <v/>
      </c>
      <c r="E480" s="14"/>
      <c r="F480" s="15"/>
      <c r="G480" s="14"/>
      <c r="H480" s="14"/>
      <c r="I480" s="14"/>
      <c r="J480" s="14"/>
      <c r="K480" s="16"/>
      <c r="L480" s="13"/>
      <c r="M480" s="17" t="str">
        <f t="shared" si="15"/>
        <v/>
      </c>
      <c r="N480" s="13" t="str">
        <f>IF(D480="","",ROUND(D480*VLOOKUP(E480,Configuración!$A$4:$B$9,2,FALSE)*VLOOKUP(H480,Configuración!$D$4:$E$6,2,FALSE)*(I480/5)*VLOOKUP(J480,Configuración!$G$4:$H$7,2,FALSE)*(1-IFERROR(MIN(0.3,K480*0.03),0)),2))</f>
        <v/>
      </c>
      <c r="O480" s="15"/>
    </row>
    <row r="481" spans="1:15" x14ac:dyDescent="0.25">
      <c r="A481" s="11"/>
      <c r="B481" s="12"/>
      <c r="C481" s="12"/>
      <c r="D481" s="13" t="str">
        <f t="shared" si="14"/>
        <v/>
      </c>
      <c r="E481" s="14"/>
      <c r="F481" s="15"/>
      <c r="G481" s="14"/>
      <c r="H481" s="14"/>
      <c r="I481" s="14"/>
      <c r="J481" s="14"/>
      <c r="K481" s="16"/>
      <c r="L481" s="13"/>
      <c r="M481" s="17" t="str">
        <f t="shared" si="15"/>
        <v/>
      </c>
      <c r="N481" s="13" t="str">
        <f>IF(D481="","",ROUND(D481*VLOOKUP(E481,Configuración!$A$4:$B$9,2,FALSE)*VLOOKUP(H481,Configuración!$D$4:$E$6,2,FALSE)*(I481/5)*VLOOKUP(J481,Configuración!$G$4:$H$7,2,FALSE)*(1-IFERROR(MIN(0.3,K481*0.03),0)),2))</f>
        <v/>
      </c>
      <c r="O481" s="15"/>
    </row>
    <row r="482" spans="1:15" x14ac:dyDescent="0.25">
      <c r="A482" s="11"/>
      <c r="B482" s="12"/>
      <c r="C482" s="12"/>
      <c r="D482" s="13" t="str">
        <f t="shared" si="14"/>
        <v/>
      </c>
      <c r="E482" s="14"/>
      <c r="F482" s="15"/>
      <c r="G482" s="14"/>
      <c r="H482" s="14"/>
      <c r="I482" s="14"/>
      <c r="J482" s="14"/>
      <c r="K482" s="16"/>
      <c r="L482" s="13"/>
      <c r="M482" s="17" t="str">
        <f t="shared" si="15"/>
        <v/>
      </c>
      <c r="N482" s="13" t="str">
        <f>IF(D482="","",ROUND(D482*VLOOKUP(E482,Configuración!$A$4:$B$9,2,FALSE)*VLOOKUP(H482,Configuración!$D$4:$E$6,2,FALSE)*(I482/5)*VLOOKUP(J482,Configuración!$G$4:$H$7,2,FALSE)*(1-IFERROR(MIN(0.3,K482*0.03),0)),2))</f>
        <v/>
      </c>
      <c r="O482" s="15"/>
    </row>
    <row r="483" spans="1:15" x14ac:dyDescent="0.25">
      <c r="A483" s="11"/>
      <c r="B483" s="12"/>
      <c r="C483" s="12"/>
      <c r="D483" s="13" t="str">
        <f t="shared" si="14"/>
        <v/>
      </c>
      <c r="E483" s="14"/>
      <c r="F483" s="15"/>
      <c r="G483" s="14"/>
      <c r="H483" s="14"/>
      <c r="I483" s="14"/>
      <c r="J483" s="14"/>
      <c r="K483" s="16"/>
      <c r="L483" s="13"/>
      <c r="M483" s="17" t="str">
        <f t="shared" si="15"/>
        <v/>
      </c>
      <c r="N483" s="13" t="str">
        <f>IF(D483="","",ROUND(D483*VLOOKUP(E483,Configuración!$A$4:$B$9,2,FALSE)*VLOOKUP(H483,Configuración!$D$4:$E$6,2,FALSE)*(I483/5)*VLOOKUP(J483,Configuración!$G$4:$H$7,2,FALSE)*(1-IFERROR(MIN(0.3,K483*0.03),0)),2))</f>
        <v/>
      </c>
      <c r="O483" s="15"/>
    </row>
    <row r="484" spans="1:15" x14ac:dyDescent="0.25">
      <c r="A484" s="11"/>
      <c r="B484" s="12"/>
      <c r="C484" s="12"/>
      <c r="D484" s="13" t="str">
        <f t="shared" si="14"/>
        <v/>
      </c>
      <c r="E484" s="14"/>
      <c r="F484" s="15"/>
      <c r="G484" s="14"/>
      <c r="H484" s="14"/>
      <c r="I484" s="14"/>
      <c r="J484" s="14"/>
      <c r="K484" s="16"/>
      <c r="L484" s="13"/>
      <c r="M484" s="17" t="str">
        <f t="shared" si="15"/>
        <v/>
      </c>
      <c r="N484" s="13" t="str">
        <f>IF(D484="","",ROUND(D484*VLOOKUP(E484,Configuración!$A$4:$B$9,2,FALSE)*VLOOKUP(H484,Configuración!$D$4:$E$6,2,FALSE)*(I484/5)*VLOOKUP(J484,Configuración!$G$4:$H$7,2,FALSE)*(1-IFERROR(MIN(0.3,K484*0.03),0)),2))</f>
        <v/>
      </c>
      <c r="O484" s="15"/>
    </row>
    <row r="485" spans="1:15" x14ac:dyDescent="0.25">
      <c r="A485" s="11"/>
      <c r="B485" s="12"/>
      <c r="C485" s="12"/>
      <c r="D485" s="13" t="str">
        <f t="shared" si="14"/>
        <v/>
      </c>
      <c r="E485" s="14"/>
      <c r="F485" s="15"/>
      <c r="G485" s="14"/>
      <c r="H485" s="14"/>
      <c r="I485" s="14"/>
      <c r="J485" s="14"/>
      <c r="K485" s="16"/>
      <c r="L485" s="13"/>
      <c r="M485" s="17" t="str">
        <f t="shared" si="15"/>
        <v/>
      </c>
      <c r="N485" s="13" t="str">
        <f>IF(D485="","",ROUND(D485*VLOOKUP(E485,Configuración!$A$4:$B$9,2,FALSE)*VLOOKUP(H485,Configuración!$D$4:$E$6,2,FALSE)*(I485/5)*VLOOKUP(J485,Configuración!$G$4:$H$7,2,FALSE)*(1-IFERROR(MIN(0.3,K485*0.03),0)),2))</f>
        <v/>
      </c>
      <c r="O485" s="15"/>
    </row>
    <row r="486" spans="1:15" x14ac:dyDescent="0.25">
      <c r="A486" s="11"/>
      <c r="B486" s="12"/>
      <c r="C486" s="12"/>
      <c r="D486" s="13" t="str">
        <f t="shared" si="14"/>
        <v/>
      </c>
      <c r="E486" s="14"/>
      <c r="F486" s="15"/>
      <c r="G486" s="14"/>
      <c r="H486" s="14"/>
      <c r="I486" s="14"/>
      <c r="J486" s="14"/>
      <c r="K486" s="16"/>
      <c r="L486" s="13"/>
      <c r="M486" s="17" t="str">
        <f t="shared" si="15"/>
        <v/>
      </c>
      <c r="N486" s="13" t="str">
        <f>IF(D486="","",ROUND(D486*VLOOKUP(E486,Configuración!$A$4:$B$9,2,FALSE)*VLOOKUP(H486,Configuración!$D$4:$E$6,2,FALSE)*(I486/5)*VLOOKUP(J486,Configuración!$G$4:$H$7,2,FALSE)*(1-IFERROR(MIN(0.3,K486*0.03),0)),2))</f>
        <v/>
      </c>
      <c r="O486" s="15"/>
    </row>
    <row r="487" spans="1:15" x14ac:dyDescent="0.25">
      <c r="A487" s="11"/>
      <c r="B487" s="12"/>
      <c r="C487" s="12"/>
      <c r="D487" s="13" t="str">
        <f t="shared" si="14"/>
        <v/>
      </c>
      <c r="E487" s="14"/>
      <c r="F487" s="15"/>
      <c r="G487" s="14"/>
      <c r="H487" s="14"/>
      <c r="I487" s="14"/>
      <c r="J487" s="14"/>
      <c r="K487" s="16"/>
      <c r="L487" s="13"/>
      <c r="M487" s="17" t="str">
        <f t="shared" si="15"/>
        <v/>
      </c>
      <c r="N487" s="13" t="str">
        <f>IF(D487="","",ROUND(D487*VLOOKUP(E487,Configuración!$A$4:$B$9,2,FALSE)*VLOOKUP(H487,Configuración!$D$4:$E$6,2,FALSE)*(I487/5)*VLOOKUP(J487,Configuración!$G$4:$H$7,2,FALSE)*(1-IFERROR(MIN(0.3,K487*0.03),0)),2))</f>
        <v/>
      </c>
      <c r="O487" s="15"/>
    </row>
    <row r="488" spans="1:15" x14ac:dyDescent="0.25">
      <c r="A488" s="11"/>
      <c r="B488" s="12"/>
      <c r="C488" s="12"/>
      <c r="D488" s="13" t="str">
        <f t="shared" si="14"/>
        <v/>
      </c>
      <c r="E488" s="14"/>
      <c r="F488" s="15"/>
      <c r="G488" s="14"/>
      <c r="H488" s="14"/>
      <c r="I488" s="14"/>
      <c r="J488" s="14"/>
      <c r="K488" s="16"/>
      <c r="L488" s="13"/>
      <c r="M488" s="17" t="str">
        <f t="shared" si="15"/>
        <v/>
      </c>
      <c r="N488" s="13" t="str">
        <f>IF(D488="","",ROUND(D488*VLOOKUP(E488,Configuración!$A$4:$B$9,2,FALSE)*VLOOKUP(H488,Configuración!$D$4:$E$6,2,FALSE)*(I488/5)*VLOOKUP(J488,Configuración!$G$4:$H$7,2,FALSE)*(1-IFERROR(MIN(0.3,K488*0.03),0)),2))</f>
        <v/>
      </c>
      <c r="O488" s="15"/>
    </row>
    <row r="489" spans="1:15" x14ac:dyDescent="0.25">
      <c r="A489" s="11"/>
      <c r="B489" s="12"/>
      <c r="C489" s="12"/>
      <c r="D489" s="13" t="str">
        <f t="shared" si="14"/>
        <v/>
      </c>
      <c r="E489" s="14"/>
      <c r="F489" s="15"/>
      <c r="G489" s="14"/>
      <c r="H489" s="14"/>
      <c r="I489" s="14"/>
      <c r="J489" s="14"/>
      <c r="K489" s="16"/>
      <c r="L489" s="13"/>
      <c r="M489" s="17" t="str">
        <f t="shared" si="15"/>
        <v/>
      </c>
      <c r="N489" s="13" t="str">
        <f>IF(D489="","",ROUND(D489*VLOOKUP(E489,Configuración!$A$4:$B$9,2,FALSE)*VLOOKUP(H489,Configuración!$D$4:$E$6,2,FALSE)*(I489/5)*VLOOKUP(J489,Configuración!$G$4:$H$7,2,FALSE)*(1-IFERROR(MIN(0.3,K489*0.03),0)),2))</f>
        <v/>
      </c>
      <c r="O489" s="15"/>
    </row>
    <row r="490" spans="1:15" x14ac:dyDescent="0.25">
      <c r="A490" s="11"/>
      <c r="B490" s="12"/>
      <c r="C490" s="12"/>
      <c r="D490" s="13" t="str">
        <f t="shared" si="14"/>
        <v/>
      </c>
      <c r="E490" s="14"/>
      <c r="F490" s="15"/>
      <c r="G490" s="14"/>
      <c r="H490" s="14"/>
      <c r="I490" s="14"/>
      <c r="J490" s="14"/>
      <c r="K490" s="16"/>
      <c r="L490" s="13"/>
      <c r="M490" s="17" t="str">
        <f t="shared" si="15"/>
        <v/>
      </c>
      <c r="N490" s="13" t="str">
        <f>IF(D490="","",ROUND(D490*VLOOKUP(E490,Configuración!$A$4:$B$9,2,FALSE)*VLOOKUP(H490,Configuración!$D$4:$E$6,2,FALSE)*(I490/5)*VLOOKUP(J490,Configuración!$G$4:$H$7,2,FALSE)*(1-IFERROR(MIN(0.3,K490*0.03),0)),2))</f>
        <v/>
      </c>
      <c r="O490" s="15"/>
    </row>
    <row r="491" spans="1:15" x14ac:dyDescent="0.25">
      <c r="A491" s="11"/>
      <c r="B491" s="12"/>
      <c r="C491" s="12"/>
      <c r="D491" s="13" t="str">
        <f t="shared" si="14"/>
        <v/>
      </c>
      <c r="E491" s="14"/>
      <c r="F491" s="15"/>
      <c r="G491" s="14"/>
      <c r="H491" s="14"/>
      <c r="I491" s="14"/>
      <c r="J491" s="14"/>
      <c r="K491" s="16"/>
      <c r="L491" s="13"/>
      <c r="M491" s="17" t="str">
        <f t="shared" si="15"/>
        <v/>
      </c>
      <c r="N491" s="13" t="str">
        <f>IF(D491="","",ROUND(D491*VLOOKUP(E491,Configuración!$A$4:$B$9,2,FALSE)*VLOOKUP(H491,Configuración!$D$4:$E$6,2,FALSE)*(I491/5)*VLOOKUP(J491,Configuración!$G$4:$H$7,2,FALSE)*(1-IFERROR(MIN(0.3,K491*0.03),0)),2))</f>
        <v/>
      </c>
      <c r="O491" s="15"/>
    </row>
    <row r="492" spans="1:15" x14ac:dyDescent="0.25">
      <c r="A492" s="11"/>
      <c r="B492" s="12"/>
      <c r="C492" s="12"/>
      <c r="D492" s="13" t="str">
        <f t="shared" si="14"/>
        <v/>
      </c>
      <c r="E492" s="14"/>
      <c r="F492" s="15"/>
      <c r="G492" s="14"/>
      <c r="H492" s="14"/>
      <c r="I492" s="14"/>
      <c r="J492" s="14"/>
      <c r="K492" s="16"/>
      <c r="L492" s="13"/>
      <c r="M492" s="17" t="str">
        <f t="shared" si="15"/>
        <v/>
      </c>
      <c r="N492" s="13" t="str">
        <f>IF(D492="","",ROUND(D492*VLOOKUP(E492,Configuración!$A$4:$B$9,2,FALSE)*VLOOKUP(H492,Configuración!$D$4:$E$6,2,FALSE)*(I492/5)*VLOOKUP(J492,Configuración!$G$4:$H$7,2,FALSE)*(1-IFERROR(MIN(0.3,K492*0.03),0)),2))</f>
        <v/>
      </c>
      <c r="O492" s="15"/>
    </row>
    <row r="493" spans="1:15" x14ac:dyDescent="0.25">
      <c r="A493" s="11"/>
      <c r="B493" s="12"/>
      <c r="C493" s="12"/>
      <c r="D493" s="13" t="str">
        <f t="shared" si="14"/>
        <v/>
      </c>
      <c r="E493" s="14"/>
      <c r="F493" s="15"/>
      <c r="G493" s="14"/>
      <c r="H493" s="14"/>
      <c r="I493" s="14"/>
      <c r="J493" s="14"/>
      <c r="K493" s="16"/>
      <c r="L493" s="13"/>
      <c r="M493" s="17" t="str">
        <f t="shared" si="15"/>
        <v/>
      </c>
      <c r="N493" s="13" t="str">
        <f>IF(D493="","",ROUND(D493*VLOOKUP(E493,Configuración!$A$4:$B$9,2,FALSE)*VLOOKUP(H493,Configuración!$D$4:$E$6,2,FALSE)*(I493/5)*VLOOKUP(J493,Configuración!$G$4:$H$7,2,FALSE)*(1-IFERROR(MIN(0.3,K493*0.03),0)),2))</f>
        <v/>
      </c>
      <c r="O493" s="15"/>
    </row>
    <row r="494" spans="1:15" x14ac:dyDescent="0.25">
      <c r="A494" s="11"/>
      <c r="B494" s="12"/>
      <c r="C494" s="12"/>
      <c r="D494" s="13" t="str">
        <f t="shared" si="14"/>
        <v/>
      </c>
      <c r="E494" s="14"/>
      <c r="F494" s="15"/>
      <c r="G494" s="14"/>
      <c r="H494" s="14"/>
      <c r="I494" s="14"/>
      <c r="J494" s="14"/>
      <c r="K494" s="16"/>
      <c r="L494" s="13"/>
      <c r="M494" s="17" t="str">
        <f t="shared" si="15"/>
        <v/>
      </c>
      <c r="N494" s="13" t="str">
        <f>IF(D494="","",ROUND(D494*VLOOKUP(E494,Configuración!$A$4:$B$9,2,FALSE)*VLOOKUP(H494,Configuración!$D$4:$E$6,2,FALSE)*(I494/5)*VLOOKUP(J494,Configuración!$G$4:$H$7,2,FALSE)*(1-IFERROR(MIN(0.3,K494*0.03),0)),2))</f>
        <v/>
      </c>
      <c r="O494" s="15"/>
    </row>
    <row r="495" spans="1:15" x14ac:dyDescent="0.25">
      <c r="A495" s="11"/>
      <c r="B495" s="12"/>
      <c r="C495" s="12"/>
      <c r="D495" s="13" t="str">
        <f t="shared" si="14"/>
        <v/>
      </c>
      <c r="E495" s="14"/>
      <c r="F495" s="15"/>
      <c r="G495" s="14"/>
      <c r="H495" s="14"/>
      <c r="I495" s="14"/>
      <c r="J495" s="14"/>
      <c r="K495" s="16"/>
      <c r="L495" s="13"/>
      <c r="M495" s="17" t="str">
        <f t="shared" si="15"/>
        <v/>
      </c>
      <c r="N495" s="13" t="str">
        <f>IF(D495="","",ROUND(D495*VLOOKUP(E495,Configuración!$A$4:$B$9,2,FALSE)*VLOOKUP(H495,Configuración!$D$4:$E$6,2,FALSE)*(I495/5)*VLOOKUP(J495,Configuración!$G$4:$H$7,2,FALSE)*(1-IFERROR(MIN(0.3,K495*0.03),0)),2))</f>
        <v/>
      </c>
      <c r="O495" s="15"/>
    </row>
    <row r="496" spans="1:15" x14ac:dyDescent="0.25">
      <c r="A496" s="11"/>
      <c r="B496" s="12"/>
      <c r="C496" s="12"/>
      <c r="D496" s="13" t="str">
        <f t="shared" si="14"/>
        <v/>
      </c>
      <c r="E496" s="14"/>
      <c r="F496" s="15"/>
      <c r="G496" s="14"/>
      <c r="H496" s="14"/>
      <c r="I496" s="14"/>
      <c r="J496" s="14"/>
      <c r="K496" s="16"/>
      <c r="L496" s="13"/>
      <c r="M496" s="17" t="str">
        <f t="shared" si="15"/>
        <v/>
      </c>
      <c r="N496" s="13" t="str">
        <f>IF(D496="","",ROUND(D496*VLOOKUP(E496,Configuración!$A$4:$B$9,2,FALSE)*VLOOKUP(H496,Configuración!$D$4:$E$6,2,FALSE)*(I496/5)*VLOOKUP(J496,Configuración!$G$4:$H$7,2,FALSE)*(1-IFERROR(MIN(0.3,K496*0.03),0)),2))</f>
        <v/>
      </c>
      <c r="O496" s="15"/>
    </row>
    <row r="497" spans="1:15" x14ac:dyDescent="0.25">
      <c r="A497" s="11"/>
      <c r="B497" s="12"/>
      <c r="C497" s="12"/>
      <c r="D497" s="13" t="str">
        <f t="shared" si="14"/>
        <v/>
      </c>
      <c r="E497" s="14"/>
      <c r="F497" s="15"/>
      <c r="G497" s="14"/>
      <c r="H497" s="14"/>
      <c r="I497" s="14"/>
      <c r="J497" s="14"/>
      <c r="K497" s="16"/>
      <c r="L497" s="13"/>
      <c r="M497" s="17" t="str">
        <f t="shared" si="15"/>
        <v/>
      </c>
      <c r="N497" s="13" t="str">
        <f>IF(D497="","",ROUND(D497*VLOOKUP(E497,Configuración!$A$4:$B$9,2,FALSE)*VLOOKUP(H497,Configuración!$D$4:$E$6,2,FALSE)*(I497/5)*VLOOKUP(J497,Configuración!$G$4:$H$7,2,FALSE)*(1-IFERROR(MIN(0.3,K497*0.03),0)),2))</f>
        <v/>
      </c>
      <c r="O497" s="15"/>
    </row>
    <row r="498" spans="1:15" x14ac:dyDescent="0.25">
      <c r="A498" s="11"/>
      <c r="B498" s="12"/>
      <c r="C498" s="12"/>
      <c r="D498" s="13" t="str">
        <f t="shared" si="14"/>
        <v/>
      </c>
      <c r="E498" s="14"/>
      <c r="F498" s="15"/>
      <c r="G498" s="14"/>
      <c r="H498" s="14"/>
      <c r="I498" s="14"/>
      <c r="J498" s="14"/>
      <c r="K498" s="16"/>
      <c r="L498" s="13"/>
      <c r="M498" s="17" t="str">
        <f t="shared" si="15"/>
        <v/>
      </c>
      <c r="N498" s="13" t="str">
        <f>IF(D498="","",ROUND(D498*VLOOKUP(E498,Configuración!$A$4:$B$9,2,FALSE)*VLOOKUP(H498,Configuración!$D$4:$E$6,2,FALSE)*(I498/5)*VLOOKUP(J498,Configuración!$G$4:$H$7,2,FALSE)*(1-IFERROR(MIN(0.3,K498*0.03),0)),2))</f>
        <v/>
      </c>
      <c r="O498" s="15"/>
    </row>
    <row r="499" spans="1:15" x14ac:dyDescent="0.25">
      <c r="A499" s="11"/>
      <c r="B499" s="12"/>
      <c r="C499" s="12"/>
      <c r="D499" s="13" t="str">
        <f t="shared" si="14"/>
        <v/>
      </c>
      <c r="E499" s="14"/>
      <c r="F499" s="15"/>
      <c r="G499" s="14"/>
      <c r="H499" s="14"/>
      <c r="I499" s="14"/>
      <c r="J499" s="14"/>
      <c r="K499" s="16"/>
      <c r="L499" s="13"/>
      <c r="M499" s="17" t="str">
        <f t="shared" si="15"/>
        <v/>
      </c>
      <c r="N499" s="13" t="str">
        <f>IF(D499="","",ROUND(D499*VLOOKUP(E499,Configuración!$A$4:$B$9,2,FALSE)*VLOOKUP(H499,Configuración!$D$4:$E$6,2,FALSE)*(I499/5)*VLOOKUP(J499,Configuración!$G$4:$H$7,2,FALSE)*(1-IFERROR(MIN(0.3,K499*0.03),0)),2))</f>
        <v/>
      </c>
      <c r="O499" s="15"/>
    </row>
    <row r="500" spans="1:15" x14ac:dyDescent="0.25">
      <c r="A500" s="11"/>
      <c r="B500" s="12"/>
      <c r="C500" s="12"/>
      <c r="D500" s="13" t="str">
        <f t="shared" si="14"/>
        <v/>
      </c>
      <c r="E500" s="14"/>
      <c r="F500" s="15"/>
      <c r="G500" s="14"/>
      <c r="H500" s="14"/>
      <c r="I500" s="14"/>
      <c r="J500" s="14"/>
      <c r="K500" s="16"/>
      <c r="L500" s="13"/>
      <c r="M500" s="17" t="str">
        <f t="shared" si="15"/>
        <v/>
      </c>
      <c r="N500" s="13" t="str">
        <f>IF(D500="","",ROUND(D500*VLOOKUP(E500,Configuración!$A$4:$B$9,2,FALSE)*VLOOKUP(H500,Configuración!$D$4:$E$6,2,FALSE)*(I500/5)*VLOOKUP(J500,Configuración!$G$4:$H$7,2,FALSE)*(1-IFERROR(MIN(0.3,K500*0.03),0)),2))</f>
        <v/>
      </c>
      <c r="O500" s="15"/>
    </row>
    <row r="501" spans="1:15" x14ac:dyDescent="0.25">
      <c r="A501" s="11"/>
      <c r="B501" s="12"/>
      <c r="C501" s="12"/>
      <c r="D501" s="13" t="str">
        <f t="shared" si="14"/>
        <v/>
      </c>
      <c r="E501" s="14"/>
      <c r="F501" s="15"/>
      <c r="G501" s="14"/>
      <c r="H501" s="14"/>
      <c r="I501" s="14"/>
      <c r="J501" s="14"/>
      <c r="K501" s="16"/>
      <c r="L501" s="13"/>
      <c r="M501" s="17" t="str">
        <f t="shared" si="15"/>
        <v/>
      </c>
      <c r="N501" s="13" t="str">
        <f>IF(D501="","",ROUND(D501*VLOOKUP(E501,Configuración!$A$4:$B$9,2,FALSE)*VLOOKUP(H501,Configuración!$D$4:$E$6,2,FALSE)*(I501/5)*VLOOKUP(J501,Configuración!$G$4:$H$7,2,FALSE)*(1-IFERROR(MIN(0.3,K501*0.03),0)),2))</f>
        <v/>
      </c>
      <c r="O501" s="15"/>
    </row>
    <row r="502" spans="1:15" x14ac:dyDescent="0.25">
      <c r="A502" s="11"/>
      <c r="B502" s="12"/>
      <c r="C502" s="12"/>
      <c r="D502" s="13" t="str">
        <f t="shared" si="14"/>
        <v/>
      </c>
      <c r="E502" s="14"/>
      <c r="F502" s="15"/>
      <c r="G502" s="14"/>
      <c r="H502" s="14"/>
      <c r="I502" s="14"/>
      <c r="J502" s="14"/>
      <c r="K502" s="16"/>
      <c r="L502" s="13"/>
      <c r="M502" s="17" t="str">
        <f t="shared" si="15"/>
        <v/>
      </c>
      <c r="N502" s="13" t="str">
        <f>IF(D502="","",ROUND(D502*VLOOKUP(E502,Configuración!$A$4:$B$9,2,FALSE)*VLOOKUP(H502,Configuración!$D$4:$E$6,2,FALSE)*(I502/5)*VLOOKUP(J502,Configuración!$G$4:$H$7,2,FALSE)*(1-IFERROR(MIN(0.3,K502*0.03),0)),2))</f>
        <v/>
      </c>
      <c r="O502" s="15"/>
    </row>
    <row r="503" spans="1:15" x14ac:dyDescent="0.25">
      <c r="A503" s="11"/>
      <c r="B503" s="12"/>
      <c r="C503" s="12"/>
      <c r="D503" s="13" t="str">
        <f t="shared" si="14"/>
        <v/>
      </c>
      <c r="E503" s="14"/>
      <c r="F503" s="15"/>
      <c r="G503" s="14"/>
      <c r="H503" s="14"/>
      <c r="I503" s="14"/>
      <c r="J503" s="14"/>
      <c r="K503" s="16"/>
      <c r="L503" s="13"/>
      <c r="M503" s="17" t="str">
        <f t="shared" si="15"/>
        <v/>
      </c>
      <c r="N503" s="13" t="str">
        <f>IF(D503="","",ROUND(D503*VLOOKUP(E503,Configuración!$A$4:$B$9,2,FALSE)*VLOOKUP(H503,Configuración!$D$4:$E$6,2,FALSE)*(I503/5)*VLOOKUP(J503,Configuración!$G$4:$H$7,2,FALSE)*(1-IFERROR(MIN(0.3,K503*0.03),0)),2))</f>
        <v/>
      </c>
      <c r="O503" s="15"/>
    </row>
    <row r="504" spans="1:15" x14ac:dyDescent="0.25">
      <c r="A504" s="11"/>
      <c r="B504" s="12"/>
      <c r="C504" s="12"/>
      <c r="D504" s="13" t="str">
        <f t="shared" si="14"/>
        <v/>
      </c>
      <c r="E504" s="14"/>
      <c r="F504" s="15"/>
      <c r="G504" s="14"/>
      <c r="H504" s="14"/>
      <c r="I504" s="14"/>
      <c r="J504" s="14"/>
      <c r="K504" s="16"/>
      <c r="L504" s="13"/>
      <c r="M504" s="17" t="str">
        <f t="shared" si="15"/>
        <v/>
      </c>
      <c r="N504" s="13" t="str">
        <f>IF(D504="","",ROUND(D504*VLOOKUP(E504,Configuración!$A$4:$B$9,2,FALSE)*VLOOKUP(H504,Configuración!$D$4:$E$6,2,FALSE)*(I504/5)*VLOOKUP(J504,Configuración!$G$4:$H$7,2,FALSE)*(1-IFERROR(MIN(0.3,K504*0.03),0)),2))</f>
        <v/>
      </c>
      <c r="O504" s="15"/>
    </row>
    <row r="505" spans="1:15" x14ac:dyDescent="0.25">
      <c r="A505" s="11"/>
      <c r="B505" s="12"/>
      <c r="C505" s="12"/>
      <c r="D505" s="13" t="str">
        <f t="shared" si="14"/>
        <v/>
      </c>
      <c r="E505" s="14"/>
      <c r="F505" s="15"/>
      <c r="G505" s="14"/>
      <c r="H505" s="14"/>
      <c r="I505" s="14"/>
      <c r="J505" s="14"/>
      <c r="K505" s="16"/>
      <c r="L505" s="13"/>
      <c r="M505" s="17" t="str">
        <f t="shared" si="15"/>
        <v/>
      </c>
      <c r="N505" s="13" t="str">
        <f>IF(D505="","",ROUND(D505*VLOOKUP(E505,Configuración!$A$4:$B$9,2,FALSE)*VLOOKUP(H505,Configuración!$D$4:$E$6,2,FALSE)*(I505/5)*VLOOKUP(J505,Configuración!$G$4:$H$7,2,FALSE)*(1-IFERROR(MIN(0.3,K505*0.03),0)),2))</f>
        <v/>
      </c>
      <c r="O505" s="15"/>
    </row>
  </sheetData>
  <mergeCells count="2">
    <mergeCell ref="A1:O1"/>
    <mergeCell ref="A2:O2"/>
  </mergeCells>
  <conditionalFormatting sqref="A6:O505">
    <cfRule type="expression" dxfId="3" priority="1">
      <formula>$J6="Hecho"</formula>
    </cfRule>
    <cfRule type="expression" dxfId="2" priority="2">
      <formula>$J6="En curso"</formula>
    </cfRule>
    <cfRule type="expression" dxfId="1" priority="3">
      <formula>$J6="Bloqueado"</formula>
    </cfRule>
    <cfRule type="expression" dxfId="0" priority="4">
      <formula>$J6="Cancelado"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0"/>
  <sheetViews>
    <sheetView showGridLines="0" workbookViewId="0"/>
  </sheetViews>
  <sheetFormatPr baseColWidth="10" defaultColWidth="9.140625" defaultRowHeight="15" x14ac:dyDescent="0.25"/>
  <cols>
    <col min="1" max="1" width="22" customWidth="1"/>
    <col min="2" max="3" width="13" customWidth="1"/>
    <col min="4" max="4" width="30" customWidth="1"/>
    <col min="5" max="5" width="14" customWidth="1"/>
    <col min="6" max="6" width="22" customWidth="1"/>
    <col min="7" max="8" width="10" customWidth="1"/>
    <col min="9" max="9" width="2" customWidth="1"/>
    <col min="10" max="10" width="12" customWidth="1"/>
  </cols>
  <sheetData>
    <row r="1" spans="1:10" ht="18.75" x14ac:dyDescent="0.3">
      <c r="A1" s="18" t="s">
        <v>81</v>
      </c>
    </row>
    <row r="3" spans="1:10" x14ac:dyDescent="0.25">
      <c r="A3" s="24" t="s">
        <v>25</v>
      </c>
      <c r="B3" s="24" t="s">
        <v>82</v>
      </c>
      <c r="D3" s="24" t="s">
        <v>41</v>
      </c>
      <c r="E3" s="24" t="s">
        <v>82</v>
      </c>
      <c r="G3" s="24" t="s">
        <v>43</v>
      </c>
      <c r="H3" s="24" t="s">
        <v>83</v>
      </c>
      <c r="J3" s="24" t="s">
        <v>42</v>
      </c>
    </row>
    <row r="4" spans="1:10" x14ac:dyDescent="0.25">
      <c r="A4" s="5" t="s">
        <v>29</v>
      </c>
      <c r="B4" s="19">
        <v>1.3</v>
      </c>
      <c r="D4" s="5" t="s">
        <v>50</v>
      </c>
      <c r="E4" s="19">
        <v>1.3</v>
      </c>
      <c r="G4" s="5" t="s">
        <v>51</v>
      </c>
      <c r="H4" s="19">
        <v>1</v>
      </c>
      <c r="J4" s="20">
        <v>1</v>
      </c>
    </row>
    <row r="5" spans="1:10" x14ac:dyDescent="0.25">
      <c r="A5" s="5" t="s">
        <v>30</v>
      </c>
      <c r="B5" s="19">
        <v>1</v>
      </c>
      <c r="D5" s="5" t="s">
        <v>55</v>
      </c>
      <c r="E5" s="19">
        <v>1</v>
      </c>
      <c r="G5" s="5" t="s">
        <v>66</v>
      </c>
      <c r="H5" s="19">
        <v>0.6</v>
      </c>
      <c r="J5" s="20">
        <v>2</v>
      </c>
    </row>
    <row r="6" spans="1:10" x14ac:dyDescent="0.25">
      <c r="A6" s="5" t="s">
        <v>31</v>
      </c>
      <c r="B6" s="19">
        <v>0.8</v>
      </c>
      <c r="D6" s="5" t="s">
        <v>61</v>
      </c>
      <c r="E6" s="19">
        <v>0.8</v>
      </c>
      <c r="G6" s="5" t="s">
        <v>64</v>
      </c>
      <c r="H6" s="19">
        <v>0.3</v>
      </c>
      <c r="J6" s="20">
        <v>3</v>
      </c>
    </row>
    <row r="7" spans="1:10" x14ac:dyDescent="0.25">
      <c r="A7" s="5" t="s">
        <v>32</v>
      </c>
      <c r="B7" s="19">
        <v>1.1000000000000001</v>
      </c>
      <c r="G7" s="5" t="s">
        <v>84</v>
      </c>
      <c r="H7" s="19">
        <v>0</v>
      </c>
      <c r="J7" s="20">
        <v>4</v>
      </c>
    </row>
    <row r="8" spans="1:10" x14ac:dyDescent="0.25">
      <c r="A8" s="5" t="s">
        <v>33</v>
      </c>
      <c r="B8" s="19">
        <v>0</v>
      </c>
      <c r="J8" s="20">
        <v>5</v>
      </c>
    </row>
    <row r="9" spans="1:10" x14ac:dyDescent="0.25">
      <c r="A9" s="5" t="s">
        <v>15</v>
      </c>
      <c r="B9" s="19">
        <v>0</v>
      </c>
    </row>
    <row r="11" spans="1:10" x14ac:dyDescent="0.25">
      <c r="A11" s="1" t="s">
        <v>85</v>
      </c>
      <c r="D11" s="30"/>
      <c r="E11" s="27"/>
      <c r="F11" s="1" t="s">
        <v>86</v>
      </c>
    </row>
    <row r="12" spans="1:10" x14ac:dyDescent="0.25">
      <c r="A12" s="3" t="s">
        <v>87</v>
      </c>
      <c r="B12" s="3" t="s">
        <v>6</v>
      </c>
      <c r="C12" s="3" t="s">
        <v>7</v>
      </c>
      <c r="D12" s="3" t="s">
        <v>88</v>
      </c>
      <c r="E12" s="31"/>
      <c r="F12" s="3" t="s">
        <v>89</v>
      </c>
      <c r="G12" s="3" t="s">
        <v>90</v>
      </c>
    </row>
    <row r="13" spans="1:10" x14ac:dyDescent="0.25">
      <c r="A13" s="21" t="s">
        <v>3</v>
      </c>
      <c r="B13" s="4">
        <v>46023</v>
      </c>
      <c r="C13" s="4">
        <v>46053</v>
      </c>
      <c r="D13" s="26">
        <v>202601</v>
      </c>
      <c r="E13" s="22"/>
      <c r="F13" s="28" t="s">
        <v>91</v>
      </c>
      <c r="G13" s="26">
        <v>8</v>
      </c>
    </row>
    <row r="14" spans="1:10" x14ac:dyDescent="0.25">
      <c r="A14" s="21" t="s">
        <v>92</v>
      </c>
      <c r="B14" s="4">
        <v>46054</v>
      </c>
      <c r="C14" s="4">
        <v>46081</v>
      </c>
      <c r="D14" s="26">
        <v>202602</v>
      </c>
      <c r="E14" s="23"/>
      <c r="F14" s="28" t="s">
        <v>93</v>
      </c>
      <c r="G14" s="29">
        <v>0.45</v>
      </c>
    </row>
    <row r="15" spans="1:10" x14ac:dyDescent="0.25">
      <c r="A15" s="20" t="s">
        <v>94</v>
      </c>
      <c r="B15" s="4">
        <v>46082</v>
      </c>
      <c r="C15" s="4">
        <v>46112</v>
      </c>
      <c r="D15" s="26">
        <v>202603</v>
      </c>
      <c r="E15" s="22"/>
      <c r="F15" s="28" t="s">
        <v>95</v>
      </c>
      <c r="G15" s="26">
        <v>6</v>
      </c>
    </row>
    <row r="16" spans="1:10" x14ac:dyDescent="0.25">
      <c r="A16" s="27"/>
      <c r="B16" s="27"/>
      <c r="C16" s="27"/>
      <c r="D16" s="27"/>
      <c r="E16" s="27"/>
    </row>
    <row r="17" spans="1:5" x14ac:dyDescent="0.25">
      <c r="A17" s="27"/>
      <c r="B17" s="27"/>
      <c r="C17" s="27"/>
      <c r="D17" s="27"/>
      <c r="E17" s="27"/>
    </row>
    <row r="18" spans="1:5" x14ac:dyDescent="0.25">
      <c r="A18" s="27"/>
      <c r="B18" s="27"/>
      <c r="C18" s="27"/>
      <c r="D18" s="27"/>
      <c r="E18" s="27"/>
    </row>
    <row r="19" spans="1:5" x14ac:dyDescent="0.25">
      <c r="A19" s="27"/>
      <c r="B19" s="27"/>
      <c r="C19" s="27"/>
      <c r="D19" s="27"/>
      <c r="E19" s="27"/>
    </row>
    <row r="20" spans="1:5" x14ac:dyDescent="0.25">
      <c r="A20" s="27"/>
      <c r="B20" s="27"/>
      <c r="C20" s="27"/>
      <c r="D20" s="27"/>
      <c r="E20" s="27"/>
    </row>
    <row r="21" spans="1:5" x14ac:dyDescent="0.25">
      <c r="A21" s="27"/>
      <c r="B21" s="27"/>
      <c r="C21" s="27"/>
      <c r="D21" s="27"/>
      <c r="E21" s="27"/>
    </row>
    <row r="22" spans="1:5" x14ac:dyDescent="0.25">
      <c r="A22" s="27"/>
      <c r="B22" s="27"/>
      <c r="C22" s="27"/>
      <c r="D22" s="27"/>
      <c r="E22" s="27"/>
    </row>
    <row r="23" spans="1:5" x14ac:dyDescent="0.25">
      <c r="A23" s="27"/>
      <c r="B23" s="27"/>
      <c r="C23" s="27"/>
      <c r="D23" s="27"/>
      <c r="E23" s="27"/>
    </row>
    <row r="24" spans="1:5" x14ac:dyDescent="0.25">
      <c r="A24" s="27"/>
      <c r="B24" s="27"/>
      <c r="C24" s="27"/>
      <c r="D24" s="27"/>
      <c r="E24" s="27"/>
    </row>
    <row r="25" spans="1:5" x14ac:dyDescent="0.25">
      <c r="A25" s="27"/>
      <c r="B25" s="27"/>
      <c r="C25" s="27"/>
      <c r="D25" s="27"/>
      <c r="E25" s="27"/>
    </row>
    <row r="26" spans="1:5" x14ac:dyDescent="0.25">
      <c r="A26" s="27"/>
      <c r="B26" s="27"/>
      <c r="C26" s="27"/>
      <c r="D26" s="27"/>
      <c r="E26" s="27"/>
    </row>
    <row r="27" spans="1:5" x14ac:dyDescent="0.25">
      <c r="A27" s="27"/>
      <c r="B27" s="27"/>
      <c r="C27" s="27"/>
      <c r="D27" s="27"/>
      <c r="E27" s="27"/>
    </row>
    <row r="28" spans="1:5" x14ac:dyDescent="0.25">
      <c r="A28" s="27"/>
      <c r="B28" s="27"/>
      <c r="C28" s="27"/>
      <c r="D28" s="27"/>
      <c r="E28" s="27"/>
    </row>
    <row r="29" spans="1:5" x14ac:dyDescent="0.25">
      <c r="A29" s="27"/>
      <c r="B29" s="27"/>
      <c r="C29" s="27"/>
      <c r="D29" s="27"/>
      <c r="E29" s="27"/>
    </row>
    <row r="30" spans="1:5" x14ac:dyDescent="0.25">
      <c r="A30" s="27"/>
      <c r="B30" s="27"/>
      <c r="C30" s="27"/>
      <c r="D30" s="27"/>
      <c r="E30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Panel</vt:lpstr>
      <vt:lpstr>Registro</vt:lpstr>
      <vt:lpstr>Configuración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2026-02-12T10:24:16Z</dcterms:modified>
</cp:coreProperties>
</file>