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tillas restaurantes\"/>
    </mc:Choice>
  </mc:AlternateContent>
  <xr:revisionPtr revIDLastSave="0" documentId="8_{DBA6588D-D832-4DBC-964D-0AB8F1758152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Uso" sheetId="1" r:id="rId1"/>
    <sheet name="Dashboard" sheetId="2" r:id="rId2"/>
    <sheet name="Datos" sheetId="3" r:id="rId3"/>
    <sheet name="Resultado" sheetId="4" r:id="rId4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7" i="4" l="1"/>
  <c r="K36" i="4"/>
  <c r="K35" i="4"/>
  <c r="K34" i="4"/>
  <c r="K33" i="4"/>
  <c r="K32" i="4"/>
  <c r="K31" i="4"/>
  <c r="K30" i="4"/>
  <c r="K29" i="4"/>
  <c r="K28" i="4"/>
  <c r="K27" i="4"/>
  <c r="K26" i="4"/>
  <c r="C4" i="4"/>
  <c r="J223" i="3"/>
  <c r="J222" i="3"/>
  <c r="J221" i="3"/>
  <c r="J220" i="3"/>
  <c r="J219" i="3"/>
  <c r="J218" i="3"/>
  <c r="J217" i="3"/>
  <c r="J216" i="3"/>
  <c r="J215" i="3"/>
  <c r="J214" i="3"/>
  <c r="J213" i="3"/>
  <c r="J212" i="3"/>
  <c r="J211" i="3"/>
  <c r="J210" i="3"/>
  <c r="J209" i="3"/>
  <c r="J208" i="3"/>
  <c r="J207" i="3"/>
  <c r="J206" i="3"/>
  <c r="J205" i="3"/>
  <c r="J204" i="3"/>
  <c r="J203" i="3"/>
  <c r="J202" i="3"/>
  <c r="J201" i="3"/>
  <c r="J200" i="3"/>
  <c r="J199" i="3"/>
  <c r="J198" i="3"/>
  <c r="J197" i="3"/>
  <c r="J196" i="3"/>
  <c r="J195" i="3"/>
  <c r="J194" i="3"/>
  <c r="J193" i="3"/>
  <c r="J192" i="3"/>
  <c r="J191" i="3"/>
  <c r="J190" i="3"/>
  <c r="J189" i="3"/>
  <c r="J188" i="3"/>
  <c r="J187" i="3"/>
  <c r="J186" i="3"/>
  <c r="J185" i="3"/>
  <c r="J184" i="3"/>
  <c r="J183" i="3"/>
  <c r="J182" i="3"/>
  <c r="J181" i="3"/>
  <c r="J180" i="3"/>
  <c r="J179" i="3"/>
  <c r="J178" i="3"/>
  <c r="J177" i="3"/>
  <c r="J176" i="3"/>
  <c r="J175" i="3"/>
  <c r="J174" i="3"/>
  <c r="J173" i="3"/>
  <c r="J172" i="3"/>
  <c r="J171" i="3"/>
  <c r="J170" i="3"/>
  <c r="J169" i="3"/>
  <c r="J168" i="3"/>
  <c r="J167" i="3"/>
  <c r="J166" i="3"/>
  <c r="J165" i="3"/>
  <c r="J164" i="3"/>
  <c r="J163" i="3"/>
  <c r="J162" i="3"/>
  <c r="J161" i="3"/>
  <c r="J160" i="3"/>
  <c r="J159" i="3"/>
  <c r="J158" i="3"/>
  <c r="J157" i="3"/>
  <c r="J156" i="3"/>
  <c r="J155" i="3"/>
  <c r="J154" i="3"/>
  <c r="J153" i="3"/>
  <c r="J152" i="3"/>
  <c r="J151" i="3"/>
  <c r="J150" i="3"/>
  <c r="J149" i="3"/>
  <c r="J148" i="3"/>
  <c r="J147" i="3"/>
  <c r="J146" i="3"/>
  <c r="J145" i="3"/>
  <c r="J144" i="3"/>
  <c r="J143" i="3"/>
  <c r="J142" i="3"/>
  <c r="J141" i="3"/>
  <c r="J140" i="3"/>
  <c r="J139" i="3"/>
  <c r="J138" i="3"/>
  <c r="J137" i="3"/>
  <c r="J136" i="3"/>
  <c r="J135" i="3"/>
  <c r="J134" i="3"/>
  <c r="J133" i="3"/>
  <c r="J132" i="3"/>
  <c r="J131" i="3"/>
  <c r="J130" i="3"/>
  <c r="J129" i="3"/>
  <c r="J128" i="3"/>
  <c r="J127" i="3"/>
  <c r="J126" i="3"/>
  <c r="J125" i="3"/>
  <c r="J124" i="3"/>
  <c r="J123" i="3"/>
  <c r="J122" i="3"/>
  <c r="J121" i="3"/>
  <c r="J120" i="3"/>
  <c r="J119" i="3"/>
  <c r="J118" i="3"/>
  <c r="J117" i="3"/>
  <c r="J116" i="3"/>
  <c r="J115" i="3"/>
  <c r="J114" i="3"/>
  <c r="J113" i="3"/>
  <c r="J112" i="3"/>
  <c r="J111" i="3"/>
  <c r="J110" i="3"/>
  <c r="J109" i="3"/>
  <c r="J108" i="3"/>
  <c r="J107" i="3"/>
  <c r="J106" i="3"/>
  <c r="J105" i="3"/>
  <c r="J104" i="3"/>
  <c r="J103" i="3"/>
  <c r="J102" i="3"/>
  <c r="J101" i="3"/>
  <c r="J100" i="3"/>
  <c r="J99" i="3"/>
  <c r="J98" i="3"/>
  <c r="J97" i="3"/>
  <c r="J96" i="3"/>
  <c r="J95" i="3"/>
  <c r="J94" i="3"/>
  <c r="J93" i="3"/>
  <c r="J92" i="3"/>
  <c r="J91" i="3"/>
  <c r="J90" i="3"/>
  <c r="J89" i="3"/>
  <c r="J88" i="3"/>
  <c r="J87" i="3"/>
  <c r="J86" i="3"/>
  <c r="J85" i="3"/>
  <c r="J84" i="3"/>
  <c r="J83" i="3"/>
  <c r="J82" i="3"/>
  <c r="J81" i="3"/>
  <c r="J80" i="3"/>
  <c r="J79" i="3"/>
  <c r="J78" i="3"/>
  <c r="J77" i="3"/>
  <c r="J76" i="3"/>
  <c r="J75" i="3"/>
  <c r="J74" i="3"/>
  <c r="J73" i="3"/>
  <c r="J72" i="3"/>
  <c r="J71" i="3"/>
  <c r="J70" i="3"/>
  <c r="J69" i="3"/>
  <c r="J68" i="3"/>
  <c r="J67" i="3"/>
  <c r="J66" i="3"/>
  <c r="J65" i="3"/>
  <c r="J64" i="3"/>
  <c r="J63" i="3"/>
  <c r="J62" i="3"/>
  <c r="J61" i="3"/>
  <c r="J60" i="3"/>
  <c r="J59" i="3"/>
  <c r="J58" i="3"/>
  <c r="J57" i="3"/>
  <c r="J56" i="3"/>
  <c r="K55" i="3"/>
  <c r="H55" i="3"/>
  <c r="F55" i="3"/>
  <c r="G55" i="3" s="1"/>
  <c r="I55" i="3" s="1"/>
  <c r="K54" i="3"/>
  <c r="H54" i="3"/>
  <c r="F54" i="3"/>
  <c r="G54" i="3" s="1"/>
  <c r="I54" i="3" s="1"/>
  <c r="K53" i="3"/>
  <c r="H53" i="3"/>
  <c r="F53" i="3"/>
  <c r="G53" i="3" s="1"/>
  <c r="I53" i="3" s="1"/>
  <c r="K52" i="3"/>
  <c r="H52" i="3"/>
  <c r="F52" i="3"/>
  <c r="G52" i="3" s="1"/>
  <c r="I52" i="3" s="1"/>
  <c r="K51" i="3"/>
  <c r="H51" i="3"/>
  <c r="F51" i="3"/>
  <c r="G51" i="3" s="1"/>
  <c r="I51" i="3" s="1"/>
  <c r="K50" i="3"/>
  <c r="H50" i="3"/>
  <c r="F50" i="3"/>
  <c r="G50" i="3" s="1"/>
  <c r="I50" i="3" s="1"/>
  <c r="K49" i="3"/>
  <c r="H49" i="3"/>
  <c r="F49" i="3"/>
  <c r="G49" i="3" s="1"/>
  <c r="I49" i="3" s="1"/>
  <c r="K48" i="3"/>
  <c r="H48" i="3"/>
  <c r="F48" i="3"/>
  <c r="G48" i="3" s="1"/>
  <c r="I48" i="3" s="1"/>
  <c r="K47" i="3"/>
  <c r="H47" i="3"/>
  <c r="F47" i="3"/>
  <c r="G47" i="3" s="1"/>
  <c r="K46" i="3"/>
  <c r="H46" i="3"/>
  <c r="F46" i="3"/>
  <c r="G46" i="3" s="1"/>
  <c r="I46" i="3" s="1"/>
  <c r="K45" i="3"/>
  <c r="H45" i="3"/>
  <c r="F45" i="3"/>
  <c r="G45" i="3" s="1"/>
  <c r="I45" i="3" s="1"/>
  <c r="K44" i="3"/>
  <c r="H44" i="3"/>
  <c r="F44" i="3"/>
  <c r="G44" i="3" s="1"/>
  <c r="I44" i="3" s="1"/>
  <c r="K43" i="3"/>
  <c r="H43" i="3"/>
  <c r="F43" i="3"/>
  <c r="G43" i="3" s="1"/>
  <c r="K42" i="3"/>
  <c r="H42" i="3"/>
  <c r="F42" i="3"/>
  <c r="G42" i="3" s="1"/>
  <c r="K41" i="3"/>
  <c r="H41" i="3"/>
  <c r="F41" i="3"/>
  <c r="G41" i="3" s="1"/>
  <c r="I41" i="3" s="1"/>
  <c r="K40" i="3"/>
  <c r="H40" i="3"/>
  <c r="F40" i="3"/>
  <c r="G40" i="3" s="1"/>
  <c r="I40" i="3" s="1"/>
  <c r="K39" i="3"/>
  <c r="H39" i="3"/>
  <c r="F39" i="3"/>
  <c r="G39" i="3" s="1"/>
  <c r="I39" i="3" s="1"/>
  <c r="K38" i="3"/>
  <c r="H38" i="3"/>
  <c r="F38" i="3"/>
  <c r="G38" i="3" s="1"/>
  <c r="I38" i="3" s="1"/>
  <c r="K37" i="3"/>
  <c r="H37" i="3"/>
  <c r="F37" i="3"/>
  <c r="G37" i="3" s="1"/>
  <c r="I37" i="3" s="1"/>
  <c r="K36" i="3"/>
  <c r="H36" i="3"/>
  <c r="F36" i="3"/>
  <c r="G36" i="3" s="1"/>
  <c r="K35" i="3"/>
  <c r="H35" i="3"/>
  <c r="F35" i="3"/>
  <c r="G35" i="3" s="1"/>
  <c r="I35" i="3" s="1"/>
  <c r="K34" i="3"/>
  <c r="H34" i="3"/>
  <c r="F34" i="3"/>
  <c r="G34" i="3" s="1"/>
  <c r="I34" i="3" s="1"/>
  <c r="K33" i="3"/>
  <c r="H33" i="3"/>
  <c r="F33" i="3"/>
  <c r="G33" i="3" s="1"/>
  <c r="I33" i="3" s="1"/>
  <c r="K32" i="3"/>
  <c r="H32" i="3"/>
  <c r="F32" i="3"/>
  <c r="G32" i="3" s="1"/>
  <c r="I32" i="3" s="1"/>
  <c r="K31" i="3"/>
  <c r="H31" i="3"/>
  <c r="F31" i="3"/>
  <c r="G31" i="3" s="1"/>
  <c r="I31" i="3" s="1"/>
  <c r="K30" i="3"/>
  <c r="H30" i="3"/>
  <c r="F30" i="3"/>
  <c r="G30" i="3" s="1"/>
  <c r="I30" i="3" s="1"/>
  <c r="K29" i="3"/>
  <c r="H29" i="3"/>
  <c r="F29" i="3"/>
  <c r="G29" i="3" s="1"/>
  <c r="I29" i="3" s="1"/>
  <c r="K28" i="3"/>
  <c r="H28" i="3"/>
  <c r="F28" i="3"/>
  <c r="G28" i="3" s="1"/>
  <c r="I28" i="3" s="1"/>
  <c r="K27" i="3"/>
  <c r="H27" i="3"/>
  <c r="F27" i="3"/>
  <c r="G27" i="3" s="1"/>
  <c r="K26" i="3"/>
  <c r="H26" i="3"/>
  <c r="F26" i="3"/>
  <c r="G26" i="3" s="1"/>
  <c r="I26" i="3" s="1"/>
  <c r="K25" i="3"/>
  <c r="H25" i="3"/>
  <c r="F25" i="3"/>
  <c r="G25" i="3" s="1"/>
  <c r="I25" i="3" s="1"/>
  <c r="K24" i="3"/>
  <c r="H24" i="3"/>
  <c r="F24" i="3"/>
  <c r="G24" i="3" s="1"/>
  <c r="I24" i="3" s="1"/>
  <c r="G18" i="3"/>
  <c r="F18" i="3"/>
  <c r="G17" i="3"/>
  <c r="F17" i="3"/>
  <c r="G16" i="3"/>
  <c r="F16" i="3"/>
  <c r="G15" i="3"/>
  <c r="F15" i="3"/>
  <c r="F14" i="3"/>
  <c r="G14" i="3" s="1"/>
  <c r="F13" i="3"/>
  <c r="G13" i="3" s="1"/>
  <c r="G12" i="3"/>
  <c r="F12" i="3"/>
  <c r="F11" i="3"/>
  <c r="G11" i="3" s="1"/>
  <c r="F10" i="3"/>
  <c r="G10" i="3" s="1"/>
  <c r="F9" i="3"/>
  <c r="G9" i="3" s="1"/>
  <c r="G8" i="3"/>
  <c r="F8" i="3"/>
  <c r="G7" i="3"/>
  <c r="F7" i="3"/>
  <c r="B20" i="2"/>
  <c r="B19" i="2"/>
  <c r="B18" i="2"/>
  <c r="B17" i="2"/>
  <c r="B16" i="2"/>
  <c r="B15" i="2"/>
  <c r="P11" i="2"/>
  <c r="C7" i="4" l="1"/>
  <c r="B8" i="2" s="1"/>
  <c r="I27" i="3"/>
  <c r="I47" i="3"/>
  <c r="N34" i="4"/>
  <c r="I42" i="3"/>
  <c r="I36" i="3"/>
  <c r="I43" i="3"/>
  <c r="L26" i="4"/>
  <c r="M29" i="4"/>
  <c r="N32" i="4"/>
  <c r="M26" i="4"/>
  <c r="N29" i="4"/>
  <c r="C16" i="4"/>
  <c r="D16" i="2" s="1"/>
  <c r="C20" i="4"/>
  <c r="D20" i="2" s="1"/>
  <c r="N26" i="4"/>
  <c r="D16" i="4"/>
  <c r="D20" i="4"/>
  <c r="L35" i="4"/>
  <c r="M35" i="4"/>
  <c r="L31" i="4"/>
  <c r="N35" i="4"/>
  <c r="L28" i="4"/>
  <c r="M31" i="4"/>
  <c r="C17" i="4"/>
  <c r="D17" i="2" s="1"/>
  <c r="M28" i="4"/>
  <c r="N31" i="4"/>
  <c r="D17" i="4"/>
  <c r="N28" i="4"/>
  <c r="E17" i="4"/>
  <c r="L36" i="4"/>
  <c r="M36" i="4"/>
  <c r="E20" i="4"/>
  <c r="L33" i="4"/>
  <c r="N36" i="4"/>
  <c r="L30" i="4"/>
  <c r="M33" i="4"/>
  <c r="E16" i="4"/>
  <c r="C8" i="4"/>
  <c r="F8" i="2" s="1"/>
  <c r="D18" i="4"/>
  <c r="L27" i="4"/>
  <c r="M30" i="4"/>
  <c r="N33" i="4"/>
  <c r="C18" i="4"/>
  <c r="D18" i="2" s="1"/>
  <c r="C9" i="4"/>
  <c r="E18" i="4"/>
  <c r="M27" i="4"/>
  <c r="N30" i="4"/>
  <c r="N27" i="4"/>
  <c r="L37" i="4"/>
  <c r="M37" i="4"/>
  <c r="C15" i="4"/>
  <c r="C19" i="4"/>
  <c r="D19" i="2" s="1"/>
  <c r="L34" i="4"/>
  <c r="N37" i="4"/>
  <c r="L32" i="4"/>
  <c r="M34" i="4"/>
  <c r="D15" i="4"/>
  <c r="D19" i="4"/>
  <c r="E15" i="4"/>
  <c r="E19" i="4"/>
  <c r="L29" i="4"/>
  <c r="M32" i="4"/>
  <c r="C10" i="4" l="1"/>
  <c r="C11" i="4" s="1"/>
  <c r="E21" i="4"/>
  <c r="O35" i="4"/>
  <c r="P35" i="4" s="1"/>
  <c r="C20" i="2"/>
  <c r="F20" i="4"/>
  <c r="E20" i="2" s="1"/>
  <c r="G18" i="4"/>
  <c r="F18" i="2" s="1"/>
  <c r="G17" i="4"/>
  <c r="F17" i="2" s="1"/>
  <c r="J8" i="2"/>
  <c r="G20" i="4"/>
  <c r="F20" i="2" s="1"/>
  <c r="G16" i="4"/>
  <c r="F16" i="2" s="1"/>
  <c r="G19" i="4"/>
  <c r="F19" i="2" s="1"/>
  <c r="G15" i="4"/>
  <c r="F15" i="2" s="1"/>
  <c r="P30" i="4"/>
  <c r="O30" i="4"/>
  <c r="C19" i="2"/>
  <c r="F19" i="4"/>
  <c r="E19" i="2" s="1"/>
  <c r="O28" i="4"/>
  <c r="P28" i="4" s="1"/>
  <c r="D21" i="4"/>
  <c r="C21" i="2" s="1"/>
  <c r="C15" i="2"/>
  <c r="F15" i="4"/>
  <c r="O37" i="4"/>
  <c r="P37" i="4" s="1"/>
  <c r="O26" i="4"/>
  <c r="P26" i="4" s="1"/>
  <c r="O32" i="4"/>
  <c r="P32" i="4" s="1"/>
  <c r="O34" i="4"/>
  <c r="P34" i="4" s="1"/>
  <c r="C16" i="2"/>
  <c r="F16" i="4"/>
  <c r="E16" i="2" s="1"/>
  <c r="P36" i="4"/>
  <c r="O36" i="4"/>
  <c r="C17" i="2"/>
  <c r="F17" i="4"/>
  <c r="E17" i="2" s="1"/>
  <c r="O33" i="4"/>
  <c r="P33" i="4" s="1"/>
  <c r="P29" i="4"/>
  <c r="O29" i="4"/>
  <c r="O27" i="4"/>
  <c r="P27" i="4" s="1"/>
  <c r="O31" i="4"/>
  <c r="P31" i="4" s="1"/>
  <c r="F18" i="4"/>
  <c r="E18" i="2" s="1"/>
  <c r="C18" i="2"/>
  <c r="D15" i="2"/>
  <c r="C21" i="4"/>
  <c r="D21" i="2" s="1"/>
  <c r="G21" i="4" l="1"/>
  <c r="F21" i="2" s="1"/>
  <c r="F21" i="4"/>
  <c r="E21" i="2" s="1"/>
  <c r="E15" i="2"/>
  <c r="B28" i="4"/>
  <c r="B26" i="4"/>
  <c r="B31" i="4"/>
  <c r="B30" i="4"/>
  <c r="B29" i="4"/>
  <c r="B32" i="4"/>
  <c r="B27" i="4"/>
  <c r="B33" i="4"/>
  <c r="F32" i="4" l="1"/>
  <c r="E32" i="4"/>
  <c r="D32" i="4"/>
  <c r="C32" i="4"/>
  <c r="F30" i="4"/>
  <c r="E30" i="4"/>
  <c r="D30" i="4"/>
  <c r="C30" i="4"/>
  <c r="F29" i="4"/>
  <c r="E29" i="4"/>
  <c r="D29" i="4"/>
  <c r="C29" i="4"/>
  <c r="F33" i="4"/>
  <c r="E33" i="4"/>
  <c r="D33" i="4"/>
  <c r="C33" i="4"/>
  <c r="D31" i="4"/>
  <c r="C31" i="4"/>
  <c r="F31" i="4"/>
  <c r="E31" i="4"/>
  <c r="F27" i="4"/>
  <c r="E27" i="4"/>
  <c r="D27" i="4"/>
  <c r="C27" i="4"/>
  <c r="F26" i="4"/>
  <c r="E26" i="4"/>
  <c r="D26" i="4"/>
  <c r="C26" i="4"/>
  <c r="C28" i="4"/>
  <c r="F28" i="4"/>
  <c r="E28" i="4"/>
  <c r="D28" i="4"/>
  <c r="G28" i="4" l="1"/>
  <c r="H28" i="4" s="1"/>
  <c r="G27" i="4"/>
  <c r="G30" i="4"/>
  <c r="G33" i="4"/>
  <c r="H33" i="4" s="1"/>
  <c r="G29" i="4"/>
  <c r="H29" i="4" s="1"/>
  <c r="G26" i="4"/>
  <c r="H26" i="4" s="1"/>
  <c r="H27" i="4"/>
  <c r="H30" i="4"/>
  <c r="G31" i="4"/>
  <c r="H31" i="4" s="1"/>
  <c r="G32" i="4"/>
  <c r="H32" i="4" s="1"/>
</calcChain>
</file>

<file path=xl/sharedStrings.xml><?xml version="1.0" encoding="utf-8"?>
<sst xmlns="http://schemas.openxmlformats.org/spreadsheetml/2006/main" count="185" uniqueCount="81">
  <si>
    <t>Plantilla Excel gratis para restaurantes</t>
  </si>
  <si>
    <t>Enfoque: rentabilidad de carta (coste vs precio vs ventas). Diseñada para ser intuitiva y editable.</t>
  </si>
  <si>
    <t>Cómo se usa</t>
  </si>
  <si>
    <t>1) En la hoja “Datos”, completa la tabla de Platos (coste y precio). 2) Registra ventas diarias (fecha, plato, unidades y descuento). 3) El “Resultado” calcula automáticamente ingresos, coste, beneficio y margen por categoría. 4) El “Dashboard” muestra KPIs y un gráfico del mes seleccionado.</t>
  </si>
  <si>
    <t>Notas</t>
  </si>
  <si>
    <t>Todas las celdas de cálculo están protegidas contra errores comunes (divisiones por cero, referencias vacías). Puedes ampliar las tablas añadiendo filas: las fórmulas están pre-copiadas en un rango amplio. La plantilla usa los colores corporativos #121528 (principal) y #EEECE1 (secundario).</t>
  </si>
  <si>
    <t>Licencia: uso libre en tu negocio. Puedes modificar y redistribuir este archivo dentro de tu organización.</t>
  </si>
  <si>
    <t>Dashboard · rentabilidad de carta (coste, precio y ventas)</t>
  </si>
  <si>
    <t>DASHBOARD</t>
  </si>
  <si>
    <t>DATOS</t>
  </si>
  <si>
    <t>RESULTADO</t>
  </si>
  <si>
    <t>Cantidad de platos (activos)</t>
  </si>
  <si>
    <t>Unidades vendidas (mes)</t>
  </si>
  <si>
    <t>Ingresos del mes (€)</t>
  </si>
  <si>
    <t>Periodo de análisis:</t>
  </si>
  <si>
    <t>Mes</t>
  </si>
  <si>
    <t>octubre 2025</t>
  </si>
  <si>
    <t>Resumen por categoría (mes)</t>
  </si>
  <si>
    <t>Categoría</t>
  </si>
  <si>
    <t>Ingresos (€)</t>
  </si>
  <si>
    <t>Platos vendidos</t>
  </si>
  <si>
    <t>Beneficio (€)</t>
  </si>
  <si>
    <t>% ingresos</t>
  </si>
  <si>
    <t>Total</t>
  </si>
  <si>
    <t>noviembre 2025</t>
  </si>
  <si>
    <t>diciembre 2025</t>
  </si>
  <si>
    <t>Tip: cambia el mes en la celda E11 para ver el dashboard actualizado.</t>
  </si>
  <si>
    <t>Datos (platos y ventas)</t>
  </si>
  <si>
    <t>Tabla 1 · Platos (coste y precio por unidad)</t>
  </si>
  <si>
    <t>Plato</t>
  </si>
  <si>
    <t>Coste ingredientes €/ud</t>
  </si>
  <si>
    <t>Precio venta €/ud</t>
  </si>
  <si>
    <t>Margen €/ud</t>
  </si>
  <si>
    <t>Margen %</t>
  </si>
  <si>
    <t>Activo</t>
  </si>
  <si>
    <t>Hummus de remolacha con crudités</t>
  </si>
  <si>
    <t>Entrantes</t>
  </si>
  <si>
    <t>Sí</t>
  </si>
  <si>
    <t>Buen margen, ideal para compartir</t>
  </si>
  <si>
    <t>Ensalada templada de garbanzos y cítricos</t>
  </si>
  <si>
    <t>Ajusta cítricos según temporada</t>
  </si>
  <si>
    <t>Crema de calabaza y jengibre</t>
  </si>
  <si>
    <t>Funciona bien en menú del día</t>
  </si>
  <si>
    <t>Bowl de quinoa mediterráneo</t>
  </si>
  <si>
    <t>Principales</t>
  </si>
  <si>
    <t>Opción vegana de alta rotación</t>
  </si>
  <si>
    <t>Tacos de setas al ajillo</t>
  </si>
  <si>
    <t>Potenciar con salsa casera</t>
  </si>
  <si>
    <t>Pollo al limón con couscous</t>
  </si>
  <si>
    <t>Menú del día</t>
  </si>
  <si>
    <t>Controlar merma de pollo</t>
  </si>
  <si>
    <t>Lasaña vegetal de temporada</t>
  </si>
  <si>
    <t>Especiales</t>
  </si>
  <si>
    <t>Revisar coste de queso</t>
  </si>
  <si>
    <t>Sándwich de pulled jackfruit</t>
  </si>
  <si>
    <t>Buen producto para take-away</t>
  </si>
  <si>
    <t>Tarta de queso ligera</t>
  </si>
  <si>
    <t>Postres</t>
  </si>
  <si>
    <t>Ofrecer opción sin azúcar</t>
  </si>
  <si>
    <t>Brownie sin gluten</t>
  </si>
  <si>
    <t>Subir precio si cacao sube</t>
  </si>
  <si>
    <t>Limonada casera</t>
  </si>
  <si>
    <t>Bebidas</t>
  </si>
  <si>
    <t>Reducir hielo en servicio</t>
  </si>
  <si>
    <t>Café de especialidad</t>
  </si>
  <si>
    <t>Negociar café por volumen</t>
  </si>
  <si>
    <t>Tabla 2 · Ventas diarias (se calcula automáticamente)</t>
  </si>
  <si>
    <t>Fecha</t>
  </si>
  <si>
    <t>Unidades</t>
  </si>
  <si>
    <t>% Descuento</t>
  </si>
  <si>
    <t>Precio neto €/ud</t>
  </si>
  <si>
    <t>Coste (€)</t>
  </si>
  <si>
    <t>Resultado (cálculos automáticos)</t>
  </si>
  <si>
    <t>Mes seleccionado</t>
  </si>
  <si>
    <t>KPIs del mes</t>
  </si>
  <si>
    <t>Platos activos</t>
  </si>
  <si>
    <t>Unidades vendidas</t>
  </si>
  <si>
    <t>Margen medio</t>
  </si>
  <si>
    <t>Resumen por categoría (mes seleccionado)</t>
  </si>
  <si>
    <t>Top 8 platos por beneficio (mes seleccionado)</t>
  </si>
  <si>
    <t>EXCEL PARA RESTURANTE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</si>
</sst>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1"/>
      <color theme="1"/>
      <name val="Calibri"/>
      <family val="2"/>
      <scheme val="minor"/>
    </font>
    <font>
      <b/>
      <sz val="20"/>
      <color rgb="FF121528"/>
      <name val="Calibri"/>
    </font>
    <font>
      <i/>
      <sz val="12"/>
      <color rgb="FF121528"/>
      <name val="Calibri"/>
    </font>
    <font>
      <b/>
      <sz val="13"/>
      <color rgb="FF121528"/>
      <name val="Calibri"/>
    </font>
    <font>
      <sz val="11"/>
      <color rgb="FF121528"/>
      <name val="Calibri"/>
    </font>
    <font>
      <i/>
      <sz val="10"/>
      <color rgb="FF444444"/>
      <name val="Calibri"/>
    </font>
    <font>
      <b/>
      <sz val="10"/>
      <color rgb="FFFFFFFF"/>
      <name val="Calibri"/>
    </font>
    <font>
      <b/>
      <sz val="11"/>
      <color rgb="FFFFFFFF"/>
      <name val="Calibri"/>
    </font>
    <font>
      <b/>
      <sz val="11"/>
      <color rgb="FF121528"/>
      <name val="Calibri"/>
    </font>
    <font>
      <b/>
      <sz val="10"/>
      <color rgb="FF121528"/>
      <name val="Calibri"/>
    </font>
    <font>
      <sz val="10"/>
      <color rgb="FF121528"/>
      <name val="Calibri"/>
    </font>
    <font>
      <b/>
      <sz val="22"/>
      <color rgb="FF121528"/>
      <name val="Calibri"/>
    </font>
    <font>
      <b/>
      <i/>
      <sz val="11"/>
      <color rgb="FF121528"/>
      <name val="Calibri"/>
    </font>
    <font>
      <i/>
      <sz val="10"/>
      <color rgb="FF666666"/>
      <name val="Calibri"/>
    </font>
    <font>
      <sz val="10"/>
      <color rgb="FF888888"/>
      <name val="Calibri"/>
    </font>
    <font>
      <b/>
      <sz val="25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4D505E"/>
      </patternFill>
    </fill>
    <fill>
      <patternFill patternType="solid">
        <fgColor rgb="FFF2F2F5"/>
      </patternFill>
    </fill>
    <fill>
      <patternFill patternType="solid">
        <fgColor rgb="FFEEECE1"/>
      </patternFill>
    </fill>
    <fill>
      <patternFill patternType="solid">
        <fgColor rgb="FFFAFAFB"/>
      </patternFill>
    </fill>
    <fill>
      <patternFill patternType="solid">
        <fgColor rgb="FFDBDCDF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thin">
        <color rgb="FFC9CBD2"/>
      </left>
      <right style="thin">
        <color rgb="FFC9CBD2"/>
      </right>
      <top style="thin">
        <color rgb="FFC9CBD2"/>
      </top>
      <bottom style="thin">
        <color rgb="FFC9CBD2"/>
      </bottom>
      <diagonal/>
    </border>
    <border>
      <left/>
      <right/>
      <top style="medium">
        <color rgb="FF121528"/>
      </top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 style="medium">
        <color rgb="FF121528"/>
      </left>
      <right/>
      <top/>
      <bottom style="medium">
        <color rgb="FF121528"/>
      </bottom>
      <diagonal/>
    </border>
    <border>
      <left/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2" borderId="0" xfId="0" applyFill="1"/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4" fontId="4" fillId="4" borderId="2" xfId="0" applyNumberFormat="1" applyFont="1" applyFill="1" applyBorder="1" applyAlignment="1">
      <alignment horizontal="right" vertical="center" wrapText="1"/>
    </xf>
    <xf numFmtId="3" fontId="4" fillId="4" borderId="2" xfId="0" applyNumberFormat="1" applyFont="1" applyFill="1" applyBorder="1" applyAlignment="1">
      <alignment horizontal="right" vertical="center" wrapText="1"/>
    </xf>
    <xf numFmtId="164" fontId="4" fillId="4" borderId="2" xfId="0" applyNumberFormat="1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3" fontId="4" fillId="0" borderId="2" xfId="0" applyNumberFormat="1" applyFont="1" applyBorder="1" applyAlignment="1">
      <alignment horizontal="right" vertical="center" wrapText="1"/>
    </xf>
    <xf numFmtId="164" fontId="4" fillId="0" borderId="2" xfId="0" applyNumberFormat="1" applyFont="1" applyBorder="1" applyAlignment="1">
      <alignment horizontal="right" vertical="center" wrapText="1"/>
    </xf>
    <xf numFmtId="4" fontId="8" fillId="5" borderId="2" xfId="0" applyNumberFormat="1" applyFont="1" applyFill="1" applyBorder="1" applyAlignment="1">
      <alignment horizontal="right" vertical="center" wrapText="1"/>
    </xf>
    <xf numFmtId="3" fontId="8" fillId="5" borderId="2" xfId="0" applyNumberFormat="1" applyFont="1" applyFill="1" applyBorder="1" applyAlignment="1">
      <alignment horizontal="right" vertical="center" wrapText="1"/>
    </xf>
    <xf numFmtId="164" fontId="8" fillId="5" borderId="2" xfId="0" applyNumberFormat="1" applyFont="1" applyFill="1" applyBorder="1" applyAlignment="1">
      <alignment horizontal="right" vertical="center" wrapText="1"/>
    </xf>
    <xf numFmtId="0" fontId="4" fillId="4" borderId="2" xfId="0" applyFont="1" applyFill="1" applyBorder="1" applyAlignment="1">
      <alignment horizontal="center" vertical="center" wrapText="1"/>
    </xf>
    <xf numFmtId="4" fontId="0" fillId="4" borderId="2" xfId="0" applyNumberFormat="1" applyFill="1" applyBorder="1" applyAlignment="1">
      <alignment horizontal="right" vertical="center"/>
    </xf>
    <xf numFmtId="164" fontId="0" fillId="4" borderId="2" xfId="0" applyNumberFormat="1" applyFill="1" applyBorder="1" applyAlignment="1">
      <alignment horizontal="right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 wrapText="1"/>
    </xf>
    <xf numFmtId="4" fontId="0" fillId="5" borderId="2" xfId="0" applyNumberFormat="1" applyFill="1" applyBorder="1" applyAlignment="1">
      <alignment horizontal="right" vertical="center"/>
    </xf>
    <xf numFmtId="4" fontId="0" fillId="6" borderId="2" xfId="0" applyNumberFormat="1" applyFill="1" applyBorder="1" applyAlignment="1">
      <alignment horizontal="right" vertical="center"/>
    </xf>
    <xf numFmtId="164" fontId="0" fillId="6" borderId="2" xfId="0" applyNumberFormat="1" applyFill="1" applyBorder="1" applyAlignment="1">
      <alignment horizontal="right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 wrapText="1"/>
    </xf>
    <xf numFmtId="0" fontId="0" fillId="5" borderId="0" xfId="0" applyFill="1"/>
    <xf numFmtId="0" fontId="0" fillId="6" borderId="0" xfId="0" applyFill="1"/>
    <xf numFmtId="14" fontId="0" fillId="4" borderId="2" xfId="0" applyNumberFormat="1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2" xfId="0" applyFill="1" applyBorder="1" applyAlignment="1">
      <alignment horizontal="right" vertical="center"/>
    </xf>
    <xf numFmtId="9" fontId="0" fillId="4" borderId="2" xfId="0" applyNumberFormat="1" applyFill="1" applyBorder="1" applyAlignment="1">
      <alignment horizontal="right" vertical="center"/>
    </xf>
    <xf numFmtId="14" fontId="0" fillId="5" borderId="2" xfId="0" applyNumberFormat="1" applyFill="1" applyBorder="1" applyAlignment="1">
      <alignment horizontal="left" vertical="center"/>
    </xf>
    <xf numFmtId="0" fontId="0" fillId="5" borderId="2" xfId="0" applyFill="1" applyBorder="1" applyAlignment="1">
      <alignment horizontal="left" vertical="center"/>
    </xf>
    <xf numFmtId="0" fontId="0" fillId="5" borderId="2" xfId="0" applyFill="1" applyBorder="1" applyAlignment="1">
      <alignment horizontal="right" vertical="center"/>
    </xf>
    <xf numFmtId="9" fontId="0" fillId="5" borderId="2" xfId="0" applyNumberFormat="1" applyFill="1" applyBorder="1" applyAlignment="1">
      <alignment horizontal="right" vertical="center"/>
    </xf>
    <xf numFmtId="0" fontId="0" fillId="6" borderId="2" xfId="0" applyFill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8" fillId="6" borderId="2" xfId="0" applyFont="1" applyFill="1" applyBorder="1" applyAlignment="1">
      <alignment horizontal="right" vertical="center" wrapText="1"/>
    </xf>
    <xf numFmtId="3" fontId="8" fillId="6" borderId="2" xfId="0" applyNumberFormat="1" applyFont="1" applyFill="1" applyBorder="1" applyAlignment="1">
      <alignment horizontal="right" vertical="center" wrapText="1"/>
    </xf>
    <xf numFmtId="4" fontId="8" fillId="6" borderId="2" xfId="0" applyNumberFormat="1" applyFont="1" applyFill="1" applyBorder="1" applyAlignment="1">
      <alignment horizontal="right" vertical="center" wrapText="1"/>
    </xf>
    <xf numFmtId="164" fontId="8" fillId="6" borderId="2" xfId="0" applyNumberFormat="1" applyFont="1" applyFill="1" applyBorder="1" applyAlignment="1">
      <alignment horizontal="right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left" vertical="center" wrapText="1"/>
    </xf>
    <xf numFmtId="3" fontId="10" fillId="4" borderId="2" xfId="0" applyNumberFormat="1" applyFont="1" applyFill="1" applyBorder="1" applyAlignment="1">
      <alignment horizontal="right" vertical="center" wrapText="1"/>
    </xf>
    <xf numFmtId="4" fontId="10" fillId="4" borderId="2" xfId="0" applyNumberFormat="1" applyFont="1" applyFill="1" applyBorder="1" applyAlignment="1">
      <alignment horizontal="right" vertical="center" wrapText="1"/>
    </xf>
    <xf numFmtId="164" fontId="10" fillId="4" borderId="2" xfId="0" applyNumberFormat="1" applyFont="1" applyFill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3" fontId="10" fillId="0" borderId="2" xfId="0" applyNumberFormat="1" applyFont="1" applyBorder="1" applyAlignment="1">
      <alignment horizontal="righ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vertical="center" wrapText="1"/>
    </xf>
    <xf numFmtId="0" fontId="0" fillId="0" borderId="2" xfId="0" applyBorder="1" applyAlignment="1">
      <alignment horizontal="left" vertical="center" wrapText="1"/>
    </xf>
    <xf numFmtId="3" fontId="0" fillId="0" borderId="2" xfId="0" applyNumberFormat="1" applyBorder="1" applyAlignment="1">
      <alignment horizontal="right" vertical="center" wrapText="1"/>
    </xf>
    <xf numFmtId="4" fontId="0" fillId="0" borderId="2" xfId="0" applyNumberFormat="1" applyBorder="1" applyAlignment="1">
      <alignment horizontal="right" vertical="center" wrapText="1"/>
    </xf>
    <xf numFmtId="164" fontId="0" fillId="0" borderId="2" xfId="0" applyNumberFormat="1" applyBorder="1" applyAlignment="1">
      <alignment horizontal="right" vertical="center" wrapText="1"/>
    </xf>
    <xf numFmtId="1" fontId="14" fillId="0" borderId="0" xfId="0" applyNumberFormat="1" applyFont="1" applyAlignment="1">
      <alignment horizontal="left" vertical="center" wrapText="1"/>
    </xf>
    <xf numFmtId="1" fontId="0" fillId="4" borderId="2" xfId="0" applyNumberFormat="1" applyFill="1" applyBorder="1" applyAlignment="1">
      <alignment horizontal="left" vertical="center"/>
    </xf>
    <xf numFmtId="1" fontId="0" fillId="6" borderId="2" xfId="0" applyNumberFormat="1" applyFill="1" applyBorder="1" applyAlignment="1">
      <alignment horizontal="left" vertical="center"/>
    </xf>
    <xf numFmtId="1" fontId="0" fillId="6" borderId="0" xfId="0" applyNumberFormat="1" applyFill="1"/>
    <xf numFmtId="0" fontId="4" fillId="0" borderId="0" xfId="0" applyFont="1" applyAlignment="1">
      <alignment horizontal="left" vertical="top" wrapText="1"/>
    </xf>
    <xf numFmtId="0" fontId="0" fillId="0" borderId="0" xfId="0"/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6" fillId="2" borderId="1" xfId="0" applyFont="1" applyFill="1" applyBorder="1" applyAlignment="1">
      <alignment horizontal="center" vertical="center" wrapText="1"/>
    </xf>
    <xf numFmtId="0" fontId="0" fillId="0" borderId="8" xfId="0" applyBorder="1"/>
    <xf numFmtId="0" fontId="6" fillId="3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3" fontId="11" fillId="5" borderId="1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4" fontId="11" fillId="5" borderId="1" xfId="0" applyNumberFormat="1" applyFont="1" applyFill="1" applyBorder="1" applyAlignment="1">
      <alignment horizontal="right" vertical="center"/>
    </xf>
    <xf numFmtId="0" fontId="3" fillId="8" borderId="0" xfId="0" applyFont="1" applyFill="1" applyAlignment="1">
      <alignment horizontal="left" vertical="center" wrapText="1"/>
    </xf>
    <xf numFmtId="0" fontId="0" fillId="8" borderId="0" xfId="0" applyFill="1"/>
    <xf numFmtId="0" fontId="15" fillId="2" borderId="0" xfId="0" applyFont="1" applyFill="1" applyAlignment="1">
      <alignment horizontal="center"/>
    </xf>
  </cellXfs>
  <cellStyles count="1">
    <cellStyle name="Normal" xfId="0" builtinId="0"/>
  </cellStyles>
  <dxfs count="1"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Ingresos por categoría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Dashboard!$C$14</c:f>
              <c:strCache>
                <c:ptCount val="1"/>
                <c:pt idx="0">
                  <c:v>Ingresos (€)</c:v>
                </c:pt>
              </c:strCache>
            </c:strRef>
          </c:tx>
          <c:spPr>
            <a:solidFill>
              <a:srgbClr val="121528"/>
            </a:solidFill>
            <a:ln>
              <a:solidFill>
                <a:srgbClr val="121528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2A2C3E"/>
              </a:solidFill>
              <a:ln>
                <a:solidFill>
                  <a:srgbClr val="2A2C3E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18AD-4E8E-8A9A-0B468589AA6B}"/>
              </c:ext>
            </c:extLst>
          </c:dPt>
          <c:dPt>
            <c:idx val="1"/>
            <c:invertIfNegative val="1"/>
            <c:bubble3D val="0"/>
            <c:spPr>
              <a:solidFill>
                <a:srgbClr val="4D505E"/>
              </a:solidFill>
              <a:ln>
                <a:solidFill>
                  <a:srgbClr val="4D505E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18AD-4E8E-8A9A-0B468589AA6B}"/>
              </c:ext>
            </c:extLst>
          </c:dPt>
          <c:dPt>
            <c:idx val="2"/>
            <c:invertIfNegative val="1"/>
            <c:bubble3D val="0"/>
            <c:spPr>
              <a:solidFill>
                <a:srgbClr val="71737E"/>
              </a:solidFill>
              <a:ln>
                <a:solidFill>
                  <a:srgbClr val="71737E"/>
                </a:solidFill>
              </a:ln>
            </c:spPr>
            <c:extLst>
              <c:ext xmlns:c16="http://schemas.microsoft.com/office/drawing/2014/chart" uri="{C3380CC4-5D6E-409C-BE32-E72D297353CC}">
                <c16:uniqueId val="{00000005-18AD-4E8E-8A9A-0B468589AA6B}"/>
              </c:ext>
            </c:extLst>
          </c:dPt>
          <c:dPt>
            <c:idx val="3"/>
            <c:invertIfNegative val="1"/>
            <c:bubble3D val="0"/>
            <c:spPr>
              <a:solidFill>
                <a:srgbClr val="94969E"/>
              </a:solidFill>
              <a:ln>
                <a:solidFill>
                  <a:srgbClr val="94969E"/>
                </a:solidFill>
              </a:ln>
            </c:spPr>
            <c:extLst>
              <c:ext xmlns:c16="http://schemas.microsoft.com/office/drawing/2014/chart" uri="{C3380CC4-5D6E-409C-BE32-E72D297353CC}">
                <c16:uniqueId val="{00000007-18AD-4E8E-8A9A-0B468589AA6B}"/>
              </c:ext>
            </c:extLst>
          </c:dPt>
          <c:dPt>
            <c:idx val="4"/>
            <c:invertIfNegative val="1"/>
            <c:bubble3D val="0"/>
            <c:spPr>
              <a:solidFill>
                <a:srgbClr val="B8B9BF"/>
              </a:solidFill>
              <a:ln>
                <a:solidFill>
                  <a:srgbClr val="B8B9BF"/>
                </a:solidFill>
              </a:ln>
            </c:spPr>
            <c:extLst>
              <c:ext xmlns:c16="http://schemas.microsoft.com/office/drawing/2014/chart" uri="{C3380CC4-5D6E-409C-BE32-E72D297353CC}">
                <c16:uniqueId val="{00000009-18AD-4E8E-8A9A-0B468589AA6B}"/>
              </c:ext>
            </c:extLst>
          </c:dPt>
          <c:dPt>
            <c:idx val="5"/>
            <c:invertIfNegative val="1"/>
            <c:bubble3D val="0"/>
            <c:spPr>
              <a:solidFill>
                <a:srgbClr val="DBDCDF"/>
              </a:solidFill>
              <a:ln>
                <a:solidFill>
                  <a:srgbClr val="DBDCDF"/>
                </a:solidFill>
              </a:ln>
            </c:spPr>
            <c:extLst>
              <c:ext xmlns:c16="http://schemas.microsoft.com/office/drawing/2014/chart" uri="{C3380CC4-5D6E-409C-BE32-E72D297353CC}">
                <c16:uniqueId val="{0000000B-18AD-4E8E-8A9A-0B468589AA6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anchor="ctr" anchorCtr="1"/>
              <a:lstStyle/>
              <a:p>
                <a:pPr>
                  <a:defRPr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Dashboard!$B$15:$B$20</c:f>
              <c:strCache>
                <c:ptCount val="6"/>
                <c:pt idx="0">
                  <c:v>Entrantes</c:v>
                </c:pt>
                <c:pt idx="1">
                  <c:v>Principales</c:v>
                </c:pt>
                <c:pt idx="2">
                  <c:v>Postres</c:v>
                </c:pt>
                <c:pt idx="3">
                  <c:v>Bebidas</c:v>
                </c:pt>
                <c:pt idx="4">
                  <c:v>Menú del día</c:v>
                </c:pt>
                <c:pt idx="5">
                  <c:v>Especiales</c:v>
                </c:pt>
              </c:strCache>
            </c:strRef>
          </c:cat>
          <c:val>
            <c:numRef>
              <c:f>Dashboard!$C$15:$C$20</c:f>
              <c:numCache>
                <c:formatCode>#,##0.00</c:formatCode>
                <c:ptCount val="6"/>
                <c:pt idx="0">
                  <c:v>244.65</c:v>
                </c:pt>
                <c:pt idx="1">
                  <c:v>0</c:v>
                </c:pt>
                <c:pt idx="2">
                  <c:v>233.51999999999998</c:v>
                </c:pt>
                <c:pt idx="3">
                  <c:v>19</c:v>
                </c:pt>
                <c:pt idx="4">
                  <c:v>325.45000000000005</c:v>
                </c:pt>
                <c:pt idx="5">
                  <c:v>193.25000000000003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solidFill>
                      <a:srgbClr val="121528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C-18AD-4E8E-8A9A-0B468589AA6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428624</xdr:colOff>
      <xdr:row>10</xdr:row>
      <xdr:rowOff>209549</xdr:rowOff>
    </xdr:from>
    <xdr:to>
      <xdr:col>14</xdr:col>
      <xdr:colOff>38099</xdr:colOff>
      <xdr:row>22</xdr:row>
      <xdr:rowOff>104774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10583</xdr:colOff>
      <xdr:row>1</xdr:row>
      <xdr:rowOff>179916</xdr:rowOff>
    </xdr:from>
    <xdr:to>
      <xdr:col>14</xdr:col>
      <xdr:colOff>545678</xdr:colOff>
      <xdr:row>9</xdr:row>
      <xdr:rowOff>64558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D39930-3877-342A-7B51-0DF33BD07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97333" y="592666"/>
          <a:ext cx="3011595" cy="1641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2"/>
  <sheetViews>
    <sheetView showGridLines="0" workbookViewId="0"/>
  </sheetViews>
  <sheetFormatPr baseColWidth="10" defaultColWidth="9.140625" defaultRowHeight="15" x14ac:dyDescent="0.25"/>
  <cols>
    <col min="1" max="1" width="3" customWidth="1"/>
    <col min="2" max="5" width="28" customWidth="1"/>
    <col min="6" max="6" width="3" customWidth="1"/>
  </cols>
  <sheetData>
    <row r="1" spans="2:5" ht="9.9499999999999993" customHeight="1" x14ac:dyDescent="0.25">
      <c r="B1" s="1"/>
      <c r="C1" s="1"/>
      <c r="D1" s="1"/>
      <c r="E1" s="1"/>
    </row>
    <row r="2" spans="2:5" ht="33.950000000000003" customHeight="1" x14ac:dyDescent="0.25">
      <c r="B2" s="68" t="s">
        <v>0</v>
      </c>
      <c r="C2" s="64"/>
      <c r="D2" s="64"/>
      <c r="E2" s="64"/>
    </row>
    <row r="3" spans="2:5" ht="20.100000000000001" customHeight="1" x14ac:dyDescent="0.25">
      <c r="B3" s="67" t="s">
        <v>1</v>
      </c>
      <c r="C3" s="64"/>
      <c r="D3" s="64"/>
      <c r="E3" s="64"/>
    </row>
    <row r="5" spans="2:5" ht="18" customHeight="1" x14ac:dyDescent="0.25">
      <c r="B5" s="65" t="s">
        <v>2</v>
      </c>
      <c r="C5" s="64"/>
      <c r="D5" s="64"/>
      <c r="E5" s="64"/>
    </row>
    <row r="6" spans="2:5" ht="54" customHeight="1" x14ac:dyDescent="0.25">
      <c r="B6" s="63" t="s">
        <v>3</v>
      </c>
      <c r="C6" s="64"/>
      <c r="D6" s="64"/>
      <c r="E6" s="64"/>
    </row>
    <row r="8" spans="2:5" ht="18" customHeight="1" x14ac:dyDescent="0.25">
      <c r="B8" s="65" t="s">
        <v>4</v>
      </c>
      <c r="C8" s="64"/>
      <c r="D8" s="64"/>
      <c r="E8" s="64"/>
    </row>
    <row r="9" spans="2:5" ht="54" customHeight="1" x14ac:dyDescent="0.25">
      <c r="B9" s="63" t="s">
        <v>5</v>
      </c>
      <c r="C9" s="64"/>
      <c r="D9" s="64"/>
      <c r="E9" s="64"/>
    </row>
    <row r="12" spans="2:5" ht="18" customHeight="1" x14ac:dyDescent="0.25">
      <c r="B12" s="66" t="s">
        <v>6</v>
      </c>
      <c r="C12" s="64"/>
      <c r="D12" s="64"/>
      <c r="E12" s="64"/>
    </row>
  </sheetData>
  <mergeCells count="7">
    <mergeCell ref="B2:E2"/>
    <mergeCell ref="B9:E9"/>
    <mergeCell ref="B8:E8"/>
    <mergeCell ref="B12:E12"/>
    <mergeCell ref="B6:E6"/>
    <mergeCell ref="B3:E3"/>
    <mergeCell ref="B5:E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3"/>
  <sheetViews>
    <sheetView showGridLines="0" workbookViewId="0">
      <selection sqref="A1:XFD1"/>
    </sheetView>
  </sheetViews>
  <sheetFormatPr baseColWidth="10" defaultColWidth="9.140625" defaultRowHeight="15" x14ac:dyDescent="0.25"/>
  <cols>
    <col min="1" max="1" width="3" customWidth="1"/>
    <col min="2" max="2" width="12.42578125" bestFit="1" customWidth="1"/>
    <col min="3" max="3" width="11.28515625" bestFit="1" customWidth="1"/>
    <col min="4" max="4" width="15" bestFit="1" customWidth="1"/>
    <col min="5" max="5" width="12.28515625" bestFit="1" customWidth="1"/>
    <col min="6" max="6" width="10.42578125" bestFit="1" customWidth="1"/>
    <col min="7" max="7" width="14" customWidth="1"/>
    <col min="8" max="8" width="2" customWidth="1"/>
    <col min="9" max="9" width="18" customWidth="1"/>
    <col min="10" max="15" width="14" customWidth="1"/>
    <col min="16" max="16" width="15.140625" bestFit="1" customWidth="1"/>
    <col min="17" max="17" width="7" bestFit="1" customWidth="1"/>
  </cols>
  <sheetData>
    <row r="1" spans="1:16" ht="32.25" x14ac:dyDescent="0.5">
      <c r="A1" s="84" t="s">
        <v>80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</row>
    <row r="2" spans="1:16" ht="30" customHeight="1" x14ac:dyDescent="0.25">
      <c r="B2" s="68" t="s">
        <v>0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</row>
    <row r="3" spans="1:16" ht="18" customHeight="1" x14ac:dyDescent="0.25">
      <c r="B3" s="67" t="s">
        <v>7</v>
      </c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</row>
    <row r="4" spans="1:16" ht="20.100000000000001" customHeight="1" x14ac:dyDescent="0.25">
      <c r="J4" s="75" t="s">
        <v>8</v>
      </c>
      <c r="K4" s="76"/>
      <c r="L4" s="77" t="s">
        <v>9</v>
      </c>
      <c r="M4" s="76"/>
      <c r="N4" s="77" t="s">
        <v>10</v>
      </c>
      <c r="O4" s="76"/>
    </row>
    <row r="6" spans="1:16" ht="20.100000000000001" customHeight="1" x14ac:dyDescent="0.25">
      <c r="B6" s="69" t="s">
        <v>11</v>
      </c>
      <c r="C6" s="70"/>
      <c r="D6" s="70"/>
      <c r="E6" s="71"/>
      <c r="F6" s="69" t="s">
        <v>12</v>
      </c>
      <c r="G6" s="70"/>
      <c r="H6" s="70"/>
      <c r="I6" s="71"/>
      <c r="J6" s="69" t="s">
        <v>13</v>
      </c>
      <c r="K6" s="70"/>
      <c r="L6" s="70"/>
      <c r="M6" s="71"/>
    </row>
    <row r="7" spans="1:16" ht="20.100000000000001" customHeight="1" x14ac:dyDescent="0.25">
      <c r="B7" s="72"/>
      <c r="C7" s="73"/>
      <c r="D7" s="73"/>
      <c r="E7" s="74"/>
      <c r="F7" s="72"/>
      <c r="G7" s="73"/>
      <c r="H7" s="73"/>
      <c r="I7" s="74"/>
      <c r="J7" s="72"/>
      <c r="K7" s="73"/>
      <c r="L7" s="73"/>
      <c r="M7" s="74"/>
    </row>
    <row r="8" spans="1:16" ht="20.100000000000001" customHeight="1" x14ac:dyDescent="0.25">
      <c r="B8" s="79">
        <f>Resultado!$C$7</f>
        <v>12</v>
      </c>
      <c r="C8" s="70"/>
      <c r="D8" s="70"/>
      <c r="E8" s="71"/>
      <c r="F8" s="79">
        <f>Resultado!$C$8</f>
        <v>134</v>
      </c>
      <c r="G8" s="70"/>
      <c r="H8" s="70"/>
      <c r="I8" s="71"/>
      <c r="J8" s="81">
        <f>Resultado!$C$9</f>
        <v>1015.87</v>
      </c>
      <c r="K8" s="70"/>
      <c r="L8" s="70"/>
      <c r="M8" s="71"/>
    </row>
    <row r="9" spans="1:16" ht="20.100000000000001" customHeight="1" x14ac:dyDescent="0.25">
      <c r="B9" s="72"/>
      <c r="C9" s="73"/>
      <c r="D9" s="73"/>
      <c r="E9" s="74"/>
      <c r="F9" s="72"/>
      <c r="G9" s="73"/>
      <c r="H9" s="73"/>
      <c r="I9" s="74"/>
      <c r="J9" s="72"/>
      <c r="K9" s="73"/>
      <c r="L9" s="73"/>
      <c r="M9" s="74"/>
    </row>
    <row r="11" spans="1:16" ht="18" customHeight="1" x14ac:dyDescent="0.25">
      <c r="B11" s="78" t="s">
        <v>14</v>
      </c>
      <c r="C11" s="64"/>
      <c r="D11" s="3" t="s">
        <v>15</v>
      </c>
      <c r="E11" s="4" t="s">
        <v>16</v>
      </c>
      <c r="P11" s="59">
        <f>IFERROR(VLOOKUP(E11,$P$20:$Q$22,2,FALSE),"")</f>
        <v>202510</v>
      </c>
    </row>
    <row r="13" spans="1:16" ht="18" customHeight="1" x14ac:dyDescent="0.25">
      <c r="B13" s="65" t="s">
        <v>17</v>
      </c>
      <c r="C13" s="64"/>
      <c r="D13" s="64"/>
      <c r="E13" s="64"/>
      <c r="F13" s="64"/>
      <c r="G13" s="64"/>
      <c r="H13" s="64"/>
    </row>
    <row r="14" spans="1:16" ht="20.100000000000001" customHeight="1" x14ac:dyDescent="0.25">
      <c r="B14" s="5" t="s">
        <v>18</v>
      </c>
      <c r="C14" s="5" t="s">
        <v>19</v>
      </c>
      <c r="D14" s="5" t="s">
        <v>20</v>
      </c>
      <c r="E14" s="5" t="s">
        <v>21</v>
      </c>
      <c r="F14" s="5" t="s">
        <v>22</v>
      </c>
    </row>
    <row r="15" spans="1:16" x14ac:dyDescent="0.25">
      <c r="B15" s="6" t="str">
        <f>Resultado!B15</f>
        <v>Entrantes</v>
      </c>
      <c r="C15" s="7">
        <f>Resultado!D15</f>
        <v>244.65</v>
      </c>
      <c r="D15" s="8">
        <f>Resultado!C15</f>
        <v>36</v>
      </c>
      <c r="E15" s="7">
        <f>Resultado!F15</f>
        <v>201.85000000000002</v>
      </c>
      <c r="F15" s="9">
        <f>Resultado!G15</f>
        <v>0.24082805870829929</v>
      </c>
    </row>
    <row r="16" spans="1:16" x14ac:dyDescent="0.25">
      <c r="B16" s="10" t="str">
        <f>Resultado!B16</f>
        <v>Principales</v>
      </c>
      <c r="C16" s="11">
        <f>Resultado!D16</f>
        <v>0</v>
      </c>
      <c r="D16" s="12">
        <f>Resultado!C16</f>
        <v>0</v>
      </c>
      <c r="E16" s="11">
        <f>Resultado!F16</f>
        <v>0</v>
      </c>
      <c r="F16" s="13">
        <f>Resultado!G16</f>
        <v>0</v>
      </c>
    </row>
    <row r="17" spans="2:17" x14ac:dyDescent="0.25">
      <c r="B17" s="6" t="str">
        <f>Resultado!B17</f>
        <v>Postres</v>
      </c>
      <c r="C17" s="7">
        <f>Resultado!D17</f>
        <v>233.51999999999998</v>
      </c>
      <c r="D17" s="8">
        <f>Resultado!C17</f>
        <v>45</v>
      </c>
      <c r="E17" s="7">
        <f>Resultado!F17</f>
        <v>190.46999999999997</v>
      </c>
      <c r="F17" s="9">
        <f>Resultado!G17</f>
        <v>0.22987193243229939</v>
      </c>
    </row>
    <row r="18" spans="2:17" x14ac:dyDescent="0.25">
      <c r="B18" s="10" t="str">
        <f>Resultado!B18</f>
        <v>Bebidas</v>
      </c>
      <c r="C18" s="11">
        <f>Resultado!D18</f>
        <v>19</v>
      </c>
      <c r="D18" s="12">
        <f>Resultado!C18</f>
        <v>8</v>
      </c>
      <c r="E18" s="11">
        <f>Resultado!F18</f>
        <v>15.8</v>
      </c>
      <c r="F18" s="13">
        <f>Resultado!G18</f>
        <v>1.8703180525067184E-2</v>
      </c>
    </row>
    <row r="19" spans="2:17" x14ac:dyDescent="0.25">
      <c r="B19" s="6" t="str">
        <f>Resultado!B19</f>
        <v>Menú del día</v>
      </c>
      <c r="C19" s="7">
        <f>Resultado!D19</f>
        <v>325.45000000000005</v>
      </c>
      <c r="D19" s="8">
        <f>Resultado!C19</f>
        <v>30</v>
      </c>
      <c r="E19" s="7">
        <f>Resultado!F19</f>
        <v>259.45000000000005</v>
      </c>
      <c r="F19" s="9">
        <f>Resultado!G19</f>
        <v>0.32036579483595345</v>
      </c>
    </row>
    <row r="20" spans="2:17" x14ac:dyDescent="0.25">
      <c r="B20" s="10" t="str">
        <f>Resultado!B20</f>
        <v>Especiales</v>
      </c>
      <c r="C20" s="11">
        <f>Resultado!D20</f>
        <v>193.25000000000003</v>
      </c>
      <c r="D20" s="12">
        <f>Resultado!C20</f>
        <v>15</v>
      </c>
      <c r="E20" s="11">
        <f>Resultado!F20</f>
        <v>153.45000000000005</v>
      </c>
      <c r="F20" s="13">
        <f>Resultado!G20</f>
        <v>0.19023103349838072</v>
      </c>
      <c r="P20" t="s">
        <v>16</v>
      </c>
      <c r="Q20">
        <v>202510</v>
      </c>
    </row>
    <row r="21" spans="2:17" x14ac:dyDescent="0.25">
      <c r="B21" s="4" t="s">
        <v>23</v>
      </c>
      <c r="C21" s="14">
        <f>Resultado!D21</f>
        <v>1015.87</v>
      </c>
      <c r="D21" s="15">
        <f>Resultado!C21</f>
        <v>134</v>
      </c>
      <c r="E21" s="14">
        <f>Resultado!F21</f>
        <v>821.0200000000001</v>
      </c>
      <c r="F21" s="16">
        <f>Resultado!G21</f>
        <v>1</v>
      </c>
      <c r="P21" t="s">
        <v>24</v>
      </c>
      <c r="Q21">
        <v>202511</v>
      </c>
    </row>
    <row r="22" spans="2:17" x14ac:dyDescent="0.25">
      <c r="P22" t="s">
        <v>25</v>
      </c>
      <c r="Q22">
        <v>202512</v>
      </c>
    </row>
    <row r="23" spans="2:17" ht="15.95" customHeight="1" x14ac:dyDescent="0.25">
      <c r="B23" s="80" t="s">
        <v>26</v>
      </c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</row>
  </sheetData>
  <mergeCells count="15">
    <mergeCell ref="A1:P1"/>
    <mergeCell ref="B23:M23"/>
    <mergeCell ref="B8:E9"/>
    <mergeCell ref="J8:M9"/>
    <mergeCell ref="B6:E7"/>
    <mergeCell ref="J6:M7"/>
    <mergeCell ref="F6:I7"/>
    <mergeCell ref="J4:K4"/>
    <mergeCell ref="L4:M4"/>
    <mergeCell ref="B2:P2"/>
    <mergeCell ref="B13:H13"/>
    <mergeCell ref="B11:C11"/>
    <mergeCell ref="B3:P3"/>
    <mergeCell ref="F8:I9"/>
    <mergeCell ref="N4:O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23"/>
  <sheetViews>
    <sheetView showGridLines="0" workbookViewId="0">
      <selection sqref="A1:XFD1"/>
    </sheetView>
  </sheetViews>
  <sheetFormatPr baseColWidth="10" defaultColWidth="9.140625" defaultRowHeight="15" x14ac:dyDescent="0.25"/>
  <cols>
    <col min="1" max="1" width="3" customWidth="1"/>
    <col min="2" max="3" width="38.28515625" bestFit="1" customWidth="1"/>
    <col min="4" max="4" width="22.5703125" bestFit="1" customWidth="1"/>
    <col min="5" max="5" width="16.7109375" bestFit="1" customWidth="1"/>
    <col min="6" max="6" width="15.7109375" bestFit="1" customWidth="1"/>
    <col min="7" max="7" width="11.28515625" bestFit="1" customWidth="1"/>
    <col min="8" max="8" width="8.85546875" bestFit="1" customWidth="1"/>
    <col min="9" max="9" width="32" bestFit="1" customWidth="1"/>
    <col min="10" max="10" width="7" bestFit="1" customWidth="1"/>
    <col min="11" max="11" width="12.42578125" bestFit="1" customWidth="1"/>
  </cols>
  <sheetData>
    <row r="1" spans="1:16" ht="32.25" x14ac:dyDescent="0.5">
      <c r="A1" s="84" t="s">
        <v>80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</row>
    <row r="2" spans="1:16" ht="27.95" customHeight="1" x14ac:dyDescent="0.25">
      <c r="B2" s="68" t="s">
        <v>27</v>
      </c>
      <c r="C2" s="64"/>
      <c r="D2" s="64"/>
      <c r="E2" s="64"/>
      <c r="F2" s="64"/>
      <c r="G2" s="64"/>
      <c r="H2" s="64"/>
      <c r="I2" s="64"/>
    </row>
    <row r="3" spans="1:16" ht="20.100000000000001" customHeight="1" x14ac:dyDescent="0.25">
      <c r="D3" s="77" t="s">
        <v>10</v>
      </c>
      <c r="E3" s="76"/>
      <c r="F3" s="77" t="s">
        <v>8</v>
      </c>
      <c r="G3" s="76"/>
      <c r="H3" s="75" t="s">
        <v>9</v>
      </c>
      <c r="I3" s="76"/>
    </row>
    <row r="5" spans="1:16" ht="21.95" customHeight="1" x14ac:dyDescent="0.25">
      <c r="B5" s="82" t="s">
        <v>28</v>
      </c>
      <c r="C5" s="83"/>
      <c r="D5" s="83"/>
      <c r="E5" s="83"/>
      <c r="F5" s="83"/>
      <c r="G5" s="83"/>
      <c r="H5" s="83"/>
      <c r="I5" s="83"/>
    </row>
    <row r="6" spans="1:16" ht="20.100000000000001" customHeight="1" x14ac:dyDescent="0.25">
      <c r="B6" s="5" t="s">
        <v>29</v>
      </c>
      <c r="C6" s="5" t="s">
        <v>18</v>
      </c>
      <c r="D6" s="5" t="s">
        <v>30</v>
      </c>
      <c r="E6" s="5" t="s">
        <v>31</v>
      </c>
      <c r="F6" s="5" t="s">
        <v>32</v>
      </c>
      <c r="G6" s="5" t="s">
        <v>33</v>
      </c>
      <c r="H6" s="5" t="s">
        <v>34</v>
      </c>
      <c r="I6" s="5" t="s">
        <v>4</v>
      </c>
    </row>
    <row r="7" spans="1:16" ht="18" customHeight="1" x14ac:dyDescent="0.25">
      <c r="B7" s="6" t="s">
        <v>35</v>
      </c>
      <c r="C7" s="17" t="s">
        <v>36</v>
      </c>
      <c r="D7" s="18">
        <v>1.1000000000000001</v>
      </c>
      <c r="E7" s="18">
        <v>6.9</v>
      </c>
      <c r="F7" s="18">
        <f t="shared" ref="F7:F18" si="0">IF(E7="","",E7-D7)</f>
        <v>5.8000000000000007</v>
      </c>
      <c r="G7" s="19">
        <f t="shared" ref="G7:G18" si="1">IF(E7=0,"",F7/E7)</f>
        <v>0.84057971014492761</v>
      </c>
      <c r="H7" s="20" t="s">
        <v>37</v>
      </c>
      <c r="I7" s="21" t="s">
        <v>38</v>
      </c>
    </row>
    <row r="8" spans="1:16" ht="18" customHeight="1" x14ac:dyDescent="0.25">
      <c r="B8" s="22" t="s">
        <v>39</v>
      </c>
      <c r="C8" s="23" t="s">
        <v>36</v>
      </c>
      <c r="D8" s="24">
        <v>1.35</v>
      </c>
      <c r="E8" s="24">
        <v>7.5</v>
      </c>
      <c r="F8" s="25">
        <f t="shared" si="0"/>
        <v>6.15</v>
      </c>
      <c r="G8" s="26">
        <f t="shared" si="1"/>
        <v>0.82000000000000006</v>
      </c>
      <c r="H8" s="27" t="s">
        <v>37</v>
      </c>
      <c r="I8" s="28" t="s">
        <v>40</v>
      </c>
    </row>
    <row r="9" spans="1:16" ht="18" customHeight="1" x14ac:dyDescent="0.25">
      <c r="B9" s="6" t="s">
        <v>41</v>
      </c>
      <c r="C9" s="17" t="s">
        <v>36</v>
      </c>
      <c r="D9" s="18">
        <v>0.95</v>
      </c>
      <c r="E9" s="18">
        <v>5.9</v>
      </c>
      <c r="F9" s="18">
        <f t="shared" si="0"/>
        <v>4.95</v>
      </c>
      <c r="G9" s="19">
        <f t="shared" si="1"/>
        <v>0.83898305084745761</v>
      </c>
      <c r="H9" s="20" t="s">
        <v>37</v>
      </c>
      <c r="I9" s="21" t="s">
        <v>42</v>
      </c>
    </row>
    <row r="10" spans="1:16" ht="18" customHeight="1" x14ac:dyDescent="0.25">
      <c r="B10" s="22" t="s">
        <v>43</v>
      </c>
      <c r="C10" s="23" t="s">
        <v>44</v>
      </c>
      <c r="D10" s="24">
        <v>2.1</v>
      </c>
      <c r="E10" s="24">
        <v>12.5</v>
      </c>
      <c r="F10" s="25">
        <f t="shared" si="0"/>
        <v>10.4</v>
      </c>
      <c r="G10" s="26">
        <f t="shared" si="1"/>
        <v>0.83200000000000007</v>
      </c>
      <c r="H10" s="27" t="s">
        <v>37</v>
      </c>
      <c r="I10" s="28" t="s">
        <v>45</v>
      </c>
    </row>
    <row r="11" spans="1:16" ht="18" customHeight="1" x14ac:dyDescent="0.25">
      <c r="B11" s="6" t="s">
        <v>46</v>
      </c>
      <c r="C11" s="17" t="s">
        <v>44</v>
      </c>
      <c r="D11" s="18">
        <v>2.4500000000000002</v>
      </c>
      <c r="E11" s="18">
        <v>13.9</v>
      </c>
      <c r="F11" s="18">
        <f t="shared" si="0"/>
        <v>11.45</v>
      </c>
      <c r="G11" s="19">
        <f t="shared" si="1"/>
        <v>0.82374100719424448</v>
      </c>
      <c r="H11" s="20" t="s">
        <v>37</v>
      </c>
      <c r="I11" s="21" t="s">
        <v>47</v>
      </c>
    </row>
    <row r="12" spans="1:16" ht="18" customHeight="1" x14ac:dyDescent="0.25">
      <c r="B12" s="22" t="s">
        <v>48</v>
      </c>
      <c r="C12" s="23" t="s">
        <v>49</v>
      </c>
      <c r="D12" s="24">
        <v>2.2000000000000002</v>
      </c>
      <c r="E12" s="24">
        <v>11.5</v>
      </c>
      <c r="F12" s="25">
        <f t="shared" si="0"/>
        <v>9.3000000000000007</v>
      </c>
      <c r="G12" s="26">
        <f t="shared" si="1"/>
        <v>0.80869565217391315</v>
      </c>
      <c r="H12" s="27" t="s">
        <v>37</v>
      </c>
      <c r="I12" s="28" t="s">
        <v>50</v>
      </c>
    </row>
    <row r="13" spans="1:16" ht="18" customHeight="1" x14ac:dyDescent="0.25">
      <c r="B13" s="6" t="s">
        <v>51</v>
      </c>
      <c r="C13" s="17" t="s">
        <v>52</v>
      </c>
      <c r="D13" s="18">
        <v>2.8</v>
      </c>
      <c r="E13" s="18">
        <v>14.9</v>
      </c>
      <c r="F13" s="18">
        <f t="shared" si="0"/>
        <v>12.100000000000001</v>
      </c>
      <c r="G13" s="19">
        <f t="shared" si="1"/>
        <v>0.81208053691275173</v>
      </c>
      <c r="H13" s="20" t="s">
        <v>37</v>
      </c>
      <c r="I13" s="21" t="s">
        <v>53</v>
      </c>
    </row>
    <row r="14" spans="1:16" ht="18" customHeight="1" x14ac:dyDescent="0.25">
      <c r="B14" s="22" t="s">
        <v>54</v>
      </c>
      <c r="C14" s="23" t="s">
        <v>52</v>
      </c>
      <c r="D14" s="24">
        <v>2.6</v>
      </c>
      <c r="E14" s="24">
        <v>13.5</v>
      </c>
      <c r="F14" s="25">
        <f t="shared" si="0"/>
        <v>10.9</v>
      </c>
      <c r="G14" s="26">
        <f t="shared" si="1"/>
        <v>0.80740740740740746</v>
      </c>
      <c r="H14" s="27" t="s">
        <v>37</v>
      </c>
      <c r="I14" s="28" t="s">
        <v>55</v>
      </c>
    </row>
    <row r="15" spans="1:16" ht="18" customHeight="1" x14ac:dyDescent="0.25">
      <c r="B15" s="6" t="s">
        <v>56</v>
      </c>
      <c r="C15" s="17" t="s">
        <v>57</v>
      </c>
      <c r="D15" s="18">
        <v>0.9</v>
      </c>
      <c r="E15" s="18">
        <v>5.2</v>
      </c>
      <c r="F15" s="18">
        <f t="shared" si="0"/>
        <v>4.3</v>
      </c>
      <c r="G15" s="19">
        <f t="shared" si="1"/>
        <v>0.82692307692307687</v>
      </c>
      <c r="H15" s="20" t="s">
        <v>37</v>
      </c>
      <c r="I15" s="21" t="s">
        <v>58</v>
      </c>
    </row>
    <row r="16" spans="1:16" ht="18" customHeight="1" x14ac:dyDescent="0.25">
      <c r="B16" s="22" t="s">
        <v>59</v>
      </c>
      <c r="C16" s="23" t="s">
        <v>57</v>
      </c>
      <c r="D16" s="24">
        <v>1.05</v>
      </c>
      <c r="E16" s="24">
        <v>5.8</v>
      </c>
      <c r="F16" s="25">
        <f t="shared" si="0"/>
        <v>4.75</v>
      </c>
      <c r="G16" s="26">
        <f t="shared" si="1"/>
        <v>0.81896551724137934</v>
      </c>
      <c r="H16" s="27" t="s">
        <v>37</v>
      </c>
      <c r="I16" s="28" t="s">
        <v>60</v>
      </c>
    </row>
    <row r="17" spans="2:11" ht="18" customHeight="1" x14ac:dyDescent="0.25">
      <c r="B17" s="6" t="s">
        <v>61</v>
      </c>
      <c r="C17" s="17" t="s">
        <v>62</v>
      </c>
      <c r="D17" s="18">
        <v>0.35</v>
      </c>
      <c r="E17" s="18">
        <v>2.9</v>
      </c>
      <c r="F17" s="18">
        <f t="shared" si="0"/>
        <v>2.5499999999999998</v>
      </c>
      <c r="G17" s="19">
        <f t="shared" si="1"/>
        <v>0.87931034482758619</v>
      </c>
      <c r="H17" s="20" t="s">
        <v>37</v>
      </c>
      <c r="I17" s="21" t="s">
        <v>63</v>
      </c>
    </row>
    <row r="18" spans="2:11" ht="18" customHeight="1" x14ac:dyDescent="0.25">
      <c r="B18" s="22" t="s">
        <v>64</v>
      </c>
      <c r="C18" s="23" t="s">
        <v>62</v>
      </c>
      <c r="D18" s="24">
        <v>0.4</v>
      </c>
      <c r="E18" s="24">
        <v>2.5</v>
      </c>
      <c r="F18" s="25">
        <f t="shared" si="0"/>
        <v>2.1</v>
      </c>
      <c r="G18" s="26">
        <f t="shared" si="1"/>
        <v>0.84000000000000008</v>
      </c>
      <c r="H18" s="27" t="s">
        <v>37</v>
      </c>
      <c r="I18" s="28" t="s">
        <v>65</v>
      </c>
    </row>
    <row r="19" spans="2:11" x14ac:dyDescent="0.25">
      <c r="B19" s="29"/>
      <c r="C19" s="29"/>
      <c r="D19" s="29"/>
      <c r="E19" s="29"/>
      <c r="F19" s="30"/>
      <c r="G19" s="30"/>
      <c r="H19" s="29"/>
      <c r="I19" s="29"/>
    </row>
    <row r="20" spans="2:11" x14ac:dyDescent="0.25">
      <c r="B20" s="29"/>
      <c r="C20" s="29"/>
      <c r="D20" s="29"/>
      <c r="E20" s="29"/>
      <c r="F20" s="30"/>
      <c r="G20" s="30"/>
      <c r="H20" s="29"/>
      <c r="I20" s="29"/>
    </row>
    <row r="21" spans="2:11" x14ac:dyDescent="0.25">
      <c r="B21" s="29"/>
      <c r="C21" s="29"/>
      <c r="D21" s="29"/>
      <c r="E21" s="29"/>
      <c r="F21" s="30"/>
      <c r="G21" s="30"/>
      <c r="H21" s="29"/>
      <c r="I21" s="29"/>
    </row>
    <row r="22" spans="2:11" ht="21.95" customHeight="1" x14ac:dyDescent="0.25">
      <c r="B22" s="82" t="s">
        <v>66</v>
      </c>
      <c r="C22" s="83"/>
      <c r="D22" s="83"/>
      <c r="E22" s="83"/>
      <c r="F22" s="83"/>
      <c r="G22" s="83"/>
      <c r="H22" s="83"/>
      <c r="I22" s="83"/>
    </row>
    <row r="23" spans="2:11" ht="20.100000000000001" customHeight="1" x14ac:dyDescent="0.25">
      <c r="B23" s="5" t="s">
        <v>67</v>
      </c>
      <c r="C23" s="5" t="s">
        <v>29</v>
      </c>
      <c r="D23" s="5" t="s">
        <v>68</v>
      </c>
      <c r="E23" s="5" t="s">
        <v>69</v>
      </c>
      <c r="F23" s="5" t="s">
        <v>70</v>
      </c>
      <c r="G23" s="5" t="s">
        <v>19</v>
      </c>
      <c r="H23" s="5" t="s">
        <v>71</v>
      </c>
      <c r="I23" s="5" t="s">
        <v>21</v>
      </c>
      <c r="J23" s="5" t="s">
        <v>15</v>
      </c>
      <c r="K23" s="5" t="s">
        <v>18</v>
      </c>
    </row>
    <row r="24" spans="2:11" ht="18" customHeight="1" x14ac:dyDescent="0.25">
      <c r="B24" s="31">
        <v>45932</v>
      </c>
      <c r="C24" s="32" t="s">
        <v>59</v>
      </c>
      <c r="D24" s="33">
        <v>1</v>
      </c>
      <c r="E24" s="34">
        <v>0.1</v>
      </c>
      <c r="F24" s="18">
        <f t="shared" ref="F24:F55" si="2">IF(C24="","",IFERROR(VLOOKUP(C24,$B$7:$E$207,4,FALSE)*(1-E24),0))</f>
        <v>5.22</v>
      </c>
      <c r="G24" s="18">
        <f t="shared" ref="G24:G55" si="3">IF(C24="","",D24*F24)</f>
        <v>5.22</v>
      </c>
      <c r="H24" s="18">
        <f t="shared" ref="H24:H55" si="4">IF(C24="","",IFERROR(D24*VLOOKUP(C24,$B$7:$E$207,3,FALSE),0))</f>
        <v>1.05</v>
      </c>
      <c r="I24" s="18">
        <f t="shared" ref="I24:I55" si="5">IF(C24="","",G24-H24)</f>
        <v>4.17</v>
      </c>
      <c r="J24" s="60">
        <v>202510</v>
      </c>
      <c r="K24" s="32" t="str">
        <f t="shared" ref="K24:K55" si="6">IF(C24="","",IFERROR(VLOOKUP(C24,$B$7:$C$207,2,FALSE),""))</f>
        <v>Postres</v>
      </c>
    </row>
    <row r="25" spans="2:11" ht="18" customHeight="1" x14ac:dyDescent="0.25">
      <c r="B25" s="35">
        <v>45932</v>
      </c>
      <c r="C25" s="36" t="s">
        <v>35</v>
      </c>
      <c r="D25" s="37">
        <v>4</v>
      </c>
      <c r="E25" s="38">
        <v>0</v>
      </c>
      <c r="F25" s="25">
        <f t="shared" si="2"/>
        <v>6.9</v>
      </c>
      <c r="G25" s="25">
        <f t="shared" si="3"/>
        <v>27.6</v>
      </c>
      <c r="H25" s="25">
        <f t="shared" si="4"/>
        <v>4.4000000000000004</v>
      </c>
      <c r="I25" s="25">
        <f t="shared" si="5"/>
        <v>23.200000000000003</v>
      </c>
      <c r="J25" s="61">
        <v>202510</v>
      </c>
      <c r="K25" s="39" t="str">
        <f t="shared" si="6"/>
        <v>Entrantes</v>
      </c>
    </row>
    <row r="26" spans="2:11" ht="18" customHeight="1" x14ac:dyDescent="0.25">
      <c r="B26" s="31">
        <v>45932</v>
      </c>
      <c r="C26" s="32" t="s">
        <v>56</v>
      </c>
      <c r="D26" s="33">
        <v>3</v>
      </c>
      <c r="E26" s="34">
        <v>0.05</v>
      </c>
      <c r="F26" s="18">
        <f t="shared" si="2"/>
        <v>4.9399999999999995</v>
      </c>
      <c r="G26" s="18">
        <f t="shared" si="3"/>
        <v>14.819999999999999</v>
      </c>
      <c r="H26" s="18">
        <f t="shared" si="4"/>
        <v>2.7</v>
      </c>
      <c r="I26" s="18">
        <f t="shared" si="5"/>
        <v>12.119999999999997</v>
      </c>
      <c r="J26" s="60">
        <v>202510</v>
      </c>
      <c r="K26" s="32" t="str">
        <f t="shared" si="6"/>
        <v>Postres</v>
      </c>
    </row>
    <row r="27" spans="2:11" ht="18" customHeight="1" x14ac:dyDescent="0.25">
      <c r="B27" s="35">
        <v>45933</v>
      </c>
      <c r="C27" s="36" t="s">
        <v>51</v>
      </c>
      <c r="D27" s="37">
        <v>3</v>
      </c>
      <c r="E27" s="38">
        <v>0</v>
      </c>
      <c r="F27" s="25">
        <f t="shared" si="2"/>
        <v>14.9</v>
      </c>
      <c r="G27" s="25">
        <f t="shared" si="3"/>
        <v>44.7</v>
      </c>
      <c r="H27" s="25">
        <f t="shared" si="4"/>
        <v>8.3999999999999986</v>
      </c>
      <c r="I27" s="25">
        <f t="shared" si="5"/>
        <v>36.300000000000004</v>
      </c>
      <c r="J27" s="61">
        <v>202510</v>
      </c>
      <c r="K27" s="39" t="str">
        <f t="shared" si="6"/>
        <v>Especiales</v>
      </c>
    </row>
    <row r="28" spans="2:11" ht="18" customHeight="1" x14ac:dyDescent="0.25">
      <c r="B28" s="31">
        <v>45933</v>
      </c>
      <c r="C28" s="32" t="s">
        <v>59</v>
      </c>
      <c r="D28" s="33">
        <v>5</v>
      </c>
      <c r="E28" s="34">
        <v>0</v>
      </c>
      <c r="F28" s="18">
        <f t="shared" si="2"/>
        <v>5.8</v>
      </c>
      <c r="G28" s="18">
        <f t="shared" si="3"/>
        <v>29</v>
      </c>
      <c r="H28" s="18">
        <f t="shared" si="4"/>
        <v>5.25</v>
      </c>
      <c r="I28" s="18">
        <f t="shared" si="5"/>
        <v>23.75</v>
      </c>
      <c r="J28" s="60">
        <v>202510</v>
      </c>
      <c r="K28" s="32" t="str">
        <f t="shared" si="6"/>
        <v>Postres</v>
      </c>
    </row>
    <row r="29" spans="2:11" ht="18" customHeight="1" x14ac:dyDescent="0.25">
      <c r="B29" s="35">
        <v>45933</v>
      </c>
      <c r="C29" s="36" t="s">
        <v>39</v>
      </c>
      <c r="D29" s="37">
        <v>10</v>
      </c>
      <c r="E29" s="38">
        <v>0</v>
      </c>
      <c r="F29" s="25">
        <f t="shared" si="2"/>
        <v>7.5</v>
      </c>
      <c r="G29" s="25">
        <f t="shared" si="3"/>
        <v>75</v>
      </c>
      <c r="H29" s="25">
        <f t="shared" si="4"/>
        <v>13.5</v>
      </c>
      <c r="I29" s="25">
        <f t="shared" si="5"/>
        <v>61.5</v>
      </c>
      <c r="J29" s="61">
        <v>202510</v>
      </c>
      <c r="K29" s="39" t="str">
        <f t="shared" si="6"/>
        <v>Entrantes</v>
      </c>
    </row>
    <row r="30" spans="2:11" ht="18" customHeight="1" x14ac:dyDescent="0.25">
      <c r="B30" s="31">
        <v>45934</v>
      </c>
      <c r="C30" s="32" t="s">
        <v>48</v>
      </c>
      <c r="D30" s="33">
        <v>2</v>
      </c>
      <c r="E30" s="34">
        <v>0</v>
      </c>
      <c r="F30" s="18">
        <f t="shared" si="2"/>
        <v>11.5</v>
      </c>
      <c r="G30" s="18">
        <f t="shared" si="3"/>
        <v>23</v>
      </c>
      <c r="H30" s="18">
        <f t="shared" si="4"/>
        <v>4.4000000000000004</v>
      </c>
      <c r="I30" s="18">
        <f t="shared" si="5"/>
        <v>18.600000000000001</v>
      </c>
      <c r="J30" s="60">
        <v>202510</v>
      </c>
      <c r="K30" s="32" t="str">
        <f t="shared" si="6"/>
        <v>Menú del día</v>
      </c>
    </row>
    <row r="31" spans="2:11" ht="18" customHeight="1" x14ac:dyDescent="0.25">
      <c r="B31" s="35">
        <v>45935</v>
      </c>
      <c r="C31" s="36" t="s">
        <v>59</v>
      </c>
      <c r="D31" s="37">
        <v>1</v>
      </c>
      <c r="E31" s="38">
        <v>0</v>
      </c>
      <c r="F31" s="25">
        <f t="shared" si="2"/>
        <v>5.8</v>
      </c>
      <c r="G31" s="25">
        <f t="shared" si="3"/>
        <v>5.8</v>
      </c>
      <c r="H31" s="25">
        <f t="shared" si="4"/>
        <v>1.05</v>
      </c>
      <c r="I31" s="25">
        <f t="shared" si="5"/>
        <v>4.75</v>
      </c>
      <c r="J31" s="61">
        <v>202510</v>
      </c>
      <c r="K31" s="39" t="str">
        <f t="shared" si="6"/>
        <v>Postres</v>
      </c>
    </row>
    <row r="32" spans="2:11" ht="18" customHeight="1" x14ac:dyDescent="0.25">
      <c r="B32" s="31">
        <v>45937</v>
      </c>
      <c r="C32" s="32" t="s">
        <v>54</v>
      </c>
      <c r="D32" s="33">
        <v>11</v>
      </c>
      <c r="E32" s="34">
        <v>0.1</v>
      </c>
      <c r="F32" s="18">
        <f t="shared" si="2"/>
        <v>12.15</v>
      </c>
      <c r="G32" s="18">
        <f t="shared" si="3"/>
        <v>133.65</v>
      </c>
      <c r="H32" s="18">
        <f t="shared" si="4"/>
        <v>28.6</v>
      </c>
      <c r="I32" s="18">
        <f t="shared" si="5"/>
        <v>105.05000000000001</v>
      </c>
      <c r="J32" s="60">
        <v>202510</v>
      </c>
      <c r="K32" s="32" t="str">
        <f t="shared" si="6"/>
        <v>Especiales</v>
      </c>
    </row>
    <row r="33" spans="2:11" ht="18" customHeight="1" x14ac:dyDescent="0.25">
      <c r="B33" s="35">
        <v>45938</v>
      </c>
      <c r="C33" s="36" t="s">
        <v>48</v>
      </c>
      <c r="D33" s="37">
        <v>8</v>
      </c>
      <c r="E33" s="38">
        <v>0.1</v>
      </c>
      <c r="F33" s="25">
        <f t="shared" si="2"/>
        <v>10.35</v>
      </c>
      <c r="G33" s="25">
        <f t="shared" si="3"/>
        <v>82.8</v>
      </c>
      <c r="H33" s="25">
        <f t="shared" si="4"/>
        <v>17.600000000000001</v>
      </c>
      <c r="I33" s="25">
        <f t="shared" si="5"/>
        <v>65.199999999999989</v>
      </c>
      <c r="J33" s="61">
        <v>202510</v>
      </c>
      <c r="K33" s="39" t="str">
        <f t="shared" si="6"/>
        <v>Menú del día</v>
      </c>
    </row>
    <row r="34" spans="2:11" ht="18" customHeight="1" x14ac:dyDescent="0.25">
      <c r="B34" s="31">
        <v>45941</v>
      </c>
      <c r="C34" s="32" t="s">
        <v>48</v>
      </c>
      <c r="D34" s="33">
        <v>5</v>
      </c>
      <c r="E34" s="34">
        <v>0</v>
      </c>
      <c r="F34" s="18">
        <f t="shared" si="2"/>
        <v>11.5</v>
      </c>
      <c r="G34" s="18">
        <f t="shared" si="3"/>
        <v>57.5</v>
      </c>
      <c r="H34" s="18">
        <f t="shared" si="4"/>
        <v>11</v>
      </c>
      <c r="I34" s="18">
        <f t="shared" si="5"/>
        <v>46.5</v>
      </c>
      <c r="J34" s="60">
        <v>202510</v>
      </c>
      <c r="K34" s="32" t="str">
        <f t="shared" si="6"/>
        <v>Menú del día</v>
      </c>
    </row>
    <row r="35" spans="2:11" ht="18" customHeight="1" x14ac:dyDescent="0.25">
      <c r="B35" s="35">
        <v>45942</v>
      </c>
      <c r="C35" s="36" t="s">
        <v>41</v>
      </c>
      <c r="D35" s="37">
        <v>12</v>
      </c>
      <c r="E35" s="38">
        <v>0</v>
      </c>
      <c r="F35" s="25">
        <f t="shared" si="2"/>
        <v>5.9</v>
      </c>
      <c r="G35" s="25">
        <f t="shared" si="3"/>
        <v>70.800000000000011</v>
      </c>
      <c r="H35" s="25">
        <f t="shared" si="4"/>
        <v>11.399999999999999</v>
      </c>
      <c r="I35" s="25">
        <f t="shared" si="5"/>
        <v>59.400000000000013</v>
      </c>
      <c r="J35" s="61">
        <v>202510</v>
      </c>
      <c r="K35" s="39" t="str">
        <f t="shared" si="6"/>
        <v>Entrantes</v>
      </c>
    </row>
    <row r="36" spans="2:11" ht="18" customHeight="1" x14ac:dyDescent="0.25">
      <c r="B36" s="31">
        <v>45943</v>
      </c>
      <c r="C36" s="32" t="s">
        <v>39</v>
      </c>
      <c r="D36" s="33">
        <v>10</v>
      </c>
      <c r="E36" s="34">
        <v>0.05</v>
      </c>
      <c r="F36" s="18">
        <f t="shared" si="2"/>
        <v>7.125</v>
      </c>
      <c r="G36" s="18">
        <f t="shared" si="3"/>
        <v>71.25</v>
      </c>
      <c r="H36" s="18">
        <f t="shared" si="4"/>
        <v>13.5</v>
      </c>
      <c r="I36" s="18">
        <f t="shared" si="5"/>
        <v>57.75</v>
      </c>
      <c r="J36" s="60">
        <v>202510</v>
      </c>
      <c r="K36" s="32" t="str">
        <f t="shared" si="6"/>
        <v>Entrantes</v>
      </c>
    </row>
    <row r="37" spans="2:11" ht="18" customHeight="1" x14ac:dyDescent="0.25">
      <c r="B37" s="35">
        <v>45944</v>
      </c>
      <c r="C37" s="36" t="s">
        <v>56</v>
      </c>
      <c r="D37" s="37">
        <v>8</v>
      </c>
      <c r="E37" s="38">
        <v>0.05</v>
      </c>
      <c r="F37" s="25">
        <f t="shared" si="2"/>
        <v>4.9399999999999995</v>
      </c>
      <c r="G37" s="25">
        <f t="shared" si="3"/>
        <v>39.519999999999996</v>
      </c>
      <c r="H37" s="25">
        <f t="shared" si="4"/>
        <v>7.2</v>
      </c>
      <c r="I37" s="25">
        <f t="shared" si="5"/>
        <v>32.319999999999993</v>
      </c>
      <c r="J37" s="61">
        <v>202510</v>
      </c>
      <c r="K37" s="39" t="str">
        <f t="shared" si="6"/>
        <v>Postres</v>
      </c>
    </row>
    <row r="38" spans="2:11" ht="18" customHeight="1" x14ac:dyDescent="0.25">
      <c r="B38" s="31">
        <v>45944</v>
      </c>
      <c r="C38" s="32" t="s">
        <v>64</v>
      </c>
      <c r="D38" s="33">
        <v>8</v>
      </c>
      <c r="E38" s="34">
        <v>0.05</v>
      </c>
      <c r="F38" s="18">
        <f t="shared" si="2"/>
        <v>2.375</v>
      </c>
      <c r="G38" s="18">
        <f t="shared" si="3"/>
        <v>19</v>
      </c>
      <c r="H38" s="18">
        <f t="shared" si="4"/>
        <v>3.2</v>
      </c>
      <c r="I38" s="18">
        <f t="shared" si="5"/>
        <v>15.8</v>
      </c>
      <c r="J38" s="60">
        <v>202510</v>
      </c>
      <c r="K38" s="32" t="str">
        <f t="shared" si="6"/>
        <v>Bebidas</v>
      </c>
    </row>
    <row r="39" spans="2:11" ht="18" customHeight="1" x14ac:dyDescent="0.25">
      <c r="B39" s="35">
        <v>45947</v>
      </c>
      <c r="C39" s="36" t="s">
        <v>59</v>
      </c>
      <c r="D39" s="37">
        <v>2</v>
      </c>
      <c r="E39" s="38">
        <v>0</v>
      </c>
      <c r="F39" s="25">
        <f t="shared" si="2"/>
        <v>5.8</v>
      </c>
      <c r="G39" s="25">
        <f t="shared" si="3"/>
        <v>11.6</v>
      </c>
      <c r="H39" s="25">
        <f t="shared" si="4"/>
        <v>2.1</v>
      </c>
      <c r="I39" s="25">
        <f t="shared" si="5"/>
        <v>9.5</v>
      </c>
      <c r="J39" s="61">
        <v>202510</v>
      </c>
      <c r="K39" s="39" t="str">
        <f t="shared" si="6"/>
        <v>Postres</v>
      </c>
    </row>
    <row r="40" spans="2:11" ht="18" customHeight="1" x14ac:dyDescent="0.25">
      <c r="B40" s="31">
        <v>45948</v>
      </c>
      <c r="C40" s="32" t="s">
        <v>56</v>
      </c>
      <c r="D40" s="33">
        <v>7</v>
      </c>
      <c r="E40" s="34">
        <v>0</v>
      </c>
      <c r="F40" s="18">
        <f t="shared" si="2"/>
        <v>5.2</v>
      </c>
      <c r="G40" s="18">
        <f t="shared" si="3"/>
        <v>36.4</v>
      </c>
      <c r="H40" s="18">
        <f t="shared" si="4"/>
        <v>6.3</v>
      </c>
      <c r="I40" s="18">
        <f t="shared" si="5"/>
        <v>30.099999999999998</v>
      </c>
      <c r="J40" s="60">
        <v>202510</v>
      </c>
      <c r="K40" s="32" t="str">
        <f t="shared" si="6"/>
        <v>Postres</v>
      </c>
    </row>
    <row r="41" spans="2:11" ht="18" customHeight="1" x14ac:dyDescent="0.25">
      <c r="B41" s="35">
        <v>45949</v>
      </c>
      <c r="C41" s="36" t="s">
        <v>48</v>
      </c>
      <c r="D41" s="37">
        <v>3</v>
      </c>
      <c r="E41" s="38">
        <v>0.1</v>
      </c>
      <c r="F41" s="25">
        <f t="shared" si="2"/>
        <v>10.35</v>
      </c>
      <c r="G41" s="25">
        <f t="shared" si="3"/>
        <v>31.049999999999997</v>
      </c>
      <c r="H41" s="25">
        <f t="shared" si="4"/>
        <v>6.6000000000000005</v>
      </c>
      <c r="I41" s="25">
        <f t="shared" si="5"/>
        <v>24.449999999999996</v>
      </c>
      <c r="J41" s="61">
        <v>202510</v>
      </c>
      <c r="K41" s="39" t="str">
        <f t="shared" si="6"/>
        <v>Menú del día</v>
      </c>
    </row>
    <row r="42" spans="2:11" ht="18" customHeight="1" x14ac:dyDescent="0.25">
      <c r="B42" s="31">
        <v>45951</v>
      </c>
      <c r="C42" s="32" t="s">
        <v>51</v>
      </c>
      <c r="D42" s="33">
        <v>1</v>
      </c>
      <c r="E42" s="34">
        <v>0</v>
      </c>
      <c r="F42" s="18">
        <f t="shared" si="2"/>
        <v>14.9</v>
      </c>
      <c r="G42" s="18">
        <f t="shared" si="3"/>
        <v>14.9</v>
      </c>
      <c r="H42" s="18">
        <f t="shared" si="4"/>
        <v>2.8</v>
      </c>
      <c r="I42" s="18">
        <f t="shared" si="5"/>
        <v>12.100000000000001</v>
      </c>
      <c r="J42" s="60">
        <v>202510</v>
      </c>
      <c r="K42" s="32" t="str">
        <f t="shared" si="6"/>
        <v>Especiales</v>
      </c>
    </row>
    <row r="43" spans="2:11" ht="18" customHeight="1" x14ac:dyDescent="0.25">
      <c r="B43" s="35">
        <v>45957</v>
      </c>
      <c r="C43" s="36" t="s">
        <v>56</v>
      </c>
      <c r="D43" s="37">
        <v>10</v>
      </c>
      <c r="E43" s="38">
        <v>0.05</v>
      </c>
      <c r="F43" s="25">
        <f t="shared" si="2"/>
        <v>4.9399999999999995</v>
      </c>
      <c r="G43" s="25">
        <f t="shared" si="3"/>
        <v>49.399999999999991</v>
      </c>
      <c r="H43" s="25">
        <f t="shared" si="4"/>
        <v>9</v>
      </c>
      <c r="I43" s="25">
        <f t="shared" si="5"/>
        <v>40.399999999999991</v>
      </c>
      <c r="J43" s="61">
        <v>202510</v>
      </c>
      <c r="K43" s="39" t="str">
        <f t="shared" si="6"/>
        <v>Postres</v>
      </c>
    </row>
    <row r="44" spans="2:11" ht="18" customHeight="1" x14ac:dyDescent="0.25">
      <c r="B44" s="31">
        <v>45960</v>
      </c>
      <c r="C44" s="32" t="s">
        <v>48</v>
      </c>
      <c r="D44" s="33">
        <v>12</v>
      </c>
      <c r="E44" s="34">
        <v>0.05</v>
      </c>
      <c r="F44" s="18">
        <f t="shared" si="2"/>
        <v>10.924999999999999</v>
      </c>
      <c r="G44" s="18">
        <f t="shared" si="3"/>
        <v>131.1</v>
      </c>
      <c r="H44" s="18">
        <f t="shared" si="4"/>
        <v>26.400000000000002</v>
      </c>
      <c r="I44" s="18">
        <f t="shared" si="5"/>
        <v>104.69999999999999</v>
      </c>
      <c r="J44" s="60">
        <v>202510</v>
      </c>
      <c r="K44" s="32" t="str">
        <f t="shared" si="6"/>
        <v>Menú del día</v>
      </c>
    </row>
    <row r="45" spans="2:11" ht="18" customHeight="1" x14ac:dyDescent="0.25">
      <c r="B45" s="35">
        <v>45961</v>
      </c>
      <c r="C45" s="36" t="s">
        <v>59</v>
      </c>
      <c r="D45" s="37">
        <v>8</v>
      </c>
      <c r="E45" s="38">
        <v>0.1</v>
      </c>
      <c r="F45" s="25">
        <f t="shared" si="2"/>
        <v>5.22</v>
      </c>
      <c r="G45" s="25">
        <f t="shared" si="3"/>
        <v>41.76</v>
      </c>
      <c r="H45" s="25">
        <f t="shared" si="4"/>
        <v>8.4</v>
      </c>
      <c r="I45" s="25">
        <f t="shared" si="5"/>
        <v>33.36</v>
      </c>
      <c r="J45" s="61">
        <v>202510</v>
      </c>
      <c r="K45" s="39" t="str">
        <f t="shared" si="6"/>
        <v>Postres</v>
      </c>
    </row>
    <row r="46" spans="2:11" ht="18" customHeight="1" x14ac:dyDescent="0.25">
      <c r="B46" s="31">
        <v>45962</v>
      </c>
      <c r="C46" s="32" t="s">
        <v>39</v>
      </c>
      <c r="D46" s="33">
        <v>2</v>
      </c>
      <c r="E46" s="34">
        <v>0.05</v>
      </c>
      <c r="F46" s="18">
        <f t="shared" si="2"/>
        <v>7.125</v>
      </c>
      <c r="G46" s="18">
        <f t="shared" si="3"/>
        <v>14.25</v>
      </c>
      <c r="H46" s="18">
        <f t="shared" si="4"/>
        <v>2.7</v>
      </c>
      <c r="I46" s="18">
        <f t="shared" si="5"/>
        <v>11.55</v>
      </c>
      <c r="J46" s="60">
        <v>202511</v>
      </c>
      <c r="K46" s="32" t="str">
        <f t="shared" si="6"/>
        <v>Entrantes</v>
      </c>
    </row>
    <row r="47" spans="2:11" ht="18" customHeight="1" x14ac:dyDescent="0.25">
      <c r="B47" s="35">
        <v>45963</v>
      </c>
      <c r="C47" s="36" t="s">
        <v>54</v>
      </c>
      <c r="D47" s="37">
        <v>12</v>
      </c>
      <c r="E47" s="38">
        <v>0</v>
      </c>
      <c r="F47" s="25">
        <f t="shared" si="2"/>
        <v>13.5</v>
      </c>
      <c r="G47" s="25">
        <f t="shared" si="3"/>
        <v>162</v>
      </c>
      <c r="H47" s="25">
        <f t="shared" si="4"/>
        <v>31.200000000000003</v>
      </c>
      <c r="I47" s="25">
        <f t="shared" si="5"/>
        <v>130.80000000000001</v>
      </c>
      <c r="J47" s="61">
        <v>202511</v>
      </c>
      <c r="K47" s="39" t="str">
        <f t="shared" si="6"/>
        <v>Especiales</v>
      </c>
    </row>
    <row r="48" spans="2:11" ht="18" customHeight="1" x14ac:dyDescent="0.25">
      <c r="B48" s="31">
        <v>45963</v>
      </c>
      <c r="C48" s="32" t="s">
        <v>35</v>
      </c>
      <c r="D48" s="33">
        <v>12</v>
      </c>
      <c r="E48" s="34">
        <v>0.05</v>
      </c>
      <c r="F48" s="18">
        <f t="shared" si="2"/>
        <v>6.5549999999999997</v>
      </c>
      <c r="G48" s="18">
        <f t="shared" si="3"/>
        <v>78.66</v>
      </c>
      <c r="H48" s="18">
        <f t="shared" si="4"/>
        <v>13.200000000000001</v>
      </c>
      <c r="I48" s="18">
        <f t="shared" si="5"/>
        <v>65.459999999999994</v>
      </c>
      <c r="J48" s="60">
        <v>202511</v>
      </c>
      <c r="K48" s="32" t="str">
        <f t="shared" si="6"/>
        <v>Entrantes</v>
      </c>
    </row>
    <row r="49" spans="2:11" ht="18" customHeight="1" x14ac:dyDescent="0.25">
      <c r="B49" s="35">
        <v>45965</v>
      </c>
      <c r="C49" s="36" t="s">
        <v>61</v>
      </c>
      <c r="D49" s="37">
        <v>10</v>
      </c>
      <c r="E49" s="38">
        <v>0.1</v>
      </c>
      <c r="F49" s="25">
        <f t="shared" si="2"/>
        <v>2.61</v>
      </c>
      <c r="G49" s="25">
        <f t="shared" si="3"/>
        <v>26.099999999999998</v>
      </c>
      <c r="H49" s="25">
        <f t="shared" si="4"/>
        <v>3.5</v>
      </c>
      <c r="I49" s="25">
        <f t="shared" si="5"/>
        <v>22.599999999999998</v>
      </c>
      <c r="J49" s="61">
        <v>202511</v>
      </c>
      <c r="K49" s="39" t="str">
        <f t="shared" si="6"/>
        <v>Bebidas</v>
      </c>
    </row>
    <row r="50" spans="2:11" ht="18" customHeight="1" x14ac:dyDescent="0.25">
      <c r="B50" s="31">
        <v>45968</v>
      </c>
      <c r="C50" s="32" t="s">
        <v>46</v>
      </c>
      <c r="D50" s="33">
        <v>12</v>
      </c>
      <c r="E50" s="34">
        <v>0.1</v>
      </c>
      <c r="F50" s="18">
        <f t="shared" si="2"/>
        <v>12.51</v>
      </c>
      <c r="G50" s="18">
        <f t="shared" si="3"/>
        <v>150.12</v>
      </c>
      <c r="H50" s="18">
        <f t="shared" si="4"/>
        <v>29.400000000000002</v>
      </c>
      <c r="I50" s="18">
        <f t="shared" si="5"/>
        <v>120.72</v>
      </c>
      <c r="J50" s="60">
        <v>202511</v>
      </c>
      <c r="K50" s="32" t="str">
        <f t="shared" si="6"/>
        <v>Principales</v>
      </c>
    </row>
    <row r="51" spans="2:11" ht="18" customHeight="1" x14ac:dyDescent="0.25">
      <c r="B51" s="35">
        <v>45970</v>
      </c>
      <c r="C51" s="36" t="s">
        <v>61</v>
      </c>
      <c r="D51" s="37">
        <v>6</v>
      </c>
      <c r="E51" s="38">
        <v>0</v>
      </c>
      <c r="F51" s="25">
        <f t="shared" si="2"/>
        <v>2.9</v>
      </c>
      <c r="G51" s="25">
        <f t="shared" si="3"/>
        <v>17.399999999999999</v>
      </c>
      <c r="H51" s="25">
        <f t="shared" si="4"/>
        <v>2.0999999999999996</v>
      </c>
      <c r="I51" s="25">
        <f t="shared" si="5"/>
        <v>15.299999999999999</v>
      </c>
      <c r="J51" s="61">
        <v>202511</v>
      </c>
      <c r="K51" s="39" t="str">
        <f t="shared" si="6"/>
        <v>Bebidas</v>
      </c>
    </row>
    <row r="52" spans="2:11" ht="18" customHeight="1" x14ac:dyDescent="0.25">
      <c r="B52" s="31">
        <v>45971</v>
      </c>
      <c r="C52" s="32" t="s">
        <v>54</v>
      </c>
      <c r="D52" s="33">
        <v>6</v>
      </c>
      <c r="E52" s="34">
        <v>0</v>
      </c>
      <c r="F52" s="18">
        <f t="shared" si="2"/>
        <v>13.5</v>
      </c>
      <c r="G52" s="18">
        <f t="shared" si="3"/>
        <v>81</v>
      </c>
      <c r="H52" s="18">
        <f t="shared" si="4"/>
        <v>15.600000000000001</v>
      </c>
      <c r="I52" s="18">
        <f t="shared" si="5"/>
        <v>65.400000000000006</v>
      </c>
      <c r="J52" s="60">
        <v>202511</v>
      </c>
      <c r="K52" s="32" t="str">
        <f t="shared" si="6"/>
        <v>Especiales</v>
      </c>
    </row>
    <row r="53" spans="2:11" ht="18" customHeight="1" x14ac:dyDescent="0.25">
      <c r="B53" s="35">
        <v>45972</v>
      </c>
      <c r="C53" s="36" t="s">
        <v>59</v>
      </c>
      <c r="D53" s="37">
        <v>2</v>
      </c>
      <c r="E53" s="38">
        <v>0.1</v>
      </c>
      <c r="F53" s="25">
        <f t="shared" si="2"/>
        <v>5.22</v>
      </c>
      <c r="G53" s="25">
        <f t="shared" si="3"/>
        <v>10.44</v>
      </c>
      <c r="H53" s="25">
        <f t="shared" si="4"/>
        <v>2.1</v>
      </c>
      <c r="I53" s="25">
        <f t="shared" si="5"/>
        <v>8.34</v>
      </c>
      <c r="J53" s="61">
        <v>202511</v>
      </c>
      <c r="K53" s="39" t="str">
        <f t="shared" si="6"/>
        <v>Postres</v>
      </c>
    </row>
    <row r="54" spans="2:11" ht="18" customHeight="1" x14ac:dyDescent="0.25">
      <c r="B54" s="31">
        <v>45972</v>
      </c>
      <c r="C54" s="32" t="s">
        <v>35</v>
      </c>
      <c r="D54" s="33">
        <v>4</v>
      </c>
      <c r="E54" s="34">
        <v>0.05</v>
      </c>
      <c r="F54" s="18">
        <f t="shared" si="2"/>
        <v>6.5549999999999997</v>
      </c>
      <c r="G54" s="18">
        <f t="shared" si="3"/>
        <v>26.22</v>
      </c>
      <c r="H54" s="18">
        <f t="shared" si="4"/>
        <v>4.4000000000000004</v>
      </c>
      <c r="I54" s="18">
        <f t="shared" si="5"/>
        <v>21.82</v>
      </c>
      <c r="J54" s="60">
        <v>202511</v>
      </c>
      <c r="K54" s="32" t="str">
        <f t="shared" si="6"/>
        <v>Entrantes</v>
      </c>
    </row>
    <row r="55" spans="2:11" ht="18" customHeight="1" x14ac:dyDescent="0.25">
      <c r="B55" s="35">
        <v>45975</v>
      </c>
      <c r="C55" s="36" t="s">
        <v>41</v>
      </c>
      <c r="D55" s="37">
        <v>12</v>
      </c>
      <c r="E55" s="38">
        <v>0</v>
      </c>
      <c r="F55" s="25">
        <f t="shared" si="2"/>
        <v>5.9</v>
      </c>
      <c r="G55" s="25">
        <f t="shared" si="3"/>
        <v>70.800000000000011</v>
      </c>
      <c r="H55" s="25">
        <f t="shared" si="4"/>
        <v>11.399999999999999</v>
      </c>
      <c r="I55" s="25">
        <f t="shared" si="5"/>
        <v>59.400000000000013</v>
      </c>
      <c r="J55" s="61">
        <v>202511</v>
      </c>
      <c r="K55" s="39" t="str">
        <f t="shared" si="6"/>
        <v>Entrantes</v>
      </c>
    </row>
    <row r="56" spans="2:11" x14ac:dyDescent="0.25">
      <c r="B56" s="29"/>
      <c r="C56" s="29"/>
      <c r="D56" s="29"/>
      <c r="E56" s="29"/>
      <c r="F56" s="30"/>
      <c r="G56" s="30"/>
      <c r="H56" s="30"/>
      <c r="I56" s="30"/>
      <c r="J56" s="62" t="str">
        <f t="shared" ref="J56:J87" si="7">IF(B56="","",YEAR(B56)*100+MONTH(B56))</f>
        <v/>
      </c>
      <c r="K56" s="30"/>
    </row>
    <row r="57" spans="2:11" x14ac:dyDescent="0.25">
      <c r="B57" s="29"/>
      <c r="C57" s="29"/>
      <c r="D57" s="29"/>
      <c r="E57" s="29"/>
      <c r="F57" s="30"/>
      <c r="G57" s="30"/>
      <c r="H57" s="30"/>
      <c r="I57" s="30"/>
      <c r="J57" s="62" t="str">
        <f t="shared" si="7"/>
        <v/>
      </c>
      <c r="K57" s="30"/>
    </row>
    <row r="58" spans="2:11" x14ac:dyDescent="0.25">
      <c r="B58" s="29"/>
      <c r="C58" s="29"/>
      <c r="D58" s="29"/>
      <c r="E58" s="29"/>
      <c r="F58" s="30"/>
      <c r="G58" s="30"/>
      <c r="H58" s="30"/>
      <c r="I58" s="30"/>
      <c r="J58" s="62" t="str">
        <f t="shared" si="7"/>
        <v/>
      </c>
      <c r="K58" s="30"/>
    </row>
    <row r="59" spans="2:11" x14ac:dyDescent="0.25">
      <c r="B59" s="29"/>
      <c r="C59" s="29"/>
      <c r="D59" s="29"/>
      <c r="E59" s="29"/>
      <c r="F59" s="30"/>
      <c r="G59" s="30"/>
      <c r="H59" s="30"/>
      <c r="I59" s="30"/>
      <c r="J59" s="62" t="str">
        <f t="shared" si="7"/>
        <v/>
      </c>
      <c r="K59" s="30"/>
    </row>
    <row r="60" spans="2:11" x14ac:dyDescent="0.25">
      <c r="B60" s="29"/>
      <c r="C60" s="29"/>
      <c r="D60" s="29"/>
      <c r="E60" s="29"/>
      <c r="F60" s="30"/>
      <c r="G60" s="30"/>
      <c r="H60" s="30"/>
      <c r="I60" s="30"/>
      <c r="J60" s="62" t="str">
        <f t="shared" si="7"/>
        <v/>
      </c>
      <c r="K60" s="30"/>
    </row>
    <row r="61" spans="2:11" x14ac:dyDescent="0.25">
      <c r="B61" s="29"/>
      <c r="C61" s="29"/>
      <c r="D61" s="29"/>
      <c r="E61" s="29"/>
      <c r="F61" s="30"/>
      <c r="G61" s="30"/>
      <c r="H61" s="30"/>
      <c r="I61" s="30"/>
      <c r="J61" s="62" t="str">
        <f t="shared" si="7"/>
        <v/>
      </c>
      <c r="K61" s="30"/>
    </row>
    <row r="62" spans="2:11" x14ac:dyDescent="0.25">
      <c r="B62" s="29"/>
      <c r="C62" s="29"/>
      <c r="D62" s="29"/>
      <c r="E62" s="29"/>
      <c r="F62" s="30"/>
      <c r="G62" s="30"/>
      <c r="H62" s="30"/>
      <c r="I62" s="30"/>
      <c r="J62" s="62" t="str">
        <f t="shared" si="7"/>
        <v/>
      </c>
      <c r="K62" s="30"/>
    </row>
    <row r="63" spans="2:11" x14ac:dyDescent="0.25">
      <c r="B63" s="29"/>
      <c r="C63" s="29"/>
      <c r="D63" s="29"/>
      <c r="E63" s="29"/>
      <c r="F63" s="30"/>
      <c r="G63" s="30"/>
      <c r="H63" s="30"/>
      <c r="I63" s="30"/>
      <c r="J63" s="62" t="str">
        <f t="shared" si="7"/>
        <v/>
      </c>
      <c r="K63" s="30"/>
    </row>
    <row r="64" spans="2:11" x14ac:dyDescent="0.25">
      <c r="B64" s="29"/>
      <c r="C64" s="29"/>
      <c r="D64" s="29"/>
      <c r="E64" s="29"/>
      <c r="F64" s="30"/>
      <c r="G64" s="30"/>
      <c r="H64" s="30"/>
      <c r="I64" s="30"/>
      <c r="J64" s="62" t="str">
        <f t="shared" si="7"/>
        <v/>
      </c>
      <c r="K64" s="30"/>
    </row>
    <row r="65" spans="2:11" x14ac:dyDescent="0.25">
      <c r="B65" s="29"/>
      <c r="C65" s="29"/>
      <c r="D65" s="29"/>
      <c r="E65" s="29"/>
      <c r="F65" s="30"/>
      <c r="G65" s="30"/>
      <c r="H65" s="30"/>
      <c r="I65" s="30"/>
      <c r="J65" s="62" t="str">
        <f t="shared" si="7"/>
        <v/>
      </c>
      <c r="K65" s="30"/>
    </row>
    <row r="66" spans="2:11" x14ac:dyDescent="0.25">
      <c r="B66" s="29"/>
      <c r="C66" s="29"/>
      <c r="D66" s="29"/>
      <c r="E66" s="29"/>
      <c r="F66" s="30"/>
      <c r="G66" s="30"/>
      <c r="H66" s="30"/>
      <c r="I66" s="30"/>
      <c r="J66" s="62" t="str">
        <f t="shared" si="7"/>
        <v/>
      </c>
      <c r="K66" s="30"/>
    </row>
    <row r="67" spans="2:11" x14ac:dyDescent="0.25">
      <c r="B67" s="29"/>
      <c r="C67" s="29"/>
      <c r="D67" s="29"/>
      <c r="E67" s="29"/>
      <c r="F67" s="30"/>
      <c r="G67" s="30"/>
      <c r="H67" s="30"/>
      <c r="I67" s="30"/>
      <c r="J67" s="62" t="str">
        <f t="shared" si="7"/>
        <v/>
      </c>
      <c r="K67" s="30"/>
    </row>
    <row r="68" spans="2:11" x14ac:dyDescent="0.25">
      <c r="B68" s="29"/>
      <c r="C68" s="29"/>
      <c r="D68" s="29"/>
      <c r="E68" s="29"/>
      <c r="F68" s="30"/>
      <c r="G68" s="30"/>
      <c r="H68" s="30"/>
      <c r="I68" s="30"/>
      <c r="J68" s="62" t="str">
        <f t="shared" si="7"/>
        <v/>
      </c>
      <c r="K68" s="30"/>
    </row>
    <row r="69" spans="2:11" x14ac:dyDescent="0.25">
      <c r="B69" s="29"/>
      <c r="C69" s="29"/>
      <c r="D69" s="29"/>
      <c r="E69" s="29"/>
      <c r="F69" s="30"/>
      <c r="G69" s="30"/>
      <c r="H69" s="30"/>
      <c r="I69" s="30"/>
      <c r="J69" s="62" t="str">
        <f t="shared" si="7"/>
        <v/>
      </c>
      <c r="K69" s="30"/>
    </row>
    <row r="70" spans="2:11" x14ac:dyDescent="0.25">
      <c r="B70" s="29"/>
      <c r="C70" s="29"/>
      <c r="D70" s="29"/>
      <c r="E70" s="29"/>
      <c r="F70" s="30"/>
      <c r="G70" s="30"/>
      <c r="H70" s="30"/>
      <c r="I70" s="30"/>
      <c r="J70" s="62" t="str">
        <f t="shared" si="7"/>
        <v/>
      </c>
      <c r="K70" s="30"/>
    </row>
    <row r="71" spans="2:11" x14ac:dyDescent="0.25">
      <c r="B71" s="29"/>
      <c r="C71" s="29"/>
      <c r="D71" s="29"/>
      <c r="E71" s="29"/>
      <c r="F71" s="30"/>
      <c r="G71" s="30"/>
      <c r="H71" s="30"/>
      <c r="I71" s="30"/>
      <c r="J71" s="62" t="str">
        <f t="shared" si="7"/>
        <v/>
      </c>
      <c r="K71" s="30"/>
    </row>
    <row r="72" spans="2:11" x14ac:dyDescent="0.25">
      <c r="B72" s="29"/>
      <c r="C72" s="29"/>
      <c r="D72" s="29"/>
      <c r="E72" s="29"/>
      <c r="F72" s="30"/>
      <c r="G72" s="30"/>
      <c r="H72" s="30"/>
      <c r="I72" s="30"/>
      <c r="J72" s="62" t="str">
        <f t="shared" si="7"/>
        <v/>
      </c>
      <c r="K72" s="30"/>
    </row>
    <row r="73" spans="2:11" x14ac:dyDescent="0.25">
      <c r="B73" s="29"/>
      <c r="C73" s="29"/>
      <c r="D73" s="29"/>
      <c r="E73" s="29"/>
      <c r="F73" s="30"/>
      <c r="G73" s="30"/>
      <c r="H73" s="30"/>
      <c r="I73" s="30"/>
      <c r="J73" s="62" t="str">
        <f t="shared" si="7"/>
        <v/>
      </c>
      <c r="K73" s="30"/>
    </row>
    <row r="74" spans="2:11" x14ac:dyDescent="0.25">
      <c r="B74" s="29"/>
      <c r="C74" s="29"/>
      <c r="D74" s="29"/>
      <c r="E74" s="29"/>
      <c r="F74" s="30"/>
      <c r="G74" s="30"/>
      <c r="H74" s="30"/>
      <c r="I74" s="30"/>
      <c r="J74" s="62" t="str">
        <f t="shared" si="7"/>
        <v/>
      </c>
      <c r="K74" s="30"/>
    </row>
    <row r="75" spans="2:11" x14ac:dyDescent="0.25">
      <c r="B75" s="29"/>
      <c r="C75" s="29"/>
      <c r="D75" s="29"/>
      <c r="E75" s="29"/>
      <c r="F75" s="30"/>
      <c r="G75" s="30"/>
      <c r="H75" s="30"/>
      <c r="I75" s="30"/>
      <c r="J75" s="62" t="str">
        <f t="shared" si="7"/>
        <v/>
      </c>
      <c r="K75" s="30"/>
    </row>
    <row r="76" spans="2:11" x14ac:dyDescent="0.25">
      <c r="B76" s="29"/>
      <c r="C76" s="29"/>
      <c r="D76" s="29"/>
      <c r="E76" s="29"/>
      <c r="F76" s="30"/>
      <c r="G76" s="30"/>
      <c r="H76" s="30"/>
      <c r="I76" s="30"/>
      <c r="J76" s="62" t="str">
        <f t="shared" si="7"/>
        <v/>
      </c>
      <c r="K76" s="30"/>
    </row>
    <row r="77" spans="2:11" x14ac:dyDescent="0.25">
      <c r="B77" s="29"/>
      <c r="C77" s="29"/>
      <c r="D77" s="29"/>
      <c r="E77" s="29"/>
      <c r="F77" s="30"/>
      <c r="G77" s="30"/>
      <c r="H77" s="30"/>
      <c r="I77" s="30"/>
      <c r="J77" s="62" t="str">
        <f t="shared" si="7"/>
        <v/>
      </c>
      <c r="K77" s="30"/>
    </row>
    <row r="78" spans="2:11" x14ac:dyDescent="0.25">
      <c r="B78" s="29"/>
      <c r="C78" s="29"/>
      <c r="D78" s="29"/>
      <c r="E78" s="29"/>
      <c r="F78" s="30"/>
      <c r="G78" s="30"/>
      <c r="H78" s="30"/>
      <c r="I78" s="30"/>
      <c r="J78" s="62" t="str">
        <f t="shared" si="7"/>
        <v/>
      </c>
      <c r="K78" s="30"/>
    </row>
    <row r="79" spans="2:11" x14ac:dyDescent="0.25">
      <c r="B79" s="29"/>
      <c r="C79" s="29"/>
      <c r="D79" s="29"/>
      <c r="E79" s="29"/>
      <c r="F79" s="30"/>
      <c r="G79" s="30"/>
      <c r="H79" s="30"/>
      <c r="I79" s="30"/>
      <c r="J79" s="62" t="str">
        <f t="shared" si="7"/>
        <v/>
      </c>
      <c r="K79" s="30"/>
    </row>
    <row r="80" spans="2:11" x14ac:dyDescent="0.25">
      <c r="B80" s="29"/>
      <c r="C80" s="29"/>
      <c r="D80" s="29"/>
      <c r="E80" s="29"/>
      <c r="F80" s="30"/>
      <c r="G80" s="30"/>
      <c r="H80" s="30"/>
      <c r="I80" s="30"/>
      <c r="J80" s="62" t="str">
        <f t="shared" si="7"/>
        <v/>
      </c>
      <c r="K80" s="30"/>
    </row>
    <row r="81" spans="2:11" x14ac:dyDescent="0.25">
      <c r="B81" s="29"/>
      <c r="C81" s="29"/>
      <c r="D81" s="29"/>
      <c r="E81" s="29"/>
      <c r="F81" s="30"/>
      <c r="G81" s="30"/>
      <c r="H81" s="30"/>
      <c r="I81" s="30"/>
      <c r="J81" s="62" t="str">
        <f t="shared" si="7"/>
        <v/>
      </c>
      <c r="K81" s="30"/>
    </row>
    <row r="82" spans="2:11" x14ac:dyDescent="0.25">
      <c r="B82" s="29"/>
      <c r="C82" s="29"/>
      <c r="D82" s="29"/>
      <c r="E82" s="29"/>
      <c r="F82" s="30"/>
      <c r="G82" s="30"/>
      <c r="H82" s="30"/>
      <c r="I82" s="30"/>
      <c r="J82" s="62" t="str">
        <f t="shared" si="7"/>
        <v/>
      </c>
      <c r="K82" s="30"/>
    </row>
    <row r="83" spans="2:11" x14ac:dyDescent="0.25">
      <c r="B83" s="29"/>
      <c r="C83" s="29"/>
      <c r="D83" s="29"/>
      <c r="E83" s="29"/>
      <c r="F83" s="30"/>
      <c r="G83" s="30"/>
      <c r="H83" s="30"/>
      <c r="I83" s="30"/>
      <c r="J83" s="62" t="str">
        <f t="shared" si="7"/>
        <v/>
      </c>
      <c r="K83" s="30"/>
    </row>
    <row r="84" spans="2:11" x14ac:dyDescent="0.25">
      <c r="B84" s="29"/>
      <c r="C84" s="29"/>
      <c r="D84" s="29"/>
      <c r="E84" s="29"/>
      <c r="F84" s="30"/>
      <c r="G84" s="30"/>
      <c r="H84" s="30"/>
      <c r="I84" s="30"/>
      <c r="J84" s="62" t="str">
        <f t="shared" si="7"/>
        <v/>
      </c>
      <c r="K84" s="30"/>
    </row>
    <row r="85" spans="2:11" x14ac:dyDescent="0.25">
      <c r="B85" s="29"/>
      <c r="C85" s="29"/>
      <c r="D85" s="29"/>
      <c r="E85" s="29"/>
      <c r="F85" s="30"/>
      <c r="G85" s="30"/>
      <c r="H85" s="30"/>
      <c r="I85" s="30"/>
      <c r="J85" s="62" t="str">
        <f t="shared" si="7"/>
        <v/>
      </c>
      <c r="K85" s="30"/>
    </row>
    <row r="86" spans="2:11" x14ac:dyDescent="0.25">
      <c r="B86" s="29"/>
      <c r="C86" s="29"/>
      <c r="D86" s="29"/>
      <c r="E86" s="29"/>
      <c r="F86" s="30"/>
      <c r="G86" s="30"/>
      <c r="H86" s="30"/>
      <c r="I86" s="30"/>
      <c r="J86" s="62" t="str">
        <f t="shared" si="7"/>
        <v/>
      </c>
      <c r="K86" s="30"/>
    </row>
    <row r="87" spans="2:11" x14ac:dyDescent="0.25">
      <c r="B87" s="29"/>
      <c r="C87" s="29"/>
      <c r="D87" s="29"/>
      <c r="E87" s="29"/>
      <c r="F87" s="30"/>
      <c r="G87" s="30"/>
      <c r="H87" s="30"/>
      <c r="I87" s="30"/>
      <c r="J87" s="62" t="str">
        <f t="shared" si="7"/>
        <v/>
      </c>
      <c r="K87" s="30"/>
    </row>
    <row r="88" spans="2:11" x14ac:dyDescent="0.25">
      <c r="B88" s="29"/>
      <c r="C88" s="29"/>
      <c r="D88" s="29"/>
      <c r="E88" s="29"/>
      <c r="F88" s="30"/>
      <c r="G88" s="30"/>
      <c r="H88" s="30"/>
      <c r="I88" s="30"/>
      <c r="J88" s="62" t="str">
        <f t="shared" ref="J88:J119" si="8">IF(B88="","",YEAR(B88)*100+MONTH(B88))</f>
        <v/>
      </c>
      <c r="K88" s="30"/>
    </row>
    <row r="89" spans="2:11" x14ac:dyDescent="0.25">
      <c r="B89" s="29"/>
      <c r="C89" s="29"/>
      <c r="D89" s="29"/>
      <c r="E89" s="29"/>
      <c r="F89" s="30"/>
      <c r="G89" s="30"/>
      <c r="H89" s="30"/>
      <c r="I89" s="30"/>
      <c r="J89" s="62" t="str">
        <f t="shared" si="8"/>
        <v/>
      </c>
      <c r="K89" s="30"/>
    </row>
    <row r="90" spans="2:11" x14ac:dyDescent="0.25">
      <c r="B90" s="29"/>
      <c r="C90" s="29"/>
      <c r="D90" s="29"/>
      <c r="E90" s="29"/>
      <c r="F90" s="30"/>
      <c r="G90" s="30"/>
      <c r="H90" s="30"/>
      <c r="I90" s="30"/>
      <c r="J90" s="62" t="str">
        <f t="shared" si="8"/>
        <v/>
      </c>
      <c r="K90" s="30"/>
    </row>
    <row r="91" spans="2:11" x14ac:dyDescent="0.25">
      <c r="B91" s="29"/>
      <c r="C91" s="29"/>
      <c r="D91" s="29"/>
      <c r="E91" s="29"/>
      <c r="F91" s="30"/>
      <c r="G91" s="30"/>
      <c r="H91" s="30"/>
      <c r="I91" s="30"/>
      <c r="J91" s="62" t="str">
        <f t="shared" si="8"/>
        <v/>
      </c>
      <c r="K91" s="30"/>
    </row>
    <row r="92" spans="2:11" x14ac:dyDescent="0.25">
      <c r="B92" s="29"/>
      <c r="C92" s="29"/>
      <c r="D92" s="29"/>
      <c r="E92" s="29"/>
      <c r="F92" s="30"/>
      <c r="G92" s="30"/>
      <c r="H92" s="30"/>
      <c r="I92" s="30"/>
      <c r="J92" s="62" t="str">
        <f t="shared" si="8"/>
        <v/>
      </c>
      <c r="K92" s="30"/>
    </row>
    <row r="93" spans="2:11" x14ac:dyDescent="0.25">
      <c r="B93" s="29"/>
      <c r="C93" s="29"/>
      <c r="D93" s="29"/>
      <c r="E93" s="29"/>
      <c r="F93" s="30"/>
      <c r="G93" s="30"/>
      <c r="H93" s="30"/>
      <c r="I93" s="30"/>
      <c r="J93" s="62" t="str">
        <f t="shared" si="8"/>
        <v/>
      </c>
      <c r="K93" s="30"/>
    </row>
    <row r="94" spans="2:11" x14ac:dyDescent="0.25">
      <c r="B94" s="29"/>
      <c r="C94" s="29"/>
      <c r="D94" s="29"/>
      <c r="E94" s="29"/>
      <c r="F94" s="30"/>
      <c r="G94" s="30"/>
      <c r="H94" s="30"/>
      <c r="I94" s="30"/>
      <c r="J94" s="62" t="str">
        <f t="shared" si="8"/>
        <v/>
      </c>
      <c r="K94" s="30"/>
    </row>
    <row r="95" spans="2:11" x14ac:dyDescent="0.25">
      <c r="B95" s="29"/>
      <c r="C95" s="29"/>
      <c r="D95" s="29"/>
      <c r="E95" s="29"/>
      <c r="F95" s="30"/>
      <c r="G95" s="30"/>
      <c r="H95" s="30"/>
      <c r="I95" s="30"/>
      <c r="J95" s="62" t="str">
        <f t="shared" si="8"/>
        <v/>
      </c>
      <c r="K95" s="30"/>
    </row>
    <row r="96" spans="2:11" x14ac:dyDescent="0.25">
      <c r="B96" s="29"/>
      <c r="C96" s="29"/>
      <c r="D96" s="29"/>
      <c r="E96" s="29"/>
      <c r="F96" s="30"/>
      <c r="G96" s="30"/>
      <c r="H96" s="30"/>
      <c r="I96" s="30"/>
      <c r="J96" s="62" t="str">
        <f t="shared" si="8"/>
        <v/>
      </c>
      <c r="K96" s="30"/>
    </row>
    <row r="97" spans="2:11" x14ac:dyDescent="0.25">
      <c r="B97" s="29"/>
      <c r="C97" s="29"/>
      <c r="D97" s="29"/>
      <c r="E97" s="29"/>
      <c r="F97" s="30"/>
      <c r="G97" s="30"/>
      <c r="H97" s="30"/>
      <c r="I97" s="30"/>
      <c r="J97" s="62" t="str">
        <f t="shared" si="8"/>
        <v/>
      </c>
      <c r="K97" s="30"/>
    </row>
    <row r="98" spans="2:11" x14ac:dyDescent="0.25">
      <c r="B98" s="29"/>
      <c r="C98" s="29"/>
      <c r="D98" s="29"/>
      <c r="E98" s="29"/>
      <c r="F98" s="30"/>
      <c r="G98" s="30"/>
      <c r="H98" s="30"/>
      <c r="I98" s="30"/>
      <c r="J98" s="62" t="str">
        <f t="shared" si="8"/>
        <v/>
      </c>
      <c r="K98" s="30"/>
    </row>
    <row r="99" spans="2:11" x14ac:dyDescent="0.25">
      <c r="B99" s="29"/>
      <c r="C99" s="29"/>
      <c r="D99" s="29"/>
      <c r="E99" s="29"/>
      <c r="F99" s="30"/>
      <c r="G99" s="30"/>
      <c r="H99" s="30"/>
      <c r="I99" s="30"/>
      <c r="J99" s="62" t="str">
        <f t="shared" si="8"/>
        <v/>
      </c>
      <c r="K99" s="30"/>
    </row>
    <row r="100" spans="2:11" x14ac:dyDescent="0.25">
      <c r="B100" s="29"/>
      <c r="C100" s="29"/>
      <c r="D100" s="29"/>
      <c r="E100" s="29"/>
      <c r="F100" s="30"/>
      <c r="G100" s="30"/>
      <c r="H100" s="30"/>
      <c r="I100" s="30"/>
      <c r="J100" s="62" t="str">
        <f t="shared" si="8"/>
        <v/>
      </c>
      <c r="K100" s="30"/>
    </row>
    <row r="101" spans="2:11" x14ac:dyDescent="0.25">
      <c r="B101" s="29"/>
      <c r="C101" s="29"/>
      <c r="D101" s="29"/>
      <c r="E101" s="29"/>
      <c r="F101" s="30"/>
      <c r="G101" s="30"/>
      <c r="H101" s="30"/>
      <c r="I101" s="30"/>
      <c r="J101" s="62" t="str">
        <f t="shared" si="8"/>
        <v/>
      </c>
      <c r="K101" s="30"/>
    </row>
    <row r="102" spans="2:11" x14ac:dyDescent="0.25">
      <c r="B102" s="29"/>
      <c r="C102" s="29"/>
      <c r="D102" s="29"/>
      <c r="E102" s="29"/>
      <c r="F102" s="30"/>
      <c r="G102" s="30"/>
      <c r="H102" s="30"/>
      <c r="I102" s="30"/>
      <c r="J102" s="62" t="str">
        <f t="shared" si="8"/>
        <v/>
      </c>
      <c r="K102" s="30"/>
    </row>
    <row r="103" spans="2:11" x14ac:dyDescent="0.25">
      <c r="B103" s="29"/>
      <c r="C103" s="29"/>
      <c r="D103" s="29"/>
      <c r="E103" s="29"/>
      <c r="F103" s="30"/>
      <c r="G103" s="30"/>
      <c r="H103" s="30"/>
      <c r="I103" s="30"/>
      <c r="J103" s="62" t="str">
        <f t="shared" si="8"/>
        <v/>
      </c>
      <c r="K103" s="30"/>
    </row>
    <row r="104" spans="2:11" x14ac:dyDescent="0.25">
      <c r="B104" s="29"/>
      <c r="C104" s="29"/>
      <c r="D104" s="29"/>
      <c r="E104" s="29"/>
      <c r="F104" s="30"/>
      <c r="G104" s="30"/>
      <c r="H104" s="30"/>
      <c r="I104" s="30"/>
      <c r="J104" s="62" t="str">
        <f t="shared" si="8"/>
        <v/>
      </c>
      <c r="K104" s="30"/>
    </row>
    <row r="105" spans="2:11" x14ac:dyDescent="0.25">
      <c r="B105" s="29"/>
      <c r="C105" s="29"/>
      <c r="D105" s="29"/>
      <c r="E105" s="29"/>
      <c r="F105" s="30"/>
      <c r="G105" s="30"/>
      <c r="H105" s="30"/>
      <c r="I105" s="30"/>
      <c r="J105" s="62" t="str">
        <f t="shared" si="8"/>
        <v/>
      </c>
      <c r="K105" s="30"/>
    </row>
    <row r="106" spans="2:11" x14ac:dyDescent="0.25">
      <c r="B106" s="29"/>
      <c r="C106" s="29"/>
      <c r="D106" s="29"/>
      <c r="E106" s="29"/>
      <c r="F106" s="30"/>
      <c r="G106" s="30"/>
      <c r="H106" s="30"/>
      <c r="I106" s="30"/>
      <c r="J106" s="62" t="str">
        <f t="shared" si="8"/>
        <v/>
      </c>
      <c r="K106" s="30"/>
    </row>
    <row r="107" spans="2:11" x14ac:dyDescent="0.25">
      <c r="B107" s="29"/>
      <c r="C107" s="29"/>
      <c r="D107" s="29"/>
      <c r="E107" s="29"/>
      <c r="F107" s="30"/>
      <c r="G107" s="30"/>
      <c r="H107" s="30"/>
      <c r="I107" s="30"/>
      <c r="J107" s="62" t="str">
        <f t="shared" si="8"/>
        <v/>
      </c>
      <c r="K107" s="30"/>
    </row>
    <row r="108" spans="2:11" x14ac:dyDescent="0.25">
      <c r="B108" s="29"/>
      <c r="C108" s="29"/>
      <c r="D108" s="29"/>
      <c r="E108" s="29"/>
      <c r="F108" s="30"/>
      <c r="G108" s="30"/>
      <c r="H108" s="30"/>
      <c r="I108" s="30"/>
      <c r="J108" s="62" t="str">
        <f t="shared" si="8"/>
        <v/>
      </c>
      <c r="K108" s="30"/>
    </row>
    <row r="109" spans="2:11" x14ac:dyDescent="0.25">
      <c r="B109" s="29"/>
      <c r="C109" s="29"/>
      <c r="D109" s="29"/>
      <c r="E109" s="29"/>
      <c r="F109" s="30"/>
      <c r="G109" s="30"/>
      <c r="H109" s="30"/>
      <c r="I109" s="30"/>
      <c r="J109" s="62" t="str">
        <f t="shared" si="8"/>
        <v/>
      </c>
      <c r="K109" s="30"/>
    </row>
    <row r="110" spans="2:11" x14ac:dyDescent="0.25">
      <c r="B110" s="29"/>
      <c r="C110" s="29"/>
      <c r="D110" s="29"/>
      <c r="E110" s="29"/>
      <c r="F110" s="30"/>
      <c r="G110" s="30"/>
      <c r="H110" s="30"/>
      <c r="I110" s="30"/>
      <c r="J110" s="62" t="str">
        <f t="shared" si="8"/>
        <v/>
      </c>
      <c r="K110" s="30"/>
    </row>
    <row r="111" spans="2:11" x14ac:dyDescent="0.25">
      <c r="B111" s="29"/>
      <c r="C111" s="29"/>
      <c r="D111" s="29"/>
      <c r="E111" s="29"/>
      <c r="F111" s="30"/>
      <c r="G111" s="30"/>
      <c r="H111" s="30"/>
      <c r="I111" s="30"/>
      <c r="J111" s="62" t="str">
        <f t="shared" si="8"/>
        <v/>
      </c>
      <c r="K111" s="30"/>
    </row>
    <row r="112" spans="2:11" x14ac:dyDescent="0.25">
      <c r="B112" s="29"/>
      <c r="C112" s="29"/>
      <c r="D112" s="29"/>
      <c r="E112" s="29"/>
      <c r="F112" s="30"/>
      <c r="G112" s="30"/>
      <c r="H112" s="30"/>
      <c r="I112" s="30"/>
      <c r="J112" s="62" t="str">
        <f t="shared" si="8"/>
        <v/>
      </c>
      <c r="K112" s="30"/>
    </row>
    <row r="113" spans="2:11" x14ac:dyDescent="0.25">
      <c r="B113" s="29"/>
      <c r="C113" s="29"/>
      <c r="D113" s="29"/>
      <c r="E113" s="29"/>
      <c r="F113" s="30"/>
      <c r="G113" s="30"/>
      <c r="H113" s="30"/>
      <c r="I113" s="30"/>
      <c r="J113" s="62" t="str">
        <f t="shared" si="8"/>
        <v/>
      </c>
      <c r="K113" s="30"/>
    </row>
    <row r="114" spans="2:11" x14ac:dyDescent="0.25">
      <c r="B114" s="29"/>
      <c r="C114" s="29"/>
      <c r="D114" s="29"/>
      <c r="E114" s="29"/>
      <c r="F114" s="30"/>
      <c r="G114" s="30"/>
      <c r="H114" s="30"/>
      <c r="I114" s="30"/>
      <c r="J114" s="62" t="str">
        <f t="shared" si="8"/>
        <v/>
      </c>
      <c r="K114" s="30"/>
    </row>
    <row r="115" spans="2:11" x14ac:dyDescent="0.25">
      <c r="B115" s="29"/>
      <c r="C115" s="29"/>
      <c r="D115" s="29"/>
      <c r="E115" s="29"/>
      <c r="F115" s="30"/>
      <c r="G115" s="30"/>
      <c r="H115" s="30"/>
      <c r="I115" s="30"/>
      <c r="J115" s="62" t="str">
        <f t="shared" si="8"/>
        <v/>
      </c>
      <c r="K115" s="30"/>
    </row>
    <row r="116" spans="2:11" x14ac:dyDescent="0.25">
      <c r="B116" s="29"/>
      <c r="C116" s="29"/>
      <c r="D116" s="29"/>
      <c r="E116" s="29"/>
      <c r="F116" s="30"/>
      <c r="G116" s="30"/>
      <c r="H116" s="30"/>
      <c r="I116" s="30"/>
      <c r="J116" s="62" t="str">
        <f t="shared" si="8"/>
        <v/>
      </c>
      <c r="K116" s="30"/>
    </row>
    <row r="117" spans="2:11" x14ac:dyDescent="0.25">
      <c r="B117" s="29"/>
      <c r="C117" s="29"/>
      <c r="D117" s="29"/>
      <c r="E117" s="29"/>
      <c r="F117" s="30"/>
      <c r="G117" s="30"/>
      <c r="H117" s="30"/>
      <c r="I117" s="30"/>
      <c r="J117" s="62" t="str">
        <f t="shared" si="8"/>
        <v/>
      </c>
      <c r="K117" s="30"/>
    </row>
    <row r="118" spans="2:11" x14ac:dyDescent="0.25">
      <c r="B118" s="29"/>
      <c r="C118" s="29"/>
      <c r="D118" s="29"/>
      <c r="E118" s="29"/>
      <c r="F118" s="30"/>
      <c r="G118" s="30"/>
      <c r="H118" s="30"/>
      <c r="I118" s="30"/>
      <c r="J118" s="62" t="str">
        <f t="shared" si="8"/>
        <v/>
      </c>
      <c r="K118" s="30"/>
    </row>
    <row r="119" spans="2:11" x14ac:dyDescent="0.25">
      <c r="B119" s="29"/>
      <c r="C119" s="29"/>
      <c r="D119" s="29"/>
      <c r="E119" s="29"/>
      <c r="F119" s="30"/>
      <c r="G119" s="30"/>
      <c r="H119" s="30"/>
      <c r="I119" s="30"/>
      <c r="J119" s="62" t="str">
        <f t="shared" si="8"/>
        <v/>
      </c>
      <c r="K119" s="30"/>
    </row>
    <row r="120" spans="2:11" x14ac:dyDescent="0.25">
      <c r="B120" s="29"/>
      <c r="C120" s="29"/>
      <c r="D120" s="29"/>
      <c r="E120" s="29"/>
      <c r="F120" s="30"/>
      <c r="G120" s="30"/>
      <c r="H120" s="30"/>
      <c r="I120" s="30"/>
      <c r="J120" s="62" t="str">
        <f t="shared" ref="J120:J151" si="9">IF(B120="","",YEAR(B120)*100+MONTH(B120))</f>
        <v/>
      </c>
      <c r="K120" s="30"/>
    </row>
    <row r="121" spans="2:11" x14ac:dyDescent="0.25">
      <c r="B121" s="29"/>
      <c r="C121" s="29"/>
      <c r="D121" s="29"/>
      <c r="E121" s="29"/>
      <c r="F121" s="30"/>
      <c r="G121" s="30"/>
      <c r="H121" s="30"/>
      <c r="I121" s="30"/>
      <c r="J121" s="62" t="str">
        <f t="shared" si="9"/>
        <v/>
      </c>
      <c r="K121" s="30"/>
    </row>
    <row r="122" spans="2:11" x14ac:dyDescent="0.25">
      <c r="B122" s="29"/>
      <c r="C122" s="29"/>
      <c r="D122" s="29"/>
      <c r="E122" s="29"/>
      <c r="F122" s="30"/>
      <c r="G122" s="30"/>
      <c r="H122" s="30"/>
      <c r="I122" s="30"/>
      <c r="J122" s="62" t="str">
        <f t="shared" si="9"/>
        <v/>
      </c>
      <c r="K122" s="30"/>
    </row>
    <row r="123" spans="2:11" x14ac:dyDescent="0.25">
      <c r="B123" s="29"/>
      <c r="C123" s="29"/>
      <c r="D123" s="29"/>
      <c r="E123" s="29"/>
      <c r="F123" s="30"/>
      <c r="G123" s="30"/>
      <c r="H123" s="30"/>
      <c r="I123" s="30"/>
      <c r="J123" s="62" t="str">
        <f t="shared" si="9"/>
        <v/>
      </c>
      <c r="K123" s="30"/>
    </row>
    <row r="124" spans="2:11" x14ac:dyDescent="0.25">
      <c r="B124" s="29"/>
      <c r="C124" s="29"/>
      <c r="D124" s="29"/>
      <c r="E124" s="29"/>
      <c r="F124" s="30"/>
      <c r="G124" s="30"/>
      <c r="H124" s="30"/>
      <c r="I124" s="30"/>
      <c r="J124" s="62" t="str">
        <f t="shared" si="9"/>
        <v/>
      </c>
      <c r="K124" s="30"/>
    </row>
    <row r="125" spans="2:11" x14ac:dyDescent="0.25">
      <c r="B125" s="29"/>
      <c r="C125" s="29"/>
      <c r="D125" s="29"/>
      <c r="E125" s="29"/>
      <c r="F125" s="30"/>
      <c r="G125" s="30"/>
      <c r="H125" s="30"/>
      <c r="I125" s="30"/>
      <c r="J125" s="62" t="str">
        <f t="shared" si="9"/>
        <v/>
      </c>
      <c r="K125" s="30"/>
    </row>
    <row r="126" spans="2:11" x14ac:dyDescent="0.25">
      <c r="B126" s="29"/>
      <c r="C126" s="29"/>
      <c r="D126" s="29"/>
      <c r="E126" s="29"/>
      <c r="F126" s="30"/>
      <c r="G126" s="30"/>
      <c r="H126" s="30"/>
      <c r="I126" s="30"/>
      <c r="J126" s="62" t="str">
        <f t="shared" si="9"/>
        <v/>
      </c>
      <c r="K126" s="30"/>
    </row>
    <row r="127" spans="2:11" x14ac:dyDescent="0.25">
      <c r="B127" s="29"/>
      <c r="C127" s="29"/>
      <c r="D127" s="29"/>
      <c r="E127" s="29"/>
      <c r="F127" s="30"/>
      <c r="G127" s="30"/>
      <c r="H127" s="30"/>
      <c r="I127" s="30"/>
      <c r="J127" s="62" t="str">
        <f t="shared" si="9"/>
        <v/>
      </c>
      <c r="K127" s="30"/>
    </row>
    <row r="128" spans="2:11" x14ac:dyDescent="0.25">
      <c r="B128" s="29"/>
      <c r="C128" s="29"/>
      <c r="D128" s="29"/>
      <c r="E128" s="29"/>
      <c r="F128" s="30"/>
      <c r="G128" s="30"/>
      <c r="H128" s="30"/>
      <c r="I128" s="30"/>
      <c r="J128" s="62" t="str">
        <f t="shared" si="9"/>
        <v/>
      </c>
      <c r="K128" s="30"/>
    </row>
    <row r="129" spans="2:11" x14ac:dyDescent="0.25">
      <c r="B129" s="29"/>
      <c r="C129" s="29"/>
      <c r="D129" s="29"/>
      <c r="E129" s="29"/>
      <c r="F129" s="30"/>
      <c r="G129" s="30"/>
      <c r="H129" s="30"/>
      <c r="I129" s="30"/>
      <c r="J129" s="62" t="str">
        <f t="shared" si="9"/>
        <v/>
      </c>
      <c r="K129" s="30"/>
    </row>
    <row r="130" spans="2:11" x14ac:dyDescent="0.25">
      <c r="B130" s="29"/>
      <c r="C130" s="29"/>
      <c r="D130" s="29"/>
      <c r="E130" s="29"/>
      <c r="F130" s="30"/>
      <c r="G130" s="30"/>
      <c r="H130" s="30"/>
      <c r="I130" s="30"/>
      <c r="J130" s="62" t="str">
        <f t="shared" si="9"/>
        <v/>
      </c>
      <c r="K130" s="30"/>
    </row>
    <row r="131" spans="2:11" x14ac:dyDescent="0.25">
      <c r="B131" s="29"/>
      <c r="C131" s="29"/>
      <c r="D131" s="29"/>
      <c r="E131" s="29"/>
      <c r="F131" s="30"/>
      <c r="G131" s="30"/>
      <c r="H131" s="30"/>
      <c r="I131" s="30"/>
      <c r="J131" s="62" t="str">
        <f t="shared" si="9"/>
        <v/>
      </c>
      <c r="K131" s="30"/>
    </row>
    <row r="132" spans="2:11" x14ac:dyDescent="0.25">
      <c r="B132" s="29"/>
      <c r="C132" s="29"/>
      <c r="D132" s="29"/>
      <c r="E132" s="29"/>
      <c r="F132" s="30"/>
      <c r="G132" s="30"/>
      <c r="H132" s="30"/>
      <c r="I132" s="30"/>
      <c r="J132" s="62" t="str">
        <f t="shared" si="9"/>
        <v/>
      </c>
      <c r="K132" s="30"/>
    </row>
    <row r="133" spans="2:11" x14ac:dyDescent="0.25">
      <c r="B133" s="29"/>
      <c r="C133" s="29"/>
      <c r="D133" s="29"/>
      <c r="E133" s="29"/>
      <c r="F133" s="30"/>
      <c r="G133" s="30"/>
      <c r="H133" s="30"/>
      <c r="I133" s="30"/>
      <c r="J133" s="62" t="str">
        <f t="shared" si="9"/>
        <v/>
      </c>
      <c r="K133" s="30"/>
    </row>
    <row r="134" spans="2:11" x14ac:dyDescent="0.25">
      <c r="B134" s="29"/>
      <c r="C134" s="29"/>
      <c r="D134" s="29"/>
      <c r="E134" s="29"/>
      <c r="F134" s="30"/>
      <c r="G134" s="30"/>
      <c r="H134" s="30"/>
      <c r="I134" s="30"/>
      <c r="J134" s="62" t="str">
        <f t="shared" si="9"/>
        <v/>
      </c>
      <c r="K134" s="30"/>
    </row>
    <row r="135" spans="2:11" x14ac:dyDescent="0.25">
      <c r="B135" s="29"/>
      <c r="C135" s="29"/>
      <c r="D135" s="29"/>
      <c r="E135" s="29"/>
      <c r="F135" s="30"/>
      <c r="G135" s="30"/>
      <c r="H135" s="30"/>
      <c r="I135" s="30"/>
      <c r="J135" s="62" t="str">
        <f t="shared" si="9"/>
        <v/>
      </c>
      <c r="K135" s="30"/>
    </row>
    <row r="136" spans="2:11" x14ac:dyDescent="0.25">
      <c r="B136" s="29"/>
      <c r="C136" s="29"/>
      <c r="D136" s="29"/>
      <c r="E136" s="29"/>
      <c r="F136" s="30"/>
      <c r="G136" s="30"/>
      <c r="H136" s="30"/>
      <c r="I136" s="30"/>
      <c r="J136" s="62" t="str">
        <f t="shared" si="9"/>
        <v/>
      </c>
      <c r="K136" s="30"/>
    </row>
    <row r="137" spans="2:11" x14ac:dyDescent="0.25">
      <c r="B137" s="29"/>
      <c r="C137" s="29"/>
      <c r="D137" s="29"/>
      <c r="E137" s="29"/>
      <c r="F137" s="30"/>
      <c r="G137" s="30"/>
      <c r="H137" s="30"/>
      <c r="I137" s="30"/>
      <c r="J137" s="62" t="str">
        <f t="shared" si="9"/>
        <v/>
      </c>
      <c r="K137" s="30"/>
    </row>
    <row r="138" spans="2:11" x14ac:dyDescent="0.25">
      <c r="B138" s="29"/>
      <c r="C138" s="29"/>
      <c r="D138" s="29"/>
      <c r="E138" s="29"/>
      <c r="F138" s="30"/>
      <c r="G138" s="30"/>
      <c r="H138" s="30"/>
      <c r="I138" s="30"/>
      <c r="J138" s="62" t="str">
        <f t="shared" si="9"/>
        <v/>
      </c>
      <c r="K138" s="30"/>
    </row>
    <row r="139" spans="2:11" x14ac:dyDescent="0.25">
      <c r="B139" s="29"/>
      <c r="C139" s="29"/>
      <c r="D139" s="29"/>
      <c r="E139" s="29"/>
      <c r="F139" s="30"/>
      <c r="G139" s="30"/>
      <c r="H139" s="30"/>
      <c r="I139" s="30"/>
      <c r="J139" s="62" t="str">
        <f t="shared" si="9"/>
        <v/>
      </c>
      <c r="K139" s="30"/>
    </row>
    <row r="140" spans="2:11" x14ac:dyDescent="0.25">
      <c r="B140" s="29"/>
      <c r="C140" s="29"/>
      <c r="D140" s="29"/>
      <c r="E140" s="29"/>
      <c r="F140" s="30"/>
      <c r="G140" s="30"/>
      <c r="H140" s="30"/>
      <c r="I140" s="30"/>
      <c r="J140" s="62" t="str">
        <f t="shared" si="9"/>
        <v/>
      </c>
      <c r="K140" s="30"/>
    </row>
    <row r="141" spans="2:11" x14ac:dyDescent="0.25">
      <c r="B141" s="29"/>
      <c r="C141" s="29"/>
      <c r="D141" s="29"/>
      <c r="E141" s="29"/>
      <c r="F141" s="30"/>
      <c r="G141" s="30"/>
      <c r="H141" s="30"/>
      <c r="I141" s="30"/>
      <c r="J141" s="62" t="str">
        <f t="shared" si="9"/>
        <v/>
      </c>
      <c r="K141" s="30"/>
    </row>
    <row r="142" spans="2:11" x14ac:dyDescent="0.25">
      <c r="B142" s="29"/>
      <c r="C142" s="29"/>
      <c r="D142" s="29"/>
      <c r="E142" s="29"/>
      <c r="F142" s="30"/>
      <c r="G142" s="30"/>
      <c r="H142" s="30"/>
      <c r="I142" s="30"/>
      <c r="J142" s="62" t="str">
        <f t="shared" si="9"/>
        <v/>
      </c>
      <c r="K142" s="30"/>
    </row>
    <row r="143" spans="2:11" x14ac:dyDescent="0.25">
      <c r="B143" s="29"/>
      <c r="C143" s="29"/>
      <c r="D143" s="29"/>
      <c r="E143" s="29"/>
      <c r="F143" s="30"/>
      <c r="G143" s="30"/>
      <c r="H143" s="30"/>
      <c r="I143" s="30"/>
      <c r="J143" s="62" t="str">
        <f t="shared" si="9"/>
        <v/>
      </c>
      <c r="K143" s="30"/>
    </row>
    <row r="144" spans="2:11" x14ac:dyDescent="0.25">
      <c r="B144" s="29"/>
      <c r="C144" s="29"/>
      <c r="D144" s="29"/>
      <c r="E144" s="29"/>
      <c r="F144" s="30"/>
      <c r="G144" s="30"/>
      <c r="H144" s="30"/>
      <c r="I144" s="30"/>
      <c r="J144" s="62" t="str">
        <f t="shared" si="9"/>
        <v/>
      </c>
      <c r="K144" s="30"/>
    </row>
    <row r="145" spans="2:11" x14ac:dyDescent="0.25">
      <c r="B145" s="29"/>
      <c r="C145" s="29"/>
      <c r="D145" s="29"/>
      <c r="E145" s="29"/>
      <c r="F145" s="30"/>
      <c r="G145" s="30"/>
      <c r="H145" s="30"/>
      <c r="I145" s="30"/>
      <c r="J145" s="62" t="str">
        <f t="shared" si="9"/>
        <v/>
      </c>
      <c r="K145" s="30"/>
    </row>
    <row r="146" spans="2:11" x14ac:dyDescent="0.25">
      <c r="B146" s="29"/>
      <c r="C146" s="29"/>
      <c r="D146" s="29"/>
      <c r="E146" s="29"/>
      <c r="F146" s="30"/>
      <c r="G146" s="30"/>
      <c r="H146" s="30"/>
      <c r="I146" s="30"/>
      <c r="J146" s="62" t="str">
        <f t="shared" si="9"/>
        <v/>
      </c>
      <c r="K146" s="30"/>
    </row>
    <row r="147" spans="2:11" x14ac:dyDescent="0.25">
      <c r="B147" s="29"/>
      <c r="C147" s="29"/>
      <c r="D147" s="29"/>
      <c r="E147" s="29"/>
      <c r="F147" s="30"/>
      <c r="G147" s="30"/>
      <c r="H147" s="30"/>
      <c r="I147" s="30"/>
      <c r="J147" s="62" t="str">
        <f t="shared" si="9"/>
        <v/>
      </c>
      <c r="K147" s="30"/>
    </row>
    <row r="148" spans="2:11" x14ac:dyDescent="0.25">
      <c r="B148" s="29"/>
      <c r="C148" s="29"/>
      <c r="D148" s="29"/>
      <c r="E148" s="29"/>
      <c r="F148" s="30"/>
      <c r="G148" s="30"/>
      <c r="H148" s="30"/>
      <c r="I148" s="30"/>
      <c r="J148" s="62" t="str">
        <f t="shared" si="9"/>
        <v/>
      </c>
      <c r="K148" s="30"/>
    </row>
    <row r="149" spans="2:11" x14ac:dyDescent="0.25">
      <c r="B149" s="29"/>
      <c r="C149" s="29"/>
      <c r="D149" s="29"/>
      <c r="E149" s="29"/>
      <c r="F149" s="30"/>
      <c r="G149" s="30"/>
      <c r="H149" s="30"/>
      <c r="I149" s="30"/>
      <c r="J149" s="62" t="str">
        <f t="shared" si="9"/>
        <v/>
      </c>
      <c r="K149" s="30"/>
    </row>
    <row r="150" spans="2:11" x14ac:dyDescent="0.25">
      <c r="B150" s="29"/>
      <c r="C150" s="29"/>
      <c r="D150" s="29"/>
      <c r="E150" s="29"/>
      <c r="F150" s="30"/>
      <c r="G150" s="30"/>
      <c r="H150" s="30"/>
      <c r="I150" s="30"/>
      <c r="J150" s="62" t="str">
        <f t="shared" si="9"/>
        <v/>
      </c>
      <c r="K150" s="30"/>
    </row>
    <row r="151" spans="2:11" x14ac:dyDescent="0.25">
      <c r="B151" s="29"/>
      <c r="C151" s="29"/>
      <c r="D151" s="29"/>
      <c r="E151" s="29"/>
      <c r="F151" s="30"/>
      <c r="G151" s="30"/>
      <c r="H151" s="30"/>
      <c r="I151" s="30"/>
      <c r="J151" s="62" t="str">
        <f t="shared" si="9"/>
        <v/>
      </c>
      <c r="K151" s="30"/>
    </row>
    <row r="152" spans="2:11" x14ac:dyDescent="0.25">
      <c r="B152" s="29"/>
      <c r="C152" s="29"/>
      <c r="D152" s="29"/>
      <c r="E152" s="29"/>
      <c r="F152" s="30"/>
      <c r="G152" s="30"/>
      <c r="H152" s="30"/>
      <c r="I152" s="30"/>
      <c r="J152" s="62" t="str">
        <f t="shared" ref="J152:J183" si="10">IF(B152="","",YEAR(B152)*100+MONTH(B152))</f>
        <v/>
      </c>
      <c r="K152" s="30"/>
    </row>
    <row r="153" spans="2:11" x14ac:dyDescent="0.25">
      <c r="B153" s="29"/>
      <c r="C153" s="29"/>
      <c r="D153" s="29"/>
      <c r="E153" s="29"/>
      <c r="F153" s="30"/>
      <c r="G153" s="30"/>
      <c r="H153" s="30"/>
      <c r="I153" s="30"/>
      <c r="J153" s="62" t="str">
        <f t="shared" si="10"/>
        <v/>
      </c>
      <c r="K153" s="30"/>
    </row>
    <row r="154" spans="2:11" x14ac:dyDescent="0.25">
      <c r="B154" s="29"/>
      <c r="C154" s="29"/>
      <c r="D154" s="29"/>
      <c r="E154" s="29"/>
      <c r="F154" s="30"/>
      <c r="G154" s="30"/>
      <c r="H154" s="30"/>
      <c r="I154" s="30"/>
      <c r="J154" s="62" t="str">
        <f t="shared" si="10"/>
        <v/>
      </c>
      <c r="K154" s="30"/>
    </row>
    <row r="155" spans="2:11" x14ac:dyDescent="0.25">
      <c r="B155" s="29"/>
      <c r="C155" s="29"/>
      <c r="D155" s="29"/>
      <c r="E155" s="29"/>
      <c r="F155" s="30"/>
      <c r="G155" s="30"/>
      <c r="H155" s="30"/>
      <c r="I155" s="30"/>
      <c r="J155" s="62" t="str">
        <f t="shared" si="10"/>
        <v/>
      </c>
      <c r="K155" s="30"/>
    </row>
    <row r="156" spans="2:11" x14ac:dyDescent="0.25">
      <c r="B156" s="29"/>
      <c r="C156" s="29"/>
      <c r="D156" s="29"/>
      <c r="E156" s="29"/>
      <c r="F156" s="30"/>
      <c r="G156" s="30"/>
      <c r="H156" s="30"/>
      <c r="I156" s="30"/>
      <c r="J156" s="62" t="str">
        <f t="shared" si="10"/>
        <v/>
      </c>
      <c r="K156" s="30"/>
    </row>
    <row r="157" spans="2:11" x14ac:dyDescent="0.25">
      <c r="B157" s="29"/>
      <c r="C157" s="29"/>
      <c r="D157" s="29"/>
      <c r="E157" s="29"/>
      <c r="F157" s="30"/>
      <c r="G157" s="30"/>
      <c r="H157" s="30"/>
      <c r="I157" s="30"/>
      <c r="J157" s="62" t="str">
        <f t="shared" si="10"/>
        <v/>
      </c>
      <c r="K157" s="30"/>
    </row>
    <row r="158" spans="2:11" x14ac:dyDescent="0.25">
      <c r="B158" s="29"/>
      <c r="C158" s="29"/>
      <c r="D158" s="29"/>
      <c r="E158" s="29"/>
      <c r="F158" s="30"/>
      <c r="G158" s="30"/>
      <c r="H158" s="30"/>
      <c r="I158" s="30"/>
      <c r="J158" s="62" t="str">
        <f t="shared" si="10"/>
        <v/>
      </c>
      <c r="K158" s="30"/>
    </row>
    <row r="159" spans="2:11" x14ac:dyDescent="0.25">
      <c r="B159" s="29"/>
      <c r="C159" s="29"/>
      <c r="D159" s="29"/>
      <c r="E159" s="29"/>
      <c r="F159" s="30"/>
      <c r="G159" s="30"/>
      <c r="H159" s="30"/>
      <c r="I159" s="30"/>
      <c r="J159" s="62" t="str">
        <f t="shared" si="10"/>
        <v/>
      </c>
      <c r="K159" s="30"/>
    </row>
    <row r="160" spans="2:11" x14ac:dyDescent="0.25">
      <c r="B160" s="29"/>
      <c r="C160" s="29"/>
      <c r="D160" s="29"/>
      <c r="E160" s="29"/>
      <c r="F160" s="30"/>
      <c r="G160" s="30"/>
      <c r="H160" s="30"/>
      <c r="I160" s="30"/>
      <c r="J160" s="62" t="str">
        <f t="shared" si="10"/>
        <v/>
      </c>
      <c r="K160" s="30"/>
    </row>
    <row r="161" spans="2:11" x14ac:dyDescent="0.25">
      <c r="B161" s="29"/>
      <c r="C161" s="29"/>
      <c r="D161" s="29"/>
      <c r="E161" s="29"/>
      <c r="F161" s="30"/>
      <c r="G161" s="30"/>
      <c r="H161" s="30"/>
      <c r="I161" s="30"/>
      <c r="J161" s="62" t="str">
        <f t="shared" si="10"/>
        <v/>
      </c>
      <c r="K161" s="30"/>
    </row>
    <row r="162" spans="2:11" x14ac:dyDescent="0.25">
      <c r="B162" s="29"/>
      <c r="C162" s="29"/>
      <c r="D162" s="29"/>
      <c r="E162" s="29"/>
      <c r="F162" s="30"/>
      <c r="G162" s="30"/>
      <c r="H162" s="30"/>
      <c r="I162" s="30"/>
      <c r="J162" s="62" t="str">
        <f t="shared" si="10"/>
        <v/>
      </c>
      <c r="K162" s="30"/>
    </row>
    <row r="163" spans="2:11" x14ac:dyDescent="0.25">
      <c r="B163" s="29"/>
      <c r="C163" s="29"/>
      <c r="D163" s="29"/>
      <c r="E163" s="29"/>
      <c r="F163" s="30"/>
      <c r="G163" s="30"/>
      <c r="H163" s="30"/>
      <c r="I163" s="30"/>
      <c r="J163" s="62" t="str">
        <f t="shared" si="10"/>
        <v/>
      </c>
      <c r="K163" s="30"/>
    </row>
    <row r="164" spans="2:11" x14ac:dyDescent="0.25">
      <c r="B164" s="29"/>
      <c r="C164" s="29"/>
      <c r="D164" s="29"/>
      <c r="E164" s="29"/>
      <c r="F164" s="30"/>
      <c r="G164" s="30"/>
      <c r="H164" s="30"/>
      <c r="I164" s="30"/>
      <c r="J164" s="62" t="str">
        <f t="shared" si="10"/>
        <v/>
      </c>
      <c r="K164" s="30"/>
    </row>
    <row r="165" spans="2:11" x14ac:dyDescent="0.25">
      <c r="B165" s="29"/>
      <c r="C165" s="29"/>
      <c r="D165" s="29"/>
      <c r="E165" s="29"/>
      <c r="F165" s="30"/>
      <c r="G165" s="30"/>
      <c r="H165" s="30"/>
      <c r="I165" s="30"/>
      <c r="J165" s="62" t="str">
        <f t="shared" si="10"/>
        <v/>
      </c>
      <c r="K165" s="30"/>
    </row>
    <row r="166" spans="2:11" x14ac:dyDescent="0.25">
      <c r="B166" s="29"/>
      <c r="C166" s="29"/>
      <c r="D166" s="29"/>
      <c r="E166" s="29"/>
      <c r="F166" s="30"/>
      <c r="G166" s="30"/>
      <c r="H166" s="30"/>
      <c r="I166" s="30"/>
      <c r="J166" s="62" t="str">
        <f t="shared" si="10"/>
        <v/>
      </c>
      <c r="K166" s="30"/>
    </row>
    <row r="167" spans="2:11" x14ac:dyDescent="0.25">
      <c r="B167" s="29"/>
      <c r="C167" s="29"/>
      <c r="D167" s="29"/>
      <c r="E167" s="29"/>
      <c r="F167" s="30"/>
      <c r="G167" s="30"/>
      <c r="H167" s="30"/>
      <c r="I167" s="30"/>
      <c r="J167" s="62" t="str">
        <f t="shared" si="10"/>
        <v/>
      </c>
      <c r="K167" s="30"/>
    </row>
    <row r="168" spans="2:11" x14ac:dyDescent="0.25">
      <c r="B168" s="29"/>
      <c r="C168" s="29"/>
      <c r="D168" s="29"/>
      <c r="E168" s="29"/>
      <c r="F168" s="30"/>
      <c r="G168" s="30"/>
      <c r="H168" s="30"/>
      <c r="I168" s="30"/>
      <c r="J168" s="62" t="str">
        <f t="shared" si="10"/>
        <v/>
      </c>
      <c r="K168" s="30"/>
    </row>
    <row r="169" spans="2:11" x14ac:dyDescent="0.25">
      <c r="B169" s="29"/>
      <c r="C169" s="29"/>
      <c r="D169" s="29"/>
      <c r="E169" s="29"/>
      <c r="F169" s="30"/>
      <c r="G169" s="30"/>
      <c r="H169" s="30"/>
      <c r="I169" s="30"/>
      <c r="J169" s="62" t="str">
        <f t="shared" si="10"/>
        <v/>
      </c>
      <c r="K169" s="30"/>
    </row>
    <row r="170" spans="2:11" x14ac:dyDescent="0.25">
      <c r="B170" s="29"/>
      <c r="C170" s="29"/>
      <c r="D170" s="29"/>
      <c r="E170" s="29"/>
      <c r="F170" s="30"/>
      <c r="G170" s="30"/>
      <c r="H170" s="30"/>
      <c r="I170" s="30"/>
      <c r="J170" s="62" t="str">
        <f t="shared" si="10"/>
        <v/>
      </c>
      <c r="K170" s="30"/>
    </row>
    <row r="171" spans="2:11" x14ac:dyDescent="0.25">
      <c r="B171" s="29"/>
      <c r="C171" s="29"/>
      <c r="D171" s="29"/>
      <c r="E171" s="29"/>
      <c r="F171" s="30"/>
      <c r="G171" s="30"/>
      <c r="H171" s="30"/>
      <c r="I171" s="30"/>
      <c r="J171" s="62" t="str">
        <f t="shared" si="10"/>
        <v/>
      </c>
      <c r="K171" s="30"/>
    </row>
    <row r="172" spans="2:11" x14ac:dyDescent="0.25">
      <c r="B172" s="29"/>
      <c r="C172" s="29"/>
      <c r="D172" s="29"/>
      <c r="E172" s="29"/>
      <c r="F172" s="30"/>
      <c r="G172" s="30"/>
      <c r="H172" s="30"/>
      <c r="I172" s="30"/>
      <c r="J172" s="62" t="str">
        <f t="shared" si="10"/>
        <v/>
      </c>
      <c r="K172" s="30"/>
    </row>
    <row r="173" spans="2:11" x14ac:dyDescent="0.25">
      <c r="B173" s="29"/>
      <c r="C173" s="29"/>
      <c r="D173" s="29"/>
      <c r="E173" s="29"/>
      <c r="F173" s="30"/>
      <c r="G173" s="30"/>
      <c r="H173" s="30"/>
      <c r="I173" s="30"/>
      <c r="J173" s="62" t="str">
        <f t="shared" si="10"/>
        <v/>
      </c>
      <c r="K173" s="30"/>
    </row>
    <row r="174" spans="2:11" x14ac:dyDescent="0.25">
      <c r="B174" s="29"/>
      <c r="C174" s="29"/>
      <c r="D174" s="29"/>
      <c r="E174" s="29"/>
      <c r="F174" s="30"/>
      <c r="G174" s="30"/>
      <c r="H174" s="30"/>
      <c r="I174" s="30"/>
      <c r="J174" s="62" t="str">
        <f t="shared" si="10"/>
        <v/>
      </c>
      <c r="K174" s="30"/>
    </row>
    <row r="175" spans="2:11" x14ac:dyDescent="0.25">
      <c r="B175" s="29"/>
      <c r="C175" s="29"/>
      <c r="D175" s="29"/>
      <c r="E175" s="29"/>
      <c r="F175" s="30"/>
      <c r="G175" s="30"/>
      <c r="H175" s="30"/>
      <c r="I175" s="30"/>
      <c r="J175" s="62" t="str">
        <f t="shared" si="10"/>
        <v/>
      </c>
      <c r="K175" s="30"/>
    </row>
    <row r="176" spans="2:11" x14ac:dyDescent="0.25">
      <c r="B176" s="29"/>
      <c r="C176" s="29"/>
      <c r="D176" s="29"/>
      <c r="E176" s="29"/>
      <c r="F176" s="30"/>
      <c r="G176" s="30"/>
      <c r="H176" s="30"/>
      <c r="I176" s="30"/>
      <c r="J176" s="62" t="str">
        <f t="shared" si="10"/>
        <v/>
      </c>
      <c r="K176" s="30"/>
    </row>
    <row r="177" spans="2:11" x14ac:dyDescent="0.25">
      <c r="B177" s="29"/>
      <c r="C177" s="29"/>
      <c r="D177" s="29"/>
      <c r="E177" s="29"/>
      <c r="F177" s="30"/>
      <c r="G177" s="30"/>
      <c r="H177" s="30"/>
      <c r="I177" s="30"/>
      <c r="J177" s="62" t="str">
        <f t="shared" si="10"/>
        <v/>
      </c>
      <c r="K177" s="30"/>
    </row>
    <row r="178" spans="2:11" x14ac:dyDescent="0.25">
      <c r="B178" s="29"/>
      <c r="C178" s="29"/>
      <c r="D178" s="29"/>
      <c r="E178" s="29"/>
      <c r="F178" s="30"/>
      <c r="G178" s="30"/>
      <c r="H178" s="30"/>
      <c r="I178" s="30"/>
      <c r="J178" s="62" t="str">
        <f t="shared" si="10"/>
        <v/>
      </c>
      <c r="K178" s="30"/>
    </row>
    <row r="179" spans="2:11" x14ac:dyDescent="0.25">
      <c r="B179" s="29"/>
      <c r="C179" s="29"/>
      <c r="D179" s="29"/>
      <c r="E179" s="29"/>
      <c r="F179" s="30"/>
      <c r="G179" s="30"/>
      <c r="H179" s="30"/>
      <c r="I179" s="30"/>
      <c r="J179" s="62" t="str">
        <f t="shared" si="10"/>
        <v/>
      </c>
      <c r="K179" s="30"/>
    </row>
    <row r="180" spans="2:11" x14ac:dyDescent="0.25">
      <c r="B180" s="29"/>
      <c r="C180" s="29"/>
      <c r="D180" s="29"/>
      <c r="E180" s="29"/>
      <c r="F180" s="30"/>
      <c r="G180" s="30"/>
      <c r="H180" s="30"/>
      <c r="I180" s="30"/>
      <c r="J180" s="62" t="str">
        <f t="shared" si="10"/>
        <v/>
      </c>
      <c r="K180" s="30"/>
    </row>
    <row r="181" spans="2:11" x14ac:dyDescent="0.25">
      <c r="B181" s="29"/>
      <c r="C181" s="29"/>
      <c r="D181" s="29"/>
      <c r="E181" s="29"/>
      <c r="F181" s="30"/>
      <c r="G181" s="30"/>
      <c r="H181" s="30"/>
      <c r="I181" s="30"/>
      <c r="J181" s="62" t="str">
        <f t="shared" si="10"/>
        <v/>
      </c>
      <c r="K181" s="30"/>
    </row>
    <row r="182" spans="2:11" x14ac:dyDescent="0.25">
      <c r="B182" s="29"/>
      <c r="C182" s="29"/>
      <c r="D182" s="29"/>
      <c r="E182" s="29"/>
      <c r="F182" s="30"/>
      <c r="G182" s="30"/>
      <c r="H182" s="30"/>
      <c r="I182" s="30"/>
      <c r="J182" s="62" t="str">
        <f t="shared" si="10"/>
        <v/>
      </c>
      <c r="K182" s="30"/>
    </row>
    <row r="183" spans="2:11" x14ac:dyDescent="0.25">
      <c r="B183" s="29"/>
      <c r="C183" s="29"/>
      <c r="D183" s="29"/>
      <c r="E183" s="29"/>
      <c r="F183" s="30"/>
      <c r="G183" s="30"/>
      <c r="H183" s="30"/>
      <c r="I183" s="30"/>
      <c r="J183" s="62" t="str">
        <f t="shared" si="10"/>
        <v/>
      </c>
      <c r="K183" s="30"/>
    </row>
    <row r="184" spans="2:11" x14ac:dyDescent="0.25">
      <c r="B184" s="29"/>
      <c r="C184" s="29"/>
      <c r="D184" s="29"/>
      <c r="E184" s="29"/>
      <c r="F184" s="30"/>
      <c r="G184" s="30"/>
      <c r="H184" s="30"/>
      <c r="I184" s="30"/>
      <c r="J184" s="62" t="str">
        <f t="shared" ref="J184:J215" si="11">IF(B184="","",YEAR(B184)*100+MONTH(B184))</f>
        <v/>
      </c>
      <c r="K184" s="30"/>
    </row>
    <row r="185" spans="2:11" x14ac:dyDescent="0.25">
      <c r="B185" s="29"/>
      <c r="C185" s="29"/>
      <c r="D185" s="29"/>
      <c r="E185" s="29"/>
      <c r="F185" s="30"/>
      <c r="G185" s="30"/>
      <c r="H185" s="30"/>
      <c r="I185" s="30"/>
      <c r="J185" s="62" t="str">
        <f t="shared" si="11"/>
        <v/>
      </c>
      <c r="K185" s="30"/>
    </row>
    <row r="186" spans="2:11" x14ac:dyDescent="0.25">
      <c r="B186" s="29"/>
      <c r="C186" s="29"/>
      <c r="D186" s="29"/>
      <c r="E186" s="29"/>
      <c r="F186" s="30"/>
      <c r="G186" s="30"/>
      <c r="H186" s="30"/>
      <c r="I186" s="30"/>
      <c r="J186" s="62" t="str">
        <f t="shared" si="11"/>
        <v/>
      </c>
      <c r="K186" s="30"/>
    </row>
    <row r="187" spans="2:11" x14ac:dyDescent="0.25">
      <c r="B187" s="29"/>
      <c r="C187" s="29"/>
      <c r="D187" s="29"/>
      <c r="E187" s="29"/>
      <c r="F187" s="30"/>
      <c r="G187" s="30"/>
      <c r="H187" s="30"/>
      <c r="I187" s="30"/>
      <c r="J187" s="62" t="str">
        <f t="shared" si="11"/>
        <v/>
      </c>
      <c r="K187" s="30"/>
    </row>
    <row r="188" spans="2:11" x14ac:dyDescent="0.25">
      <c r="B188" s="29"/>
      <c r="C188" s="29"/>
      <c r="D188" s="29"/>
      <c r="E188" s="29"/>
      <c r="F188" s="30"/>
      <c r="G188" s="30"/>
      <c r="H188" s="30"/>
      <c r="I188" s="30"/>
      <c r="J188" s="62" t="str">
        <f t="shared" si="11"/>
        <v/>
      </c>
      <c r="K188" s="30"/>
    </row>
    <row r="189" spans="2:11" x14ac:dyDescent="0.25">
      <c r="B189" s="29"/>
      <c r="C189" s="29"/>
      <c r="D189" s="29"/>
      <c r="E189" s="29"/>
      <c r="F189" s="30"/>
      <c r="G189" s="30"/>
      <c r="H189" s="30"/>
      <c r="I189" s="30"/>
      <c r="J189" s="62" t="str">
        <f t="shared" si="11"/>
        <v/>
      </c>
      <c r="K189" s="30"/>
    </row>
    <row r="190" spans="2:11" x14ac:dyDescent="0.25">
      <c r="B190" s="29"/>
      <c r="C190" s="29"/>
      <c r="D190" s="29"/>
      <c r="E190" s="29"/>
      <c r="F190" s="30"/>
      <c r="G190" s="30"/>
      <c r="H190" s="30"/>
      <c r="I190" s="30"/>
      <c r="J190" s="62" t="str">
        <f t="shared" si="11"/>
        <v/>
      </c>
      <c r="K190" s="30"/>
    </row>
    <row r="191" spans="2:11" x14ac:dyDescent="0.25">
      <c r="B191" s="29"/>
      <c r="C191" s="29"/>
      <c r="D191" s="29"/>
      <c r="E191" s="29"/>
      <c r="F191" s="30"/>
      <c r="G191" s="30"/>
      <c r="H191" s="30"/>
      <c r="I191" s="30"/>
      <c r="J191" s="62" t="str">
        <f t="shared" si="11"/>
        <v/>
      </c>
      <c r="K191" s="30"/>
    </row>
    <row r="192" spans="2:11" x14ac:dyDescent="0.25">
      <c r="B192" s="29"/>
      <c r="C192" s="29"/>
      <c r="D192" s="29"/>
      <c r="E192" s="29"/>
      <c r="F192" s="30"/>
      <c r="G192" s="30"/>
      <c r="H192" s="30"/>
      <c r="I192" s="30"/>
      <c r="J192" s="62" t="str">
        <f t="shared" si="11"/>
        <v/>
      </c>
      <c r="K192" s="30"/>
    </row>
    <row r="193" spans="2:11" x14ac:dyDescent="0.25">
      <c r="B193" s="29"/>
      <c r="C193" s="29"/>
      <c r="D193" s="29"/>
      <c r="E193" s="29"/>
      <c r="F193" s="30"/>
      <c r="G193" s="30"/>
      <c r="H193" s="30"/>
      <c r="I193" s="30"/>
      <c r="J193" s="62" t="str">
        <f t="shared" si="11"/>
        <v/>
      </c>
      <c r="K193" s="30"/>
    </row>
    <row r="194" spans="2:11" x14ac:dyDescent="0.25">
      <c r="B194" s="29"/>
      <c r="C194" s="29"/>
      <c r="D194" s="29"/>
      <c r="E194" s="29"/>
      <c r="F194" s="30"/>
      <c r="G194" s="30"/>
      <c r="H194" s="30"/>
      <c r="I194" s="30"/>
      <c r="J194" s="62" t="str">
        <f t="shared" si="11"/>
        <v/>
      </c>
      <c r="K194" s="30"/>
    </row>
    <row r="195" spans="2:11" x14ac:dyDescent="0.25">
      <c r="B195" s="29"/>
      <c r="C195" s="29"/>
      <c r="D195" s="29"/>
      <c r="E195" s="29"/>
      <c r="F195" s="30"/>
      <c r="G195" s="30"/>
      <c r="H195" s="30"/>
      <c r="I195" s="30"/>
      <c r="J195" s="62" t="str">
        <f t="shared" si="11"/>
        <v/>
      </c>
      <c r="K195" s="30"/>
    </row>
    <row r="196" spans="2:11" x14ac:dyDescent="0.25">
      <c r="B196" s="29"/>
      <c r="C196" s="29"/>
      <c r="D196" s="29"/>
      <c r="E196" s="29"/>
      <c r="F196" s="30"/>
      <c r="G196" s="30"/>
      <c r="H196" s="30"/>
      <c r="I196" s="30"/>
      <c r="J196" s="62" t="str">
        <f t="shared" si="11"/>
        <v/>
      </c>
      <c r="K196" s="30"/>
    </row>
    <row r="197" spans="2:11" x14ac:dyDescent="0.25">
      <c r="B197" s="29"/>
      <c r="C197" s="29"/>
      <c r="D197" s="29"/>
      <c r="E197" s="29"/>
      <c r="F197" s="30"/>
      <c r="G197" s="30"/>
      <c r="H197" s="30"/>
      <c r="I197" s="30"/>
      <c r="J197" s="62" t="str">
        <f t="shared" si="11"/>
        <v/>
      </c>
      <c r="K197" s="30"/>
    </row>
    <row r="198" spans="2:11" x14ac:dyDescent="0.25">
      <c r="B198" s="29"/>
      <c r="C198" s="29"/>
      <c r="D198" s="29"/>
      <c r="E198" s="29"/>
      <c r="F198" s="30"/>
      <c r="G198" s="30"/>
      <c r="H198" s="30"/>
      <c r="I198" s="30"/>
      <c r="J198" s="62" t="str">
        <f t="shared" si="11"/>
        <v/>
      </c>
      <c r="K198" s="30"/>
    </row>
    <row r="199" spans="2:11" x14ac:dyDescent="0.25">
      <c r="B199" s="29"/>
      <c r="C199" s="29"/>
      <c r="D199" s="29"/>
      <c r="E199" s="29"/>
      <c r="F199" s="30"/>
      <c r="G199" s="30"/>
      <c r="H199" s="30"/>
      <c r="I199" s="30"/>
      <c r="J199" s="62" t="str">
        <f t="shared" si="11"/>
        <v/>
      </c>
      <c r="K199" s="30"/>
    </row>
    <row r="200" spans="2:11" x14ac:dyDescent="0.25">
      <c r="B200" s="29"/>
      <c r="C200" s="29"/>
      <c r="D200" s="29"/>
      <c r="E200" s="29"/>
      <c r="F200" s="30"/>
      <c r="G200" s="30"/>
      <c r="H200" s="30"/>
      <c r="I200" s="30"/>
      <c r="J200" s="62" t="str">
        <f t="shared" si="11"/>
        <v/>
      </c>
      <c r="K200" s="30"/>
    </row>
    <row r="201" spans="2:11" x14ac:dyDescent="0.25">
      <c r="B201" s="29"/>
      <c r="C201" s="29"/>
      <c r="D201" s="29"/>
      <c r="E201" s="29"/>
      <c r="F201" s="30"/>
      <c r="G201" s="30"/>
      <c r="H201" s="30"/>
      <c r="I201" s="30"/>
      <c r="J201" s="62" t="str">
        <f t="shared" si="11"/>
        <v/>
      </c>
      <c r="K201" s="30"/>
    </row>
    <row r="202" spans="2:11" x14ac:dyDescent="0.25">
      <c r="B202" s="29"/>
      <c r="C202" s="29"/>
      <c r="D202" s="29"/>
      <c r="E202" s="29"/>
      <c r="F202" s="30"/>
      <c r="G202" s="30"/>
      <c r="H202" s="30"/>
      <c r="I202" s="30"/>
      <c r="J202" s="62" t="str">
        <f t="shared" si="11"/>
        <v/>
      </c>
      <c r="K202" s="30"/>
    </row>
    <row r="203" spans="2:11" x14ac:dyDescent="0.25">
      <c r="B203" s="29"/>
      <c r="C203" s="29"/>
      <c r="D203" s="29"/>
      <c r="E203" s="29"/>
      <c r="F203" s="30"/>
      <c r="G203" s="30"/>
      <c r="H203" s="30"/>
      <c r="I203" s="30"/>
      <c r="J203" s="62" t="str">
        <f t="shared" si="11"/>
        <v/>
      </c>
      <c r="K203" s="30"/>
    </row>
    <row r="204" spans="2:11" x14ac:dyDescent="0.25">
      <c r="B204" s="29"/>
      <c r="C204" s="29"/>
      <c r="D204" s="29"/>
      <c r="E204" s="29"/>
      <c r="F204" s="30"/>
      <c r="G204" s="30"/>
      <c r="H204" s="30"/>
      <c r="I204" s="30"/>
      <c r="J204" s="62" t="str">
        <f t="shared" si="11"/>
        <v/>
      </c>
      <c r="K204" s="30"/>
    </row>
    <row r="205" spans="2:11" x14ac:dyDescent="0.25">
      <c r="B205" s="29"/>
      <c r="C205" s="29"/>
      <c r="D205" s="29"/>
      <c r="E205" s="29"/>
      <c r="F205" s="30"/>
      <c r="G205" s="30"/>
      <c r="H205" s="30"/>
      <c r="I205" s="30"/>
      <c r="J205" s="62" t="str">
        <f t="shared" si="11"/>
        <v/>
      </c>
      <c r="K205" s="30"/>
    </row>
    <row r="206" spans="2:11" x14ac:dyDescent="0.25">
      <c r="B206" s="29"/>
      <c r="C206" s="29"/>
      <c r="D206" s="29"/>
      <c r="E206" s="29"/>
      <c r="F206" s="30"/>
      <c r="G206" s="30"/>
      <c r="H206" s="30"/>
      <c r="I206" s="30"/>
      <c r="J206" s="62" t="str">
        <f t="shared" si="11"/>
        <v/>
      </c>
      <c r="K206" s="30"/>
    </row>
    <row r="207" spans="2:11" x14ac:dyDescent="0.25">
      <c r="B207" s="29"/>
      <c r="C207" s="29"/>
      <c r="D207" s="29"/>
      <c r="E207" s="29"/>
      <c r="F207" s="30"/>
      <c r="G207" s="30"/>
      <c r="H207" s="30"/>
      <c r="I207" s="30"/>
      <c r="J207" s="62" t="str">
        <f t="shared" si="11"/>
        <v/>
      </c>
      <c r="K207" s="30"/>
    </row>
    <row r="208" spans="2:11" x14ac:dyDescent="0.25">
      <c r="B208" s="29"/>
      <c r="C208" s="29"/>
      <c r="D208" s="29"/>
      <c r="E208" s="29"/>
      <c r="F208" s="30"/>
      <c r="G208" s="30"/>
      <c r="H208" s="30"/>
      <c r="I208" s="30"/>
      <c r="J208" s="62" t="str">
        <f t="shared" si="11"/>
        <v/>
      </c>
      <c r="K208" s="30"/>
    </row>
    <row r="209" spans="2:11" x14ac:dyDescent="0.25">
      <c r="B209" s="29"/>
      <c r="C209" s="29"/>
      <c r="D209" s="29"/>
      <c r="E209" s="29"/>
      <c r="F209" s="30"/>
      <c r="G209" s="30"/>
      <c r="H209" s="30"/>
      <c r="I209" s="30"/>
      <c r="J209" s="62" t="str">
        <f t="shared" si="11"/>
        <v/>
      </c>
      <c r="K209" s="30"/>
    </row>
    <row r="210" spans="2:11" x14ac:dyDescent="0.25">
      <c r="B210" s="29"/>
      <c r="C210" s="29"/>
      <c r="D210" s="29"/>
      <c r="E210" s="29"/>
      <c r="F210" s="30"/>
      <c r="G210" s="30"/>
      <c r="H210" s="30"/>
      <c r="I210" s="30"/>
      <c r="J210" s="62" t="str">
        <f t="shared" si="11"/>
        <v/>
      </c>
      <c r="K210" s="30"/>
    </row>
    <row r="211" spans="2:11" x14ac:dyDescent="0.25">
      <c r="B211" s="29"/>
      <c r="C211" s="29"/>
      <c r="D211" s="29"/>
      <c r="E211" s="29"/>
      <c r="F211" s="30"/>
      <c r="G211" s="30"/>
      <c r="H211" s="30"/>
      <c r="I211" s="30"/>
      <c r="J211" s="62" t="str">
        <f t="shared" si="11"/>
        <v/>
      </c>
      <c r="K211" s="30"/>
    </row>
    <row r="212" spans="2:11" x14ac:dyDescent="0.25">
      <c r="B212" s="29"/>
      <c r="C212" s="29"/>
      <c r="D212" s="29"/>
      <c r="E212" s="29"/>
      <c r="F212" s="30"/>
      <c r="G212" s="30"/>
      <c r="H212" s="30"/>
      <c r="I212" s="30"/>
      <c r="J212" s="62" t="str">
        <f t="shared" si="11"/>
        <v/>
      </c>
      <c r="K212" s="30"/>
    </row>
    <row r="213" spans="2:11" x14ac:dyDescent="0.25">
      <c r="B213" s="29"/>
      <c r="C213" s="29"/>
      <c r="D213" s="29"/>
      <c r="E213" s="29"/>
      <c r="F213" s="30"/>
      <c r="G213" s="30"/>
      <c r="H213" s="30"/>
      <c r="I213" s="30"/>
      <c r="J213" s="62" t="str">
        <f t="shared" si="11"/>
        <v/>
      </c>
      <c r="K213" s="30"/>
    </row>
    <row r="214" spans="2:11" x14ac:dyDescent="0.25">
      <c r="B214" s="29"/>
      <c r="C214" s="29"/>
      <c r="D214" s="29"/>
      <c r="E214" s="29"/>
      <c r="F214" s="30"/>
      <c r="G214" s="30"/>
      <c r="H214" s="30"/>
      <c r="I214" s="30"/>
      <c r="J214" s="62" t="str">
        <f t="shared" si="11"/>
        <v/>
      </c>
      <c r="K214" s="30"/>
    </row>
    <row r="215" spans="2:11" x14ac:dyDescent="0.25">
      <c r="B215" s="29"/>
      <c r="C215" s="29"/>
      <c r="D215" s="29"/>
      <c r="E215" s="29"/>
      <c r="F215" s="30"/>
      <c r="G215" s="30"/>
      <c r="H215" s="30"/>
      <c r="I215" s="30"/>
      <c r="J215" s="62" t="str">
        <f t="shared" si="11"/>
        <v/>
      </c>
      <c r="K215" s="30"/>
    </row>
    <row r="216" spans="2:11" x14ac:dyDescent="0.25">
      <c r="B216" s="29"/>
      <c r="C216" s="29"/>
      <c r="D216" s="29"/>
      <c r="E216" s="29"/>
      <c r="F216" s="30"/>
      <c r="G216" s="30"/>
      <c r="H216" s="30"/>
      <c r="I216" s="30"/>
      <c r="J216" s="62" t="str">
        <f t="shared" ref="J216:J223" si="12">IF(B216="","",YEAR(B216)*100+MONTH(B216))</f>
        <v/>
      </c>
      <c r="K216" s="30"/>
    </row>
    <row r="217" spans="2:11" x14ac:dyDescent="0.25">
      <c r="B217" s="29"/>
      <c r="C217" s="29"/>
      <c r="D217" s="29"/>
      <c r="E217" s="29"/>
      <c r="F217" s="30"/>
      <c r="G217" s="30"/>
      <c r="H217" s="30"/>
      <c r="I217" s="30"/>
      <c r="J217" s="62" t="str">
        <f t="shared" si="12"/>
        <v/>
      </c>
      <c r="K217" s="30"/>
    </row>
    <row r="218" spans="2:11" x14ac:dyDescent="0.25">
      <c r="B218" s="29"/>
      <c r="C218" s="29"/>
      <c r="D218" s="29"/>
      <c r="E218" s="29"/>
      <c r="F218" s="30"/>
      <c r="G218" s="30"/>
      <c r="H218" s="30"/>
      <c r="I218" s="30"/>
      <c r="J218" s="62" t="str">
        <f t="shared" si="12"/>
        <v/>
      </c>
      <c r="K218" s="30"/>
    </row>
    <row r="219" spans="2:11" x14ac:dyDescent="0.25">
      <c r="B219" s="29"/>
      <c r="C219" s="29"/>
      <c r="D219" s="29"/>
      <c r="E219" s="29"/>
      <c r="F219" s="30"/>
      <c r="G219" s="30"/>
      <c r="H219" s="30"/>
      <c r="I219" s="30"/>
      <c r="J219" s="62" t="str">
        <f t="shared" si="12"/>
        <v/>
      </c>
      <c r="K219" s="30"/>
    </row>
    <row r="220" spans="2:11" x14ac:dyDescent="0.25">
      <c r="B220" s="29"/>
      <c r="C220" s="29"/>
      <c r="D220" s="29"/>
      <c r="E220" s="29"/>
      <c r="F220" s="30"/>
      <c r="G220" s="30"/>
      <c r="H220" s="30"/>
      <c r="I220" s="30"/>
      <c r="J220" s="62" t="str">
        <f t="shared" si="12"/>
        <v/>
      </c>
      <c r="K220" s="30"/>
    </row>
    <row r="221" spans="2:11" x14ac:dyDescent="0.25">
      <c r="B221" s="29"/>
      <c r="C221" s="29"/>
      <c r="D221" s="29"/>
      <c r="E221" s="29"/>
      <c r="F221" s="30"/>
      <c r="G221" s="30"/>
      <c r="H221" s="30"/>
      <c r="I221" s="30"/>
      <c r="J221" s="62" t="str">
        <f t="shared" si="12"/>
        <v/>
      </c>
      <c r="K221" s="30"/>
    </row>
    <row r="222" spans="2:11" x14ac:dyDescent="0.25">
      <c r="B222" s="29"/>
      <c r="C222" s="29"/>
      <c r="D222" s="29"/>
      <c r="E222" s="29"/>
      <c r="F222" s="30"/>
      <c r="G222" s="30"/>
      <c r="H222" s="30"/>
      <c r="I222" s="30"/>
      <c r="J222" s="62" t="str">
        <f t="shared" si="12"/>
        <v/>
      </c>
      <c r="K222" s="30"/>
    </row>
    <row r="223" spans="2:11" x14ac:dyDescent="0.25">
      <c r="B223" s="29"/>
      <c r="C223" s="29"/>
      <c r="D223" s="29"/>
      <c r="E223" s="29"/>
      <c r="F223" s="30"/>
      <c r="G223" s="30"/>
      <c r="H223" s="30"/>
      <c r="I223" s="30"/>
      <c r="J223" s="62" t="str">
        <f t="shared" si="12"/>
        <v/>
      </c>
      <c r="K223" s="30"/>
    </row>
  </sheetData>
  <mergeCells count="7">
    <mergeCell ref="A1:P1"/>
    <mergeCell ref="F3:G3"/>
    <mergeCell ref="B2:I2"/>
    <mergeCell ref="B22:I22"/>
    <mergeCell ref="B5:I5"/>
    <mergeCell ref="D3:E3"/>
    <mergeCell ref="H3:I3"/>
  </mergeCells>
  <conditionalFormatting sqref="G7:G21 G24:G207">
    <cfRule type="cellIs" dxfId="0" priority="1" operator="lessThan">
      <formula>0.55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7"/>
  <sheetViews>
    <sheetView showGridLines="0" tabSelected="1" zoomScale="90" zoomScaleNormal="90" workbookViewId="0">
      <selection activeCell="W15" sqref="W15"/>
    </sheetView>
  </sheetViews>
  <sheetFormatPr baseColWidth="10" defaultColWidth="9.140625" defaultRowHeight="15" x14ac:dyDescent="0.25"/>
  <cols>
    <col min="1" max="1" width="3" customWidth="1"/>
    <col min="2" max="2" width="21.5703125" bestFit="1" customWidth="1"/>
    <col min="3" max="3" width="12.42578125" bestFit="1" customWidth="1"/>
    <col min="4" max="5" width="11.28515625" bestFit="1" customWidth="1"/>
    <col min="6" max="7" width="12.28515625" bestFit="1" customWidth="1"/>
    <col min="8" max="8" width="9.85546875" bestFit="1" customWidth="1"/>
    <col min="9" max="9" width="3" customWidth="1"/>
    <col min="10" max="10" width="27.42578125" bestFit="1" customWidth="1"/>
    <col min="11" max="11" width="11.140625" bestFit="1" customWidth="1"/>
    <col min="12" max="12" width="8.140625" bestFit="1" customWidth="1"/>
    <col min="13" max="13" width="10" bestFit="1" customWidth="1"/>
    <col min="14" max="14" width="8" bestFit="1" customWidth="1"/>
    <col min="15" max="15" width="10.7109375" bestFit="1" customWidth="1"/>
    <col min="16" max="16" width="8.7109375" bestFit="1" customWidth="1"/>
  </cols>
  <sheetData>
    <row r="1" spans="1:16" ht="32.25" x14ac:dyDescent="0.5">
      <c r="A1" s="84" t="s">
        <v>80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</row>
    <row r="2" spans="1:16" ht="27.95" customHeight="1" x14ac:dyDescent="0.25">
      <c r="B2" s="68" t="s">
        <v>72</v>
      </c>
      <c r="C2" s="64"/>
      <c r="D2" s="64"/>
      <c r="E2" s="64"/>
      <c r="F2" s="64"/>
      <c r="G2" s="64"/>
      <c r="H2" s="64"/>
    </row>
    <row r="4" spans="1:16" ht="18" customHeight="1" x14ac:dyDescent="0.25">
      <c r="B4" s="40" t="s">
        <v>73</v>
      </c>
      <c r="C4" s="22" t="str">
        <f>Dashboard!$E$11</f>
        <v>octubre 2025</v>
      </c>
    </row>
    <row r="6" spans="1:16" ht="17.25" x14ac:dyDescent="0.25">
      <c r="B6" s="2" t="s">
        <v>74</v>
      </c>
    </row>
    <row r="7" spans="1:16" x14ac:dyDescent="0.25">
      <c r="B7" s="41" t="s">
        <v>75</v>
      </c>
      <c r="C7" s="42">
        <f>COUNTIF(Datos!$H$7:$H$207,"Sí")</f>
        <v>12</v>
      </c>
    </row>
    <row r="8" spans="1:16" x14ac:dyDescent="0.25">
      <c r="B8" s="41" t="s">
        <v>76</v>
      </c>
      <c r="C8" s="43">
        <f>IFERROR(SUMIFS(Datos!$D$24:$D$224,Datos!$J$24:$J$224,Dashboard!$P$11),0)</f>
        <v>134</v>
      </c>
    </row>
    <row r="9" spans="1:16" x14ac:dyDescent="0.25">
      <c r="B9" s="41" t="s">
        <v>19</v>
      </c>
      <c r="C9" s="44">
        <f>IFERROR(SUMIFS(Datos!$G$24:$G$224,Datos!$J$24:$J$224,Dashboard!$P$11),0)</f>
        <v>1015.87</v>
      </c>
    </row>
    <row r="10" spans="1:16" x14ac:dyDescent="0.25">
      <c r="B10" s="41" t="s">
        <v>21</v>
      </c>
      <c r="C10" s="44">
        <f>IFERROR(SUMIFS(Datos!$I$24:$I$224,Datos!$J$24:$J$224,Dashboard!$P$11),0)</f>
        <v>821.0200000000001</v>
      </c>
    </row>
    <row r="11" spans="1:16" x14ac:dyDescent="0.25">
      <c r="B11" s="41" t="s">
        <v>77</v>
      </c>
      <c r="C11" s="45">
        <f>IF(C9=0,"",C10/C9)</f>
        <v>0.80819396182582426</v>
      </c>
    </row>
    <row r="13" spans="1:16" ht="21.95" customHeight="1" x14ac:dyDescent="0.25">
      <c r="B13" s="65" t="s">
        <v>78</v>
      </c>
      <c r="C13" s="64"/>
      <c r="D13" s="64"/>
      <c r="E13" s="64"/>
      <c r="F13" s="64"/>
      <c r="G13" s="64"/>
      <c r="H13" s="64"/>
    </row>
    <row r="14" spans="1:16" ht="20.100000000000001" customHeight="1" x14ac:dyDescent="0.25">
      <c r="B14" s="5" t="s">
        <v>18</v>
      </c>
      <c r="C14" s="5" t="s">
        <v>68</v>
      </c>
      <c r="D14" s="5" t="s">
        <v>19</v>
      </c>
      <c r="E14" s="5" t="s">
        <v>71</v>
      </c>
      <c r="F14" s="5" t="s">
        <v>21</v>
      </c>
      <c r="G14" s="5" t="s">
        <v>22</v>
      </c>
    </row>
    <row r="15" spans="1:16" ht="18" customHeight="1" x14ac:dyDescent="0.25">
      <c r="B15" s="6" t="s">
        <v>36</v>
      </c>
      <c r="C15" s="8">
        <f>IFERROR(SUMIFS(Datos!$D$24:$D$224,Datos!$J$24:$J$224,Dashboard!$P$11,Datos!$K$24:$K$224,B15),0)</f>
        <v>36</v>
      </c>
      <c r="D15" s="7">
        <f>IFERROR(SUMIFS(Datos!$G$24:$G$224,Datos!$J$24:$J$224,Dashboard!$P$11,Datos!$K$24:$K$224,B15),0)</f>
        <v>244.65</v>
      </c>
      <c r="E15" s="7">
        <f>IFERROR(SUMIFS(Datos!$H$24:$H$224,Datos!$J$24:$J$224,Dashboard!$P$11,Datos!$K$24:$K$224,B15),0)</f>
        <v>42.8</v>
      </c>
      <c r="F15" s="7">
        <f t="shared" ref="F15:F20" si="0">D15-E15</f>
        <v>201.85000000000002</v>
      </c>
      <c r="G15" s="9">
        <f t="shared" ref="G15:G21" si="1">IF($C$9=0,"",D15/$C$9)</f>
        <v>0.24082805870829929</v>
      </c>
    </row>
    <row r="16" spans="1:16" ht="18" customHeight="1" x14ac:dyDescent="0.25">
      <c r="B16" s="10" t="s">
        <v>44</v>
      </c>
      <c r="C16" s="12">
        <f>IFERROR(SUMIFS(Datos!$D$24:$D$224,Datos!$J$24:$J$224,Dashboard!$P$11,Datos!$K$24:$K$224,B16),0)</f>
        <v>0</v>
      </c>
      <c r="D16" s="11">
        <f>IFERROR(SUMIFS(Datos!$G$24:$G$224,Datos!$J$24:$J$224,Dashboard!$P$11,Datos!$K$24:$K$224,B16),0)</f>
        <v>0</v>
      </c>
      <c r="E16" s="11">
        <f>IFERROR(SUMIFS(Datos!$H$24:$H$224,Datos!$J$24:$J$224,Dashboard!$P$11,Datos!$K$24:$K$224,B16),0)</f>
        <v>0</v>
      </c>
      <c r="F16" s="11">
        <f t="shared" si="0"/>
        <v>0</v>
      </c>
      <c r="G16" s="13">
        <f t="shared" si="1"/>
        <v>0</v>
      </c>
    </row>
    <row r="17" spans="2:16" ht="18" customHeight="1" x14ac:dyDescent="0.25">
      <c r="B17" s="6" t="s">
        <v>57</v>
      </c>
      <c r="C17" s="8">
        <f>IFERROR(SUMIFS(Datos!$D$24:$D$224,Datos!$J$24:$J$224,Dashboard!$P$11,Datos!$K$24:$K$224,B17),0)</f>
        <v>45</v>
      </c>
      <c r="D17" s="7">
        <f>IFERROR(SUMIFS(Datos!$G$24:$G$224,Datos!$J$24:$J$224,Dashboard!$P$11,Datos!$K$24:$K$224,B17),0)</f>
        <v>233.51999999999998</v>
      </c>
      <c r="E17" s="7">
        <f>IFERROR(SUMIFS(Datos!$H$24:$H$224,Datos!$J$24:$J$224,Dashboard!$P$11,Datos!$K$24:$K$224,B17),0)</f>
        <v>43.050000000000004</v>
      </c>
      <c r="F17" s="7">
        <f t="shared" si="0"/>
        <v>190.46999999999997</v>
      </c>
      <c r="G17" s="9">
        <f t="shared" si="1"/>
        <v>0.22987193243229939</v>
      </c>
    </row>
    <row r="18" spans="2:16" ht="18" customHeight="1" x14ac:dyDescent="0.25">
      <c r="B18" s="10" t="s">
        <v>62</v>
      </c>
      <c r="C18" s="12">
        <f>IFERROR(SUMIFS(Datos!$D$24:$D$224,Datos!$J$24:$J$224,Dashboard!$P$11,Datos!$K$24:$K$224,B18),0)</f>
        <v>8</v>
      </c>
      <c r="D18" s="11">
        <f>IFERROR(SUMIFS(Datos!$G$24:$G$224,Datos!$J$24:$J$224,Dashboard!$P$11,Datos!$K$24:$K$224,B18),0)</f>
        <v>19</v>
      </c>
      <c r="E18" s="11">
        <f>IFERROR(SUMIFS(Datos!$H$24:$H$224,Datos!$J$24:$J$224,Dashboard!$P$11,Datos!$K$24:$K$224,B18),0)</f>
        <v>3.2</v>
      </c>
      <c r="F18" s="11">
        <f t="shared" si="0"/>
        <v>15.8</v>
      </c>
      <c r="G18" s="13">
        <f t="shared" si="1"/>
        <v>1.8703180525067184E-2</v>
      </c>
    </row>
    <row r="19" spans="2:16" ht="18" customHeight="1" x14ac:dyDescent="0.25">
      <c r="B19" s="6" t="s">
        <v>49</v>
      </c>
      <c r="C19" s="8">
        <f>IFERROR(SUMIFS(Datos!$D$24:$D$224,Datos!$J$24:$J$224,Dashboard!$P$11,Datos!$K$24:$K$224,B19),0)</f>
        <v>30</v>
      </c>
      <c r="D19" s="7">
        <f>IFERROR(SUMIFS(Datos!$G$24:$G$224,Datos!$J$24:$J$224,Dashboard!$P$11,Datos!$K$24:$K$224,B19),0)</f>
        <v>325.45000000000005</v>
      </c>
      <c r="E19" s="7">
        <f>IFERROR(SUMIFS(Datos!$H$24:$H$224,Datos!$J$24:$J$224,Dashboard!$P$11,Datos!$K$24:$K$224,B19),0)</f>
        <v>66</v>
      </c>
      <c r="F19" s="7">
        <f t="shared" si="0"/>
        <v>259.45000000000005</v>
      </c>
      <c r="G19" s="9">
        <f t="shared" si="1"/>
        <v>0.32036579483595345</v>
      </c>
    </row>
    <row r="20" spans="2:16" ht="18" customHeight="1" x14ac:dyDescent="0.25">
      <c r="B20" s="10" t="s">
        <v>52</v>
      </c>
      <c r="C20" s="12">
        <f>IFERROR(SUMIFS(Datos!$D$24:$D$224,Datos!$J$24:$J$224,Dashboard!$P$11,Datos!$K$24:$K$224,B20),0)</f>
        <v>15</v>
      </c>
      <c r="D20" s="11">
        <f>IFERROR(SUMIFS(Datos!$G$24:$G$224,Datos!$J$24:$J$224,Dashboard!$P$11,Datos!$K$24:$K$224,B20),0)</f>
        <v>193.25000000000003</v>
      </c>
      <c r="E20" s="11">
        <f>IFERROR(SUMIFS(Datos!$H$24:$H$224,Datos!$J$24:$J$224,Dashboard!$P$11,Datos!$K$24:$K$224,B20),0)</f>
        <v>39.799999999999997</v>
      </c>
      <c r="F20" s="11">
        <f t="shared" si="0"/>
        <v>153.45000000000005</v>
      </c>
      <c r="G20" s="13">
        <f t="shared" si="1"/>
        <v>0.19023103349838072</v>
      </c>
    </row>
    <row r="21" spans="2:16" ht="18" customHeight="1" x14ac:dyDescent="0.25">
      <c r="B21" s="4" t="s">
        <v>23</v>
      </c>
      <c r="C21" s="15">
        <f>SUM(C15:C20)</f>
        <v>134</v>
      </c>
      <c r="D21" s="14">
        <f>SUM(D15:D20)</f>
        <v>1015.87</v>
      </c>
      <c r="E21" s="14">
        <f>SUM(E15:E20)</f>
        <v>194.85000000000002</v>
      </c>
      <c r="F21" s="14">
        <f>SUM(F15:F20)</f>
        <v>821.0200000000001</v>
      </c>
      <c r="G21" s="16">
        <f t="shared" si="1"/>
        <v>1</v>
      </c>
    </row>
    <row r="24" spans="2:16" ht="21.95" customHeight="1" x14ac:dyDescent="0.25">
      <c r="B24" s="65" t="s">
        <v>79</v>
      </c>
      <c r="C24" s="64"/>
      <c r="D24" s="64"/>
      <c r="E24" s="64"/>
      <c r="F24" s="64"/>
      <c r="G24" s="64"/>
      <c r="H24" s="64"/>
    </row>
    <row r="25" spans="2:16" ht="20.100000000000001" customHeight="1" x14ac:dyDescent="0.25">
      <c r="B25" s="5" t="s">
        <v>29</v>
      </c>
      <c r="C25" s="5" t="s">
        <v>18</v>
      </c>
      <c r="D25" s="5" t="s">
        <v>68</v>
      </c>
      <c r="E25" s="5" t="s">
        <v>19</v>
      </c>
      <c r="F25" s="5" t="s">
        <v>71</v>
      </c>
      <c r="G25" s="5" t="s">
        <v>21</v>
      </c>
      <c r="H25" s="5" t="s">
        <v>33</v>
      </c>
      <c r="J25" s="46" t="s">
        <v>29</v>
      </c>
      <c r="K25" s="46" t="s">
        <v>18</v>
      </c>
      <c r="L25" s="46" t="s">
        <v>68</v>
      </c>
      <c r="M25" s="46" t="s">
        <v>19</v>
      </c>
      <c r="N25" s="46" t="s">
        <v>71</v>
      </c>
      <c r="O25" s="46" t="s">
        <v>21</v>
      </c>
      <c r="P25" s="46" t="s">
        <v>33</v>
      </c>
    </row>
    <row r="26" spans="2:16" ht="30" x14ac:dyDescent="0.25">
      <c r="B26" s="6" t="str">
        <f>IFERROR(INDEX($J$26:$J$37,MATCH(LARGE($O$26:$O$37,1),$O$26:$O$37,0)),"")</f>
        <v>Pollo al limón con couscous</v>
      </c>
      <c r="C26" s="6" t="str">
        <f>IF(B26="","",IFERROR(VLOOKUP(B26,Datos!$B$7:$C$207,2,FALSE),""))</f>
        <v>Menú del día</v>
      </c>
      <c r="D26" s="8">
        <f>IF(B26="","",IFERROR(INDEX($L$26:$L$37,MATCH(LARGE($O$26:$O$37,1),$O$26:$O$37,0)),0))</f>
        <v>30</v>
      </c>
      <c r="E26" s="7">
        <f>IF(B26="","",IFERROR(INDEX($M$26:$M$37,MATCH(LARGE($O$26:$O$37,1),$O$26:$O$37,0)),0))</f>
        <v>325.45000000000005</v>
      </c>
      <c r="F26" s="7">
        <f>IF(B26="","",IFERROR(INDEX($N$26:$N$37,MATCH(LARGE($O$26:$O$37,1),$O$26:$O$37,0)),0))</f>
        <v>66</v>
      </c>
      <c r="G26" s="7">
        <f t="shared" ref="G26:G33" si="2">IF(B26="","",E26-F26)</f>
        <v>259.45000000000005</v>
      </c>
      <c r="H26" s="9">
        <f t="shared" ref="H26:H33" si="3">IF(E26=0,"",G26/E26)</f>
        <v>0.79720387156245198</v>
      </c>
      <c r="J26" s="47" t="s">
        <v>35</v>
      </c>
      <c r="K26" s="47" t="str">
        <f>IFERROR(VLOOKUP(J26,Datos!$B$7:$C$207,2,FALSE),"")</f>
        <v>Entrantes</v>
      </c>
      <c r="L26" s="48">
        <f>IFERROR(SUMIFS(Datos!$D$24:$D$224,Datos!$J$24:$J$224,Dashboard!$P$11,Datos!$C$24:$C$224,J26),0)</f>
        <v>4</v>
      </c>
      <c r="M26" s="49">
        <f>IFERROR(SUMIFS(Datos!$G$24:$G$224,Datos!$J$24:$J$224,Dashboard!$P$11,Datos!$C$24:$C$224,J26),0)</f>
        <v>27.6</v>
      </c>
      <c r="N26" s="49">
        <f>IFERROR(SUMIFS(Datos!$H$24:$H$224,Datos!$J$24:$J$224,Dashboard!$P$11,Datos!$C$24:$C$224,J26),0)</f>
        <v>4.4000000000000004</v>
      </c>
      <c r="O26" s="49">
        <f t="shared" ref="O26:O37" si="4">M26-N26</f>
        <v>23.200000000000003</v>
      </c>
      <c r="P26" s="50">
        <f t="shared" ref="P26:P37" si="5">IF(M26=0,"",O26/M26)</f>
        <v>0.84057971014492761</v>
      </c>
    </row>
    <row r="27" spans="2:16" ht="30" x14ac:dyDescent="0.25">
      <c r="B27" s="10" t="str">
        <f>IFERROR(INDEX($J$26:$J$37,MATCH(LARGE($O$26:$O$37,2),$O$26:$O$37,0)),"")</f>
        <v>Ensalada templada de garbanzos y cítricos</v>
      </c>
      <c r="C27" s="10" t="str">
        <f>IF(B27="","",IFERROR(VLOOKUP(B27,Datos!$B$7:$C$207,2,FALSE),""))</f>
        <v>Entrantes</v>
      </c>
      <c r="D27" s="12">
        <f>IF(B27="","",IFERROR(INDEX($L$26:$L$37,MATCH(LARGE($O$26:$O$37,2),$O$26:$O$37,0)),0))</f>
        <v>20</v>
      </c>
      <c r="E27" s="11">
        <f>IF(B27="","",IFERROR(INDEX($M$26:$M$37,MATCH(LARGE($O$26:$O$37,2),$O$26:$O$37,0)),0))</f>
        <v>146.25</v>
      </c>
      <c r="F27" s="11">
        <f>IF(B27="","",IFERROR(INDEX($N$26:$N$37,MATCH(LARGE($O$26:$O$37,2),$O$26:$O$37,0)),0))</f>
        <v>27</v>
      </c>
      <c r="G27" s="11">
        <f t="shared" si="2"/>
        <v>119.25</v>
      </c>
      <c r="H27" s="13">
        <f t="shared" si="3"/>
        <v>0.81538461538461537</v>
      </c>
      <c r="J27" s="51" t="s">
        <v>39</v>
      </c>
      <c r="K27" s="51" t="str">
        <f>IFERROR(VLOOKUP(J27,Datos!$B$7:$C$207,2,FALSE),"")</f>
        <v>Entrantes</v>
      </c>
      <c r="L27" s="52">
        <f>IFERROR(SUMIFS(Datos!$D$24:$D$224,Datos!$J$24:$J$224,Dashboard!$P$11,Datos!$C$24:$C$224,J27),0)</f>
        <v>20</v>
      </c>
      <c r="M27" s="53">
        <f>IFERROR(SUMIFS(Datos!$G$24:$G$224,Datos!$J$24:$J$224,Dashboard!$P$11,Datos!$C$24:$C$224,J27),0)</f>
        <v>146.25</v>
      </c>
      <c r="N27" s="53">
        <f>IFERROR(SUMIFS(Datos!$H$24:$H$224,Datos!$J$24:$J$224,Dashboard!$P$11,Datos!$C$24:$C$224,J27),0)</f>
        <v>27</v>
      </c>
      <c r="O27" s="53">
        <f t="shared" si="4"/>
        <v>119.25</v>
      </c>
      <c r="P27" s="54">
        <f t="shared" si="5"/>
        <v>0.81538461538461537</v>
      </c>
    </row>
    <row r="28" spans="2:16" x14ac:dyDescent="0.25">
      <c r="B28" s="6" t="str">
        <f>IFERROR(INDEX($J$26:$J$37,MATCH(LARGE($O$26:$O$37,3),$O$26:$O$37,0)),"")</f>
        <v>Tarta de queso ligera</v>
      </c>
      <c r="C28" s="6" t="str">
        <f>IF(B28="","",IFERROR(VLOOKUP(B28,Datos!$B$7:$C$207,2,FALSE),""))</f>
        <v>Postres</v>
      </c>
      <c r="D28" s="8">
        <f>IF(B28="","",IFERROR(INDEX($L$26:$L$37,MATCH(LARGE($O$26:$O$37,3),$O$26:$O$37,0)),0))</f>
        <v>28</v>
      </c>
      <c r="E28" s="7">
        <f>IF(B28="","",IFERROR(INDEX($M$26:$M$37,MATCH(LARGE($O$26:$O$37,3),$O$26:$O$37,0)),0))</f>
        <v>140.13999999999999</v>
      </c>
      <c r="F28" s="7">
        <f>IF(B28="","",IFERROR(INDEX($N$26:$N$37,MATCH(LARGE($O$26:$O$37,3),$O$26:$O$37,0)),0))</f>
        <v>25.2</v>
      </c>
      <c r="G28" s="7">
        <f t="shared" si="2"/>
        <v>114.93999999999998</v>
      </c>
      <c r="H28" s="9">
        <f t="shared" si="3"/>
        <v>0.82017982017982016</v>
      </c>
      <c r="J28" s="47" t="s">
        <v>41</v>
      </c>
      <c r="K28" s="47" t="str">
        <f>IFERROR(VLOOKUP(J28,Datos!$B$7:$C$207,2,FALSE),"")</f>
        <v>Entrantes</v>
      </c>
      <c r="L28" s="48">
        <f>IFERROR(SUMIFS(Datos!$D$24:$D$224,Datos!$J$24:$J$224,Dashboard!$P$11,Datos!$C$24:$C$224,J28),0)</f>
        <v>12</v>
      </c>
      <c r="M28" s="49">
        <f>IFERROR(SUMIFS(Datos!$G$24:$G$224,Datos!$J$24:$J$224,Dashboard!$P$11,Datos!$C$24:$C$224,J28),0)</f>
        <v>70.800000000000011</v>
      </c>
      <c r="N28" s="49">
        <f>IFERROR(SUMIFS(Datos!$H$24:$H$224,Datos!$J$24:$J$224,Dashboard!$P$11,Datos!$C$24:$C$224,J28),0)</f>
        <v>11.399999999999999</v>
      </c>
      <c r="O28" s="49">
        <f t="shared" si="4"/>
        <v>59.400000000000013</v>
      </c>
      <c r="P28" s="50">
        <f t="shared" si="5"/>
        <v>0.83898305084745772</v>
      </c>
    </row>
    <row r="29" spans="2:16" ht="30" x14ac:dyDescent="0.25">
      <c r="B29" s="10" t="str">
        <f>IFERROR(INDEX($J$26:$J$37,MATCH(LARGE($O$26:$O$37,4),$O$26:$O$37,0)),"")</f>
        <v>Sándwich de pulled jackfruit</v>
      </c>
      <c r="C29" s="10" t="str">
        <f>IF(B29="","",IFERROR(VLOOKUP(B29,Datos!$B$7:$C$207,2,FALSE),""))</f>
        <v>Especiales</v>
      </c>
      <c r="D29" s="12">
        <f>IF(B29="","",IFERROR(INDEX($L$26:$L$37,MATCH(LARGE($O$26:$O$37,4),$O$26:$O$37,0)),0))</f>
        <v>11</v>
      </c>
      <c r="E29" s="11">
        <f>IF(B29="","",IFERROR(INDEX($M$26:$M$37,MATCH(LARGE($O$26:$O$37,4),$O$26:$O$37,0)),0))</f>
        <v>133.65</v>
      </c>
      <c r="F29" s="11">
        <f>IF(B29="","",IFERROR(INDEX($N$26:$N$37,MATCH(LARGE($O$26:$O$37,4),$O$26:$O$37,0)),0))</f>
        <v>28.6</v>
      </c>
      <c r="G29" s="11">
        <f t="shared" si="2"/>
        <v>105.05000000000001</v>
      </c>
      <c r="H29" s="13">
        <f t="shared" si="3"/>
        <v>0.78600823045267498</v>
      </c>
      <c r="J29" s="51" t="s">
        <v>43</v>
      </c>
      <c r="K29" s="51" t="str">
        <f>IFERROR(VLOOKUP(J29,Datos!$B$7:$C$207,2,FALSE),"")</f>
        <v>Principales</v>
      </c>
      <c r="L29" s="52">
        <f>IFERROR(SUMIFS(Datos!$D$24:$D$224,Datos!$J$24:$J$224,Dashboard!$P$11,Datos!$C$24:$C$224,J29),0)</f>
        <v>0</v>
      </c>
      <c r="M29" s="53">
        <f>IFERROR(SUMIFS(Datos!$G$24:$G$224,Datos!$J$24:$J$224,Dashboard!$P$11,Datos!$C$24:$C$224,J29),0)</f>
        <v>0</v>
      </c>
      <c r="N29" s="53">
        <f>IFERROR(SUMIFS(Datos!$H$24:$H$224,Datos!$J$24:$J$224,Dashboard!$P$11,Datos!$C$24:$C$224,J29),0)</f>
        <v>0</v>
      </c>
      <c r="O29" s="53">
        <f t="shared" si="4"/>
        <v>0</v>
      </c>
      <c r="P29" s="54" t="str">
        <f t="shared" si="5"/>
        <v/>
      </c>
    </row>
    <row r="30" spans="2:16" x14ac:dyDescent="0.25">
      <c r="B30" s="6" t="str">
        <f>IFERROR(INDEX($J$26:$J$37,MATCH(LARGE($O$26:$O$37,5),$O$26:$O$37,0)),"")</f>
        <v>Brownie sin gluten</v>
      </c>
      <c r="C30" s="6" t="str">
        <f>IF(B30="","",IFERROR(VLOOKUP(B30,Datos!$B$7:$C$207,2,FALSE),""))</f>
        <v>Postres</v>
      </c>
      <c r="D30" s="8">
        <f>IF(B30="","",IFERROR(INDEX($L$26:$L$37,MATCH(LARGE($O$26:$O$37,5),$O$26:$O$37,0)),0))</f>
        <v>17</v>
      </c>
      <c r="E30" s="7">
        <f>IF(B30="","",IFERROR(INDEX($M$26:$M$37,MATCH(LARGE($O$26:$O$37,5),$O$26:$O$37,0)),0))</f>
        <v>93.38</v>
      </c>
      <c r="F30" s="7">
        <f>IF(B30="","",IFERROR(INDEX($N$26:$N$37,MATCH(LARGE($O$26:$O$37,5),$O$26:$O$37,0)),0))</f>
        <v>17.850000000000001</v>
      </c>
      <c r="G30" s="7">
        <f t="shared" si="2"/>
        <v>75.53</v>
      </c>
      <c r="H30" s="9">
        <f t="shared" si="3"/>
        <v>0.80884557721139438</v>
      </c>
      <c r="J30" s="47" t="s">
        <v>46</v>
      </c>
      <c r="K30" s="47" t="str">
        <f>IFERROR(VLOOKUP(J30,Datos!$B$7:$C$207,2,FALSE),"")</f>
        <v>Principales</v>
      </c>
      <c r="L30" s="48">
        <f>IFERROR(SUMIFS(Datos!$D$24:$D$224,Datos!$J$24:$J$224,Dashboard!$P$11,Datos!$C$24:$C$224,J30),0)</f>
        <v>0</v>
      </c>
      <c r="M30" s="49">
        <f>IFERROR(SUMIFS(Datos!$G$24:$G$224,Datos!$J$24:$J$224,Dashboard!$P$11,Datos!$C$24:$C$224,J30),0)</f>
        <v>0</v>
      </c>
      <c r="N30" s="49">
        <f>IFERROR(SUMIFS(Datos!$H$24:$H$224,Datos!$J$24:$J$224,Dashboard!$P$11,Datos!$C$24:$C$224,J30),0)</f>
        <v>0</v>
      </c>
      <c r="O30" s="49">
        <f t="shared" si="4"/>
        <v>0</v>
      </c>
      <c r="P30" s="50" t="str">
        <f t="shared" si="5"/>
        <v/>
      </c>
    </row>
    <row r="31" spans="2:16" ht="30" x14ac:dyDescent="0.25">
      <c r="B31" s="10" t="str">
        <f>IFERROR(INDEX($J$26:$J$37,MATCH(LARGE($O$26:$O$37,6),$O$26:$O$37,0)),"")</f>
        <v>Crema de calabaza y jengibre</v>
      </c>
      <c r="C31" s="10" t="str">
        <f>IF(B31="","",IFERROR(VLOOKUP(B31,Datos!$B$7:$C$207,2,FALSE),""))</f>
        <v>Entrantes</v>
      </c>
      <c r="D31" s="12">
        <f>IF(B31="","",IFERROR(INDEX($L$26:$L$37,MATCH(LARGE($O$26:$O$37,6),$O$26:$O$37,0)),0))</f>
        <v>12</v>
      </c>
      <c r="E31" s="11">
        <f>IF(B31="","",IFERROR(INDEX($M$26:$M$37,MATCH(LARGE($O$26:$O$37,6),$O$26:$O$37,0)),0))</f>
        <v>70.800000000000011</v>
      </c>
      <c r="F31" s="11">
        <f>IF(B31="","",IFERROR(INDEX($N$26:$N$37,MATCH(LARGE($O$26:$O$37,6),$O$26:$O$37,0)),0))</f>
        <v>11.399999999999999</v>
      </c>
      <c r="G31" s="11">
        <f t="shared" si="2"/>
        <v>59.400000000000013</v>
      </c>
      <c r="H31" s="13">
        <f t="shared" si="3"/>
        <v>0.83898305084745772</v>
      </c>
      <c r="J31" s="51" t="s">
        <v>48</v>
      </c>
      <c r="K31" s="51" t="str">
        <f>IFERROR(VLOOKUP(J31,Datos!$B$7:$C$207,2,FALSE),"")</f>
        <v>Menú del día</v>
      </c>
      <c r="L31" s="52">
        <f>IFERROR(SUMIFS(Datos!$D$24:$D$224,Datos!$J$24:$J$224,Dashboard!$P$11,Datos!$C$24:$C$224,J31),0)</f>
        <v>30</v>
      </c>
      <c r="M31" s="53">
        <f>IFERROR(SUMIFS(Datos!$G$24:$G$224,Datos!$J$24:$J$224,Dashboard!$P$11,Datos!$C$24:$C$224,J31),0)</f>
        <v>325.45000000000005</v>
      </c>
      <c r="N31" s="53">
        <f>IFERROR(SUMIFS(Datos!$H$24:$H$224,Datos!$J$24:$J$224,Dashboard!$P$11,Datos!$C$24:$C$224,J31),0)</f>
        <v>66</v>
      </c>
      <c r="O31" s="53">
        <f t="shared" si="4"/>
        <v>259.45000000000005</v>
      </c>
      <c r="P31" s="54">
        <f t="shared" si="5"/>
        <v>0.79720387156245198</v>
      </c>
    </row>
    <row r="32" spans="2:16" ht="30" x14ac:dyDescent="0.25">
      <c r="B32" s="6" t="str">
        <f>IFERROR(INDEX($J$26:$J$37,MATCH(LARGE($O$26:$O$37,7),$O$26:$O$37,0)),"")</f>
        <v>Lasaña vegetal de temporada</v>
      </c>
      <c r="C32" s="6" t="str">
        <f>IF(B32="","",IFERROR(VLOOKUP(B32,Datos!$B$7:$C$207,2,FALSE),""))</f>
        <v>Especiales</v>
      </c>
      <c r="D32" s="8">
        <f>IF(B32="","",IFERROR(INDEX($L$26:$L$37,MATCH(LARGE($O$26:$O$37,7),$O$26:$O$37,0)),0))</f>
        <v>4</v>
      </c>
      <c r="E32" s="7">
        <f>IF(B32="","",IFERROR(INDEX($M$26:$M$37,MATCH(LARGE($O$26:$O$37,7),$O$26:$O$37,0)),0))</f>
        <v>59.6</v>
      </c>
      <c r="F32" s="7">
        <f>IF(B32="","",IFERROR(INDEX($N$26:$N$37,MATCH(LARGE($O$26:$O$37,7),$O$26:$O$37,0)),0))</f>
        <v>11.2</v>
      </c>
      <c r="G32" s="7">
        <f t="shared" si="2"/>
        <v>48.400000000000006</v>
      </c>
      <c r="H32" s="9">
        <f t="shared" si="3"/>
        <v>0.81208053691275173</v>
      </c>
      <c r="J32" s="47" t="s">
        <v>51</v>
      </c>
      <c r="K32" s="47" t="str">
        <f>IFERROR(VLOOKUP(J32,Datos!$B$7:$C$207,2,FALSE),"")</f>
        <v>Especiales</v>
      </c>
      <c r="L32" s="48">
        <f>IFERROR(SUMIFS(Datos!$D$24:$D$224,Datos!$J$24:$J$224,Dashboard!$P$11,Datos!$C$24:$C$224,J32),0)</f>
        <v>4</v>
      </c>
      <c r="M32" s="49">
        <f>IFERROR(SUMIFS(Datos!$G$24:$G$224,Datos!$J$24:$J$224,Dashboard!$P$11,Datos!$C$24:$C$224,J32),0)</f>
        <v>59.6</v>
      </c>
      <c r="N32" s="49">
        <f>IFERROR(SUMIFS(Datos!$H$24:$H$224,Datos!$J$24:$J$224,Dashboard!$P$11,Datos!$C$24:$C$224,J32),0)</f>
        <v>11.2</v>
      </c>
      <c r="O32" s="49">
        <f t="shared" si="4"/>
        <v>48.400000000000006</v>
      </c>
      <c r="P32" s="50">
        <f t="shared" si="5"/>
        <v>0.81208053691275173</v>
      </c>
    </row>
    <row r="33" spans="2:16" ht="30" x14ac:dyDescent="0.25">
      <c r="B33" s="10" t="str">
        <f>IFERROR(INDEX($J$26:$J$37,MATCH(LARGE($O$26:$O$37,8),$O$26:$O$37,0)),"")</f>
        <v>Hummus de remolacha con crudités</v>
      </c>
      <c r="C33" s="10" t="str">
        <f>IF(B33="","",IFERROR(VLOOKUP(B33,Datos!$B$7:$C$207,2,FALSE),""))</f>
        <v>Entrantes</v>
      </c>
      <c r="D33" s="12">
        <f>IF(B33="","",IFERROR(INDEX($L$26:$L$37,MATCH(LARGE($O$26:$O$37,8),$O$26:$O$37,0)),0))</f>
        <v>4</v>
      </c>
      <c r="E33" s="11">
        <f>IF(B33="","",IFERROR(INDEX($M$26:$M$37,MATCH(LARGE($O$26:$O$37,8),$O$26:$O$37,0)),0))</f>
        <v>27.6</v>
      </c>
      <c r="F33" s="11">
        <f>IF(B33="","",IFERROR(INDEX($N$26:$N$37,MATCH(LARGE($O$26:$O$37,8),$O$26:$O$37,0)),0))</f>
        <v>4.4000000000000004</v>
      </c>
      <c r="G33" s="11">
        <f t="shared" si="2"/>
        <v>23.200000000000003</v>
      </c>
      <c r="H33" s="13">
        <f t="shared" si="3"/>
        <v>0.84057971014492761</v>
      </c>
      <c r="J33" s="51" t="s">
        <v>54</v>
      </c>
      <c r="K33" s="51" t="str">
        <f>IFERROR(VLOOKUP(J33,Datos!$B$7:$C$207,2,FALSE),"")</f>
        <v>Especiales</v>
      </c>
      <c r="L33" s="52">
        <f>IFERROR(SUMIFS(Datos!$D$24:$D$224,Datos!$J$24:$J$224,Dashboard!$P$11,Datos!$C$24:$C$224,J33),0)</f>
        <v>11</v>
      </c>
      <c r="M33" s="53">
        <f>IFERROR(SUMIFS(Datos!$G$24:$G$224,Datos!$J$24:$J$224,Dashboard!$P$11,Datos!$C$24:$C$224,J33),0)</f>
        <v>133.65</v>
      </c>
      <c r="N33" s="53">
        <f>IFERROR(SUMIFS(Datos!$H$24:$H$224,Datos!$J$24:$J$224,Dashboard!$P$11,Datos!$C$24:$C$224,J33),0)</f>
        <v>28.6</v>
      </c>
      <c r="O33" s="53">
        <f t="shared" si="4"/>
        <v>105.05000000000001</v>
      </c>
      <c r="P33" s="54">
        <f t="shared" si="5"/>
        <v>0.78600823045267498</v>
      </c>
    </row>
    <row r="34" spans="2:16" x14ac:dyDescent="0.25">
      <c r="B34" s="55"/>
      <c r="C34" s="55"/>
      <c r="D34" s="56"/>
      <c r="E34" s="57"/>
      <c r="F34" s="57"/>
      <c r="G34" s="57"/>
      <c r="H34" s="58"/>
      <c r="J34" s="47" t="s">
        <v>56</v>
      </c>
      <c r="K34" s="47" t="str">
        <f>IFERROR(VLOOKUP(J34,Datos!$B$7:$C$207,2,FALSE),"")</f>
        <v>Postres</v>
      </c>
      <c r="L34" s="48">
        <f>IFERROR(SUMIFS(Datos!$D$24:$D$224,Datos!$J$24:$J$224,Dashboard!$P$11,Datos!$C$24:$C$224,J34),0)</f>
        <v>28</v>
      </c>
      <c r="M34" s="49">
        <f>IFERROR(SUMIFS(Datos!$G$24:$G$224,Datos!$J$24:$J$224,Dashboard!$P$11,Datos!$C$24:$C$224,J34),0)</f>
        <v>140.13999999999999</v>
      </c>
      <c r="N34" s="49">
        <f>IFERROR(SUMIFS(Datos!$H$24:$H$224,Datos!$J$24:$J$224,Dashboard!$P$11,Datos!$C$24:$C$224,J34),0)</f>
        <v>25.2</v>
      </c>
      <c r="O34" s="49">
        <f t="shared" si="4"/>
        <v>114.93999999999998</v>
      </c>
      <c r="P34" s="50">
        <f t="shared" si="5"/>
        <v>0.82017982017982016</v>
      </c>
    </row>
    <row r="35" spans="2:16" x14ac:dyDescent="0.25">
      <c r="B35" s="55"/>
      <c r="C35" s="55"/>
      <c r="D35" s="56"/>
      <c r="E35" s="57"/>
      <c r="F35" s="57"/>
      <c r="G35" s="57"/>
      <c r="H35" s="58"/>
      <c r="J35" s="51" t="s">
        <v>59</v>
      </c>
      <c r="K35" s="51" t="str">
        <f>IFERROR(VLOOKUP(J35,Datos!$B$7:$C$207,2,FALSE),"")</f>
        <v>Postres</v>
      </c>
      <c r="L35" s="52">
        <f>IFERROR(SUMIFS(Datos!$D$24:$D$224,Datos!$J$24:$J$224,Dashboard!$P$11,Datos!$C$24:$C$224,J35),0)</f>
        <v>17</v>
      </c>
      <c r="M35" s="53">
        <f>IFERROR(SUMIFS(Datos!$G$24:$G$224,Datos!$J$24:$J$224,Dashboard!$P$11,Datos!$C$24:$C$224,J35),0)</f>
        <v>93.38</v>
      </c>
      <c r="N35" s="53">
        <f>IFERROR(SUMIFS(Datos!$H$24:$H$224,Datos!$J$24:$J$224,Dashboard!$P$11,Datos!$C$24:$C$224,J35),0)</f>
        <v>17.850000000000001</v>
      </c>
      <c r="O35" s="53">
        <f t="shared" si="4"/>
        <v>75.53</v>
      </c>
      <c r="P35" s="54">
        <f t="shared" si="5"/>
        <v>0.80884557721139438</v>
      </c>
    </row>
    <row r="36" spans="2:16" x14ac:dyDescent="0.25">
      <c r="B36" s="55"/>
      <c r="C36" s="55"/>
      <c r="D36" s="56"/>
      <c r="E36" s="57"/>
      <c r="F36" s="57"/>
      <c r="G36" s="57"/>
      <c r="H36" s="58"/>
      <c r="J36" s="47" t="s">
        <v>61</v>
      </c>
      <c r="K36" s="47" t="str">
        <f>IFERROR(VLOOKUP(J36,Datos!$B$7:$C$207,2,FALSE),"")</f>
        <v>Bebidas</v>
      </c>
      <c r="L36" s="48">
        <f>IFERROR(SUMIFS(Datos!$D$24:$D$224,Datos!$J$24:$J$224,Dashboard!$P$11,Datos!$C$24:$C$224,J36),0)</f>
        <v>0</v>
      </c>
      <c r="M36" s="49">
        <f>IFERROR(SUMIFS(Datos!$G$24:$G$224,Datos!$J$24:$J$224,Dashboard!$P$11,Datos!$C$24:$C$224,J36),0)</f>
        <v>0</v>
      </c>
      <c r="N36" s="49">
        <f>IFERROR(SUMIFS(Datos!$H$24:$H$224,Datos!$J$24:$J$224,Dashboard!$P$11,Datos!$C$24:$C$224,J36),0)</f>
        <v>0</v>
      </c>
      <c r="O36" s="49">
        <f t="shared" si="4"/>
        <v>0</v>
      </c>
      <c r="P36" s="50" t="str">
        <f t="shared" si="5"/>
        <v/>
      </c>
    </row>
    <row r="37" spans="2:16" x14ac:dyDescent="0.25">
      <c r="B37" s="55"/>
      <c r="C37" s="55"/>
      <c r="D37" s="56"/>
      <c r="E37" s="57"/>
      <c r="F37" s="57"/>
      <c r="G37" s="57"/>
      <c r="H37" s="58"/>
      <c r="J37" s="51" t="s">
        <v>64</v>
      </c>
      <c r="K37" s="51" t="str">
        <f>IFERROR(VLOOKUP(J37,Datos!$B$7:$C$207,2,FALSE),"")</f>
        <v>Bebidas</v>
      </c>
      <c r="L37" s="52">
        <f>IFERROR(SUMIFS(Datos!$D$24:$D$224,Datos!$J$24:$J$224,Dashboard!$P$11,Datos!$C$24:$C$224,J37),0)</f>
        <v>8</v>
      </c>
      <c r="M37" s="53">
        <f>IFERROR(SUMIFS(Datos!$G$24:$G$224,Datos!$J$24:$J$224,Dashboard!$P$11,Datos!$C$24:$C$224,J37),0)</f>
        <v>19</v>
      </c>
      <c r="N37" s="53">
        <f>IFERROR(SUMIFS(Datos!$H$24:$H$224,Datos!$J$24:$J$224,Dashboard!$P$11,Datos!$C$24:$C$224,J37),0)</f>
        <v>3.2</v>
      </c>
      <c r="O37" s="53">
        <f t="shared" si="4"/>
        <v>15.8</v>
      </c>
      <c r="P37" s="54">
        <f t="shared" si="5"/>
        <v>0.83157894736842108</v>
      </c>
    </row>
  </sheetData>
  <mergeCells count="4">
    <mergeCell ref="A1:P1"/>
    <mergeCell ref="B13:H13"/>
    <mergeCell ref="B2:H2"/>
    <mergeCell ref="B24:H2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Uso</vt:lpstr>
      <vt:lpstr>Dashboard</vt:lpstr>
      <vt:lpstr>Datos</vt:lpstr>
      <vt:lpstr>Resultado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created xsi:type="dcterms:W3CDTF">2026-02-17T07:35:21Z</dcterms:created>
  <dcterms:modified xsi:type="dcterms:W3CDTF">2026-02-17T07:35:21Z</dcterms:modified>
</cp:coreProperties>
</file>