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Futbol\"/>
    </mc:Choice>
  </mc:AlternateContent>
  <xr:revisionPtr revIDLastSave="0" documentId="8_{63C4B646-7EFB-4D86-8CDA-D452CD90868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Plantilla" sheetId="1" r:id="rId1"/>
    <sheet name="Registro" sheetId="2" r:id="rId2"/>
    <sheet name="Dashboard" sheetId="3" r:id="rId3"/>
    <sheet name="_Listas" sheetId="4" r:id="rId4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7" i="3" l="1"/>
  <c r="L27" i="3"/>
  <c r="K28" i="3"/>
  <c r="L28" i="3"/>
  <c r="P62" i="3"/>
  <c r="O62" i="3"/>
  <c r="N62" i="3"/>
  <c r="M62" i="3"/>
  <c r="L62" i="3"/>
  <c r="K62" i="3"/>
  <c r="J62" i="3"/>
  <c r="I62" i="3"/>
  <c r="H62" i="3"/>
  <c r="P61" i="3"/>
  <c r="O61" i="3"/>
  <c r="N61" i="3"/>
  <c r="M61" i="3"/>
  <c r="L61" i="3"/>
  <c r="K61" i="3"/>
  <c r="J61" i="3"/>
  <c r="I61" i="3"/>
  <c r="H61" i="3"/>
  <c r="P60" i="3"/>
  <c r="O60" i="3"/>
  <c r="N60" i="3"/>
  <c r="M60" i="3"/>
  <c r="L60" i="3"/>
  <c r="K60" i="3"/>
  <c r="J60" i="3"/>
  <c r="I60" i="3"/>
  <c r="H60" i="3"/>
  <c r="O59" i="3"/>
  <c r="N59" i="3"/>
  <c r="M59" i="3"/>
  <c r="L59" i="3"/>
  <c r="K59" i="3"/>
  <c r="J59" i="3"/>
  <c r="I59" i="3"/>
  <c r="H59" i="3"/>
  <c r="P58" i="3"/>
  <c r="O58" i="3"/>
  <c r="N58" i="3"/>
  <c r="M58" i="3"/>
  <c r="L58" i="3"/>
  <c r="K58" i="3"/>
  <c r="J58" i="3"/>
  <c r="I58" i="3"/>
  <c r="H58" i="3"/>
  <c r="P57" i="3"/>
  <c r="O57" i="3"/>
  <c r="N57" i="3"/>
  <c r="M57" i="3"/>
  <c r="L57" i="3"/>
  <c r="K57" i="3"/>
  <c r="J57" i="3"/>
  <c r="I57" i="3"/>
  <c r="H57" i="3"/>
  <c r="O56" i="3"/>
  <c r="N56" i="3"/>
  <c r="M56" i="3"/>
  <c r="L56" i="3"/>
  <c r="K56" i="3"/>
  <c r="J56" i="3"/>
  <c r="I56" i="3"/>
  <c r="H56" i="3"/>
  <c r="O55" i="3"/>
  <c r="N55" i="3"/>
  <c r="M55" i="3"/>
  <c r="L55" i="3"/>
  <c r="K55" i="3"/>
  <c r="J55" i="3"/>
  <c r="I55" i="3"/>
  <c r="H55" i="3"/>
  <c r="O54" i="3"/>
  <c r="N54" i="3"/>
  <c r="M54" i="3"/>
  <c r="L54" i="3"/>
  <c r="K54" i="3"/>
  <c r="J54" i="3"/>
  <c r="I54" i="3"/>
  <c r="H54" i="3"/>
  <c r="O53" i="3"/>
  <c r="N53" i="3"/>
  <c r="M53" i="3"/>
  <c r="L53" i="3"/>
  <c r="K53" i="3"/>
  <c r="J53" i="3"/>
  <c r="I53" i="3"/>
  <c r="H53" i="3"/>
  <c r="O52" i="3"/>
  <c r="N52" i="3"/>
  <c r="M52" i="3"/>
  <c r="L52" i="3"/>
  <c r="K52" i="3"/>
  <c r="J52" i="3"/>
  <c r="I52" i="3"/>
  <c r="H52" i="3"/>
  <c r="O51" i="3"/>
  <c r="N51" i="3"/>
  <c r="M51" i="3"/>
  <c r="L51" i="3"/>
  <c r="K51" i="3"/>
  <c r="J51" i="3"/>
  <c r="I51" i="3"/>
  <c r="H51" i="3"/>
  <c r="O50" i="3"/>
  <c r="N50" i="3"/>
  <c r="M50" i="3"/>
  <c r="L50" i="3"/>
  <c r="K50" i="3"/>
  <c r="J50" i="3"/>
  <c r="I50" i="3"/>
  <c r="H50" i="3"/>
  <c r="O49" i="3"/>
  <c r="N49" i="3"/>
  <c r="M49" i="3"/>
  <c r="L49" i="3"/>
  <c r="K49" i="3"/>
  <c r="J49" i="3"/>
  <c r="I49" i="3"/>
  <c r="H49" i="3"/>
  <c r="O48" i="3"/>
  <c r="N48" i="3"/>
  <c r="M48" i="3"/>
  <c r="L48" i="3"/>
  <c r="K48" i="3"/>
  <c r="J48" i="3"/>
  <c r="I48" i="3"/>
  <c r="H48" i="3"/>
  <c r="O47" i="3"/>
  <c r="N47" i="3"/>
  <c r="M47" i="3"/>
  <c r="L47" i="3"/>
  <c r="K47" i="3"/>
  <c r="J47" i="3"/>
  <c r="I47" i="3"/>
  <c r="H47" i="3"/>
  <c r="O46" i="3"/>
  <c r="N46" i="3"/>
  <c r="M46" i="3"/>
  <c r="L46" i="3"/>
  <c r="K46" i="3"/>
  <c r="J46" i="3"/>
  <c r="I46" i="3"/>
  <c r="H46" i="3"/>
  <c r="O45" i="3"/>
  <c r="N45" i="3"/>
  <c r="M45" i="3"/>
  <c r="L45" i="3"/>
  <c r="K45" i="3"/>
  <c r="J45" i="3"/>
  <c r="I45" i="3"/>
  <c r="H45" i="3"/>
  <c r="A39" i="3"/>
  <c r="P39" i="3" s="1"/>
  <c r="A38" i="3"/>
  <c r="N38" i="3" s="1"/>
  <c r="A37" i="3"/>
  <c r="H37" i="3" s="1"/>
  <c r="A36" i="3"/>
  <c r="D36" i="3" s="1"/>
  <c r="A35" i="3"/>
  <c r="B35" i="3" s="1"/>
  <c r="A34" i="3"/>
  <c r="P34" i="3" s="1"/>
  <c r="A33" i="3"/>
  <c r="N33" i="3" s="1"/>
  <c r="A32" i="3"/>
  <c r="H32" i="3" s="1"/>
  <c r="A31" i="3"/>
  <c r="D31" i="3" s="1"/>
  <c r="A30" i="3"/>
  <c r="B30" i="3" s="1"/>
  <c r="A29" i="3"/>
  <c r="K29" i="3" s="1"/>
  <c r="A28" i="3"/>
  <c r="N28" i="3" s="1"/>
  <c r="A27" i="3"/>
  <c r="H27" i="3" s="1"/>
  <c r="M26" i="3"/>
  <c r="A26" i="3"/>
  <c r="D26" i="3" s="1"/>
  <c r="A25" i="3"/>
  <c r="B25" i="3" s="1"/>
  <c r="A24" i="3"/>
  <c r="K24" i="3" s="1"/>
  <c r="A23" i="3"/>
  <c r="N23" i="3" s="1"/>
  <c r="A22" i="3"/>
  <c r="H22" i="3" s="1"/>
  <c r="A21" i="3"/>
  <c r="D21" i="3" s="1"/>
  <c r="A20" i="3"/>
  <c r="B20" i="3" s="1"/>
  <c r="A19" i="3"/>
  <c r="K19" i="3" s="1"/>
  <c r="A18" i="3"/>
  <c r="L18" i="3" s="1"/>
  <c r="A17" i="3"/>
  <c r="H17" i="3" s="1"/>
  <c r="A16" i="3"/>
  <c r="D16" i="3" s="1"/>
  <c r="A15" i="3"/>
  <c r="B15" i="3" s="1"/>
  <c r="A9" i="3"/>
  <c r="A5" i="3"/>
  <c r="P4" i="3"/>
  <c r="I10" i="3" s="1"/>
  <c r="N436" i="2"/>
  <c r="M436" i="2"/>
  <c r="D436" i="2"/>
  <c r="C436" i="2"/>
  <c r="N435" i="2"/>
  <c r="M435" i="2"/>
  <c r="D435" i="2"/>
  <c r="C435" i="2"/>
  <c r="N434" i="2"/>
  <c r="M434" i="2"/>
  <c r="D434" i="2"/>
  <c r="C434" i="2"/>
  <c r="N433" i="2"/>
  <c r="M433" i="2"/>
  <c r="D433" i="2"/>
  <c r="C433" i="2"/>
  <c r="N432" i="2"/>
  <c r="M432" i="2"/>
  <c r="D432" i="2"/>
  <c r="C432" i="2"/>
  <c r="N431" i="2"/>
  <c r="M431" i="2"/>
  <c r="D431" i="2"/>
  <c r="C431" i="2"/>
  <c r="N430" i="2"/>
  <c r="M430" i="2"/>
  <c r="D430" i="2"/>
  <c r="C430" i="2"/>
  <c r="N429" i="2"/>
  <c r="M429" i="2"/>
  <c r="D429" i="2"/>
  <c r="C429" i="2"/>
  <c r="N428" i="2"/>
  <c r="M428" i="2"/>
  <c r="D428" i="2"/>
  <c r="C428" i="2"/>
  <c r="N427" i="2"/>
  <c r="M427" i="2"/>
  <c r="D427" i="2"/>
  <c r="C427" i="2"/>
  <c r="N426" i="2"/>
  <c r="M426" i="2"/>
  <c r="D426" i="2"/>
  <c r="C426" i="2"/>
  <c r="N425" i="2"/>
  <c r="M425" i="2"/>
  <c r="D425" i="2"/>
  <c r="C425" i="2"/>
  <c r="N424" i="2"/>
  <c r="M424" i="2"/>
  <c r="D424" i="2"/>
  <c r="C424" i="2"/>
  <c r="N423" i="2"/>
  <c r="M423" i="2"/>
  <c r="D423" i="2"/>
  <c r="C423" i="2"/>
  <c r="N422" i="2"/>
  <c r="M422" i="2"/>
  <c r="D422" i="2"/>
  <c r="C422" i="2"/>
  <c r="N421" i="2"/>
  <c r="M421" i="2"/>
  <c r="D421" i="2"/>
  <c r="C421" i="2"/>
  <c r="N420" i="2"/>
  <c r="M420" i="2"/>
  <c r="D420" i="2"/>
  <c r="C420" i="2"/>
  <c r="N419" i="2"/>
  <c r="M419" i="2"/>
  <c r="D419" i="2"/>
  <c r="C419" i="2"/>
  <c r="N418" i="2"/>
  <c r="M418" i="2"/>
  <c r="D418" i="2"/>
  <c r="C418" i="2"/>
  <c r="N417" i="2"/>
  <c r="M417" i="2"/>
  <c r="D417" i="2"/>
  <c r="C417" i="2"/>
  <c r="N416" i="2"/>
  <c r="M416" i="2"/>
  <c r="D416" i="2"/>
  <c r="C416" i="2"/>
  <c r="N415" i="2"/>
  <c r="M415" i="2"/>
  <c r="D415" i="2"/>
  <c r="C415" i="2"/>
  <c r="N414" i="2"/>
  <c r="M414" i="2"/>
  <c r="D414" i="2"/>
  <c r="C414" i="2"/>
  <c r="N413" i="2"/>
  <c r="M413" i="2"/>
  <c r="D413" i="2"/>
  <c r="C413" i="2"/>
  <c r="N412" i="2"/>
  <c r="M412" i="2"/>
  <c r="D412" i="2"/>
  <c r="C412" i="2"/>
  <c r="N411" i="2"/>
  <c r="M411" i="2"/>
  <c r="D411" i="2"/>
  <c r="C411" i="2"/>
  <c r="N410" i="2"/>
  <c r="M410" i="2"/>
  <c r="D410" i="2"/>
  <c r="C410" i="2"/>
  <c r="N409" i="2"/>
  <c r="M409" i="2"/>
  <c r="D409" i="2"/>
  <c r="C409" i="2"/>
  <c r="N408" i="2"/>
  <c r="M408" i="2"/>
  <c r="D408" i="2"/>
  <c r="C408" i="2"/>
  <c r="N407" i="2"/>
  <c r="M407" i="2"/>
  <c r="D407" i="2"/>
  <c r="C407" i="2"/>
  <c r="N406" i="2"/>
  <c r="M406" i="2"/>
  <c r="D406" i="2"/>
  <c r="C406" i="2"/>
  <c r="N405" i="2"/>
  <c r="M405" i="2"/>
  <c r="D405" i="2"/>
  <c r="C405" i="2"/>
  <c r="N404" i="2"/>
  <c r="M404" i="2"/>
  <c r="D404" i="2"/>
  <c r="C404" i="2"/>
  <c r="N403" i="2"/>
  <c r="M403" i="2"/>
  <c r="D403" i="2"/>
  <c r="C403" i="2"/>
  <c r="N402" i="2"/>
  <c r="M402" i="2"/>
  <c r="D402" i="2"/>
  <c r="C402" i="2"/>
  <c r="N401" i="2"/>
  <c r="M401" i="2"/>
  <c r="D401" i="2"/>
  <c r="C401" i="2"/>
  <c r="N400" i="2"/>
  <c r="M400" i="2"/>
  <c r="D400" i="2"/>
  <c r="C400" i="2"/>
  <c r="N399" i="2"/>
  <c r="M399" i="2"/>
  <c r="D399" i="2"/>
  <c r="C399" i="2"/>
  <c r="N398" i="2"/>
  <c r="M398" i="2"/>
  <c r="D398" i="2"/>
  <c r="C398" i="2"/>
  <c r="N397" i="2"/>
  <c r="M397" i="2"/>
  <c r="D397" i="2"/>
  <c r="C397" i="2"/>
  <c r="N396" i="2"/>
  <c r="M396" i="2"/>
  <c r="D396" i="2"/>
  <c r="C396" i="2"/>
  <c r="N395" i="2"/>
  <c r="M395" i="2"/>
  <c r="D395" i="2"/>
  <c r="C395" i="2"/>
  <c r="N394" i="2"/>
  <c r="M394" i="2"/>
  <c r="D394" i="2"/>
  <c r="C394" i="2"/>
  <c r="N393" i="2"/>
  <c r="M393" i="2"/>
  <c r="D393" i="2"/>
  <c r="C393" i="2"/>
  <c r="N392" i="2"/>
  <c r="M392" i="2"/>
  <c r="D392" i="2"/>
  <c r="C392" i="2"/>
  <c r="N391" i="2"/>
  <c r="M391" i="2"/>
  <c r="D391" i="2"/>
  <c r="C391" i="2"/>
  <c r="N390" i="2"/>
  <c r="M390" i="2"/>
  <c r="D390" i="2"/>
  <c r="C390" i="2"/>
  <c r="N389" i="2"/>
  <c r="M389" i="2"/>
  <c r="D389" i="2"/>
  <c r="C389" i="2"/>
  <c r="N388" i="2"/>
  <c r="M388" i="2"/>
  <c r="D388" i="2"/>
  <c r="C388" i="2"/>
  <c r="N387" i="2"/>
  <c r="M387" i="2"/>
  <c r="D387" i="2"/>
  <c r="C387" i="2"/>
  <c r="N386" i="2"/>
  <c r="M386" i="2"/>
  <c r="D386" i="2"/>
  <c r="C386" i="2"/>
  <c r="N385" i="2"/>
  <c r="M385" i="2"/>
  <c r="D385" i="2"/>
  <c r="C385" i="2"/>
  <c r="N384" i="2"/>
  <c r="M384" i="2"/>
  <c r="D384" i="2"/>
  <c r="C384" i="2"/>
  <c r="N383" i="2"/>
  <c r="M383" i="2"/>
  <c r="D383" i="2"/>
  <c r="C383" i="2"/>
  <c r="N382" i="2"/>
  <c r="M382" i="2"/>
  <c r="D382" i="2"/>
  <c r="C382" i="2"/>
  <c r="N381" i="2"/>
  <c r="M381" i="2"/>
  <c r="D381" i="2"/>
  <c r="C381" i="2"/>
  <c r="N380" i="2"/>
  <c r="M380" i="2"/>
  <c r="D380" i="2"/>
  <c r="C380" i="2"/>
  <c r="N379" i="2"/>
  <c r="M379" i="2"/>
  <c r="D379" i="2"/>
  <c r="C379" i="2"/>
  <c r="N378" i="2"/>
  <c r="M378" i="2"/>
  <c r="D378" i="2"/>
  <c r="C378" i="2"/>
  <c r="N377" i="2"/>
  <c r="M377" i="2"/>
  <c r="D377" i="2"/>
  <c r="C377" i="2"/>
  <c r="N376" i="2"/>
  <c r="M376" i="2"/>
  <c r="D376" i="2"/>
  <c r="C376" i="2"/>
  <c r="N375" i="2"/>
  <c r="M375" i="2"/>
  <c r="D375" i="2"/>
  <c r="C375" i="2"/>
  <c r="N374" i="2"/>
  <c r="M374" i="2"/>
  <c r="D374" i="2"/>
  <c r="C374" i="2"/>
  <c r="N373" i="2"/>
  <c r="M373" i="2"/>
  <c r="D373" i="2"/>
  <c r="C373" i="2"/>
  <c r="N372" i="2"/>
  <c r="M372" i="2"/>
  <c r="D372" i="2"/>
  <c r="C372" i="2"/>
  <c r="N371" i="2"/>
  <c r="M371" i="2"/>
  <c r="D371" i="2"/>
  <c r="C371" i="2"/>
  <c r="N370" i="2"/>
  <c r="M370" i="2"/>
  <c r="D370" i="2"/>
  <c r="C370" i="2"/>
  <c r="N369" i="2"/>
  <c r="M369" i="2"/>
  <c r="D369" i="2"/>
  <c r="C369" i="2"/>
  <c r="N368" i="2"/>
  <c r="M368" i="2"/>
  <c r="D368" i="2"/>
  <c r="C368" i="2"/>
  <c r="N367" i="2"/>
  <c r="M367" i="2"/>
  <c r="D367" i="2"/>
  <c r="C367" i="2"/>
  <c r="N366" i="2"/>
  <c r="M366" i="2"/>
  <c r="D366" i="2"/>
  <c r="C366" i="2"/>
  <c r="N365" i="2"/>
  <c r="M365" i="2"/>
  <c r="D365" i="2"/>
  <c r="C365" i="2"/>
  <c r="N364" i="2"/>
  <c r="M364" i="2"/>
  <c r="D364" i="2"/>
  <c r="C364" i="2"/>
  <c r="N363" i="2"/>
  <c r="M363" i="2"/>
  <c r="D363" i="2"/>
  <c r="C363" i="2"/>
  <c r="N362" i="2"/>
  <c r="M362" i="2"/>
  <c r="D362" i="2"/>
  <c r="C362" i="2"/>
  <c r="N361" i="2"/>
  <c r="M361" i="2"/>
  <c r="D361" i="2"/>
  <c r="C361" i="2"/>
  <c r="N360" i="2"/>
  <c r="M360" i="2"/>
  <c r="D360" i="2"/>
  <c r="C360" i="2"/>
  <c r="N359" i="2"/>
  <c r="M359" i="2"/>
  <c r="D359" i="2"/>
  <c r="C359" i="2"/>
  <c r="N358" i="2"/>
  <c r="M358" i="2"/>
  <c r="D358" i="2"/>
  <c r="C358" i="2"/>
  <c r="N357" i="2"/>
  <c r="M357" i="2"/>
  <c r="D357" i="2"/>
  <c r="C357" i="2"/>
  <c r="N356" i="2"/>
  <c r="M356" i="2"/>
  <c r="D356" i="2"/>
  <c r="C356" i="2"/>
  <c r="N355" i="2"/>
  <c r="M355" i="2"/>
  <c r="D355" i="2"/>
  <c r="C355" i="2"/>
  <c r="N354" i="2"/>
  <c r="M354" i="2"/>
  <c r="D354" i="2"/>
  <c r="C354" i="2"/>
  <c r="N353" i="2"/>
  <c r="M353" i="2"/>
  <c r="D353" i="2"/>
  <c r="C353" i="2"/>
  <c r="N352" i="2"/>
  <c r="M352" i="2"/>
  <c r="D352" i="2"/>
  <c r="C352" i="2"/>
  <c r="N351" i="2"/>
  <c r="M351" i="2"/>
  <c r="D351" i="2"/>
  <c r="C351" i="2"/>
  <c r="N350" i="2"/>
  <c r="M350" i="2"/>
  <c r="D350" i="2"/>
  <c r="C350" i="2"/>
  <c r="N349" i="2"/>
  <c r="M349" i="2"/>
  <c r="D349" i="2"/>
  <c r="C349" i="2"/>
  <c r="N348" i="2"/>
  <c r="M348" i="2"/>
  <c r="D348" i="2"/>
  <c r="C348" i="2"/>
  <c r="N347" i="2"/>
  <c r="M347" i="2"/>
  <c r="D347" i="2"/>
  <c r="C347" i="2"/>
  <c r="N346" i="2"/>
  <c r="M346" i="2"/>
  <c r="D346" i="2"/>
  <c r="C346" i="2"/>
  <c r="N345" i="2"/>
  <c r="M345" i="2"/>
  <c r="D345" i="2"/>
  <c r="C345" i="2"/>
  <c r="N344" i="2"/>
  <c r="M344" i="2"/>
  <c r="D344" i="2"/>
  <c r="C344" i="2"/>
  <c r="N343" i="2"/>
  <c r="M343" i="2"/>
  <c r="D343" i="2"/>
  <c r="C343" i="2"/>
  <c r="N342" i="2"/>
  <c r="M342" i="2"/>
  <c r="D342" i="2"/>
  <c r="C342" i="2"/>
  <c r="N341" i="2"/>
  <c r="M341" i="2"/>
  <c r="D341" i="2"/>
  <c r="C341" i="2"/>
  <c r="N340" i="2"/>
  <c r="M340" i="2"/>
  <c r="D340" i="2"/>
  <c r="C340" i="2"/>
  <c r="N339" i="2"/>
  <c r="M339" i="2"/>
  <c r="D339" i="2"/>
  <c r="C339" i="2"/>
  <c r="N338" i="2"/>
  <c r="M338" i="2"/>
  <c r="D338" i="2"/>
  <c r="C338" i="2"/>
  <c r="N337" i="2"/>
  <c r="M337" i="2"/>
  <c r="D337" i="2"/>
  <c r="C337" i="2"/>
  <c r="N336" i="2"/>
  <c r="M336" i="2"/>
  <c r="D336" i="2"/>
  <c r="C336" i="2"/>
  <c r="N335" i="2"/>
  <c r="M335" i="2"/>
  <c r="D335" i="2"/>
  <c r="C335" i="2"/>
  <c r="N334" i="2"/>
  <c r="M334" i="2"/>
  <c r="D334" i="2"/>
  <c r="C334" i="2"/>
  <c r="N333" i="2"/>
  <c r="M333" i="2"/>
  <c r="D333" i="2"/>
  <c r="C333" i="2"/>
  <c r="N332" i="2"/>
  <c r="M332" i="2"/>
  <c r="D332" i="2"/>
  <c r="C332" i="2"/>
  <c r="N331" i="2"/>
  <c r="M331" i="2"/>
  <c r="D331" i="2"/>
  <c r="C331" i="2"/>
  <c r="N330" i="2"/>
  <c r="M330" i="2"/>
  <c r="D330" i="2"/>
  <c r="C330" i="2"/>
  <c r="N329" i="2"/>
  <c r="M329" i="2"/>
  <c r="D329" i="2"/>
  <c r="C329" i="2"/>
  <c r="N328" i="2"/>
  <c r="M328" i="2"/>
  <c r="D328" i="2"/>
  <c r="C328" i="2"/>
  <c r="N327" i="2"/>
  <c r="M327" i="2"/>
  <c r="D327" i="2"/>
  <c r="C327" i="2"/>
  <c r="N326" i="2"/>
  <c r="M326" i="2"/>
  <c r="D326" i="2"/>
  <c r="C326" i="2"/>
  <c r="N325" i="2"/>
  <c r="M325" i="2"/>
  <c r="D325" i="2"/>
  <c r="C325" i="2"/>
  <c r="N324" i="2"/>
  <c r="M324" i="2"/>
  <c r="D324" i="2"/>
  <c r="C324" i="2"/>
  <c r="N323" i="2"/>
  <c r="M323" i="2"/>
  <c r="D323" i="2"/>
  <c r="C323" i="2"/>
  <c r="N322" i="2"/>
  <c r="M322" i="2"/>
  <c r="D322" i="2"/>
  <c r="C322" i="2"/>
  <c r="N321" i="2"/>
  <c r="M321" i="2"/>
  <c r="D321" i="2"/>
  <c r="C321" i="2"/>
  <c r="N320" i="2"/>
  <c r="M320" i="2"/>
  <c r="D320" i="2"/>
  <c r="C320" i="2"/>
  <c r="N319" i="2"/>
  <c r="M319" i="2"/>
  <c r="D319" i="2"/>
  <c r="C319" i="2"/>
  <c r="N318" i="2"/>
  <c r="M318" i="2"/>
  <c r="D318" i="2"/>
  <c r="C318" i="2"/>
  <c r="N317" i="2"/>
  <c r="M317" i="2"/>
  <c r="D317" i="2"/>
  <c r="C317" i="2"/>
  <c r="N316" i="2"/>
  <c r="M316" i="2"/>
  <c r="D316" i="2"/>
  <c r="C316" i="2"/>
  <c r="N315" i="2"/>
  <c r="M315" i="2"/>
  <c r="D315" i="2"/>
  <c r="C315" i="2"/>
  <c r="N314" i="2"/>
  <c r="M314" i="2"/>
  <c r="D314" i="2"/>
  <c r="C314" i="2"/>
  <c r="N313" i="2"/>
  <c r="M313" i="2"/>
  <c r="D313" i="2"/>
  <c r="C313" i="2"/>
  <c r="N312" i="2"/>
  <c r="M312" i="2"/>
  <c r="D312" i="2"/>
  <c r="C312" i="2"/>
  <c r="N311" i="2"/>
  <c r="M311" i="2"/>
  <c r="D311" i="2"/>
  <c r="C311" i="2"/>
  <c r="N310" i="2"/>
  <c r="M310" i="2"/>
  <c r="D310" i="2"/>
  <c r="C310" i="2"/>
  <c r="N309" i="2"/>
  <c r="M309" i="2"/>
  <c r="D309" i="2"/>
  <c r="C309" i="2"/>
  <c r="N308" i="2"/>
  <c r="M308" i="2"/>
  <c r="D308" i="2"/>
  <c r="C308" i="2"/>
  <c r="N307" i="2"/>
  <c r="M307" i="2"/>
  <c r="D307" i="2"/>
  <c r="C307" i="2"/>
  <c r="N306" i="2"/>
  <c r="M306" i="2"/>
  <c r="D306" i="2"/>
  <c r="C306" i="2"/>
  <c r="N305" i="2"/>
  <c r="M305" i="2"/>
  <c r="D305" i="2"/>
  <c r="C305" i="2"/>
  <c r="N304" i="2"/>
  <c r="M304" i="2"/>
  <c r="D304" i="2"/>
  <c r="C304" i="2"/>
  <c r="N303" i="2"/>
  <c r="M303" i="2"/>
  <c r="D303" i="2"/>
  <c r="C303" i="2"/>
  <c r="N302" i="2"/>
  <c r="M302" i="2"/>
  <c r="D302" i="2"/>
  <c r="C302" i="2"/>
  <c r="N301" i="2"/>
  <c r="M301" i="2"/>
  <c r="D301" i="2"/>
  <c r="C301" i="2"/>
  <c r="N300" i="2"/>
  <c r="M300" i="2"/>
  <c r="D300" i="2"/>
  <c r="C300" i="2"/>
  <c r="N299" i="2"/>
  <c r="M299" i="2"/>
  <c r="D299" i="2"/>
  <c r="C299" i="2"/>
  <c r="N298" i="2"/>
  <c r="M298" i="2"/>
  <c r="D298" i="2"/>
  <c r="C298" i="2"/>
  <c r="N297" i="2"/>
  <c r="M297" i="2"/>
  <c r="D297" i="2"/>
  <c r="C297" i="2"/>
  <c r="N296" i="2"/>
  <c r="M296" i="2"/>
  <c r="D296" i="2"/>
  <c r="C296" i="2"/>
  <c r="N295" i="2"/>
  <c r="M295" i="2"/>
  <c r="D295" i="2"/>
  <c r="C295" i="2"/>
  <c r="N294" i="2"/>
  <c r="M294" i="2"/>
  <c r="D294" i="2"/>
  <c r="C294" i="2"/>
  <c r="N293" i="2"/>
  <c r="M293" i="2"/>
  <c r="D293" i="2"/>
  <c r="C293" i="2"/>
  <c r="N292" i="2"/>
  <c r="M292" i="2"/>
  <c r="D292" i="2"/>
  <c r="C292" i="2"/>
  <c r="N291" i="2"/>
  <c r="M291" i="2"/>
  <c r="D291" i="2"/>
  <c r="C291" i="2"/>
  <c r="N290" i="2"/>
  <c r="M290" i="2"/>
  <c r="D290" i="2"/>
  <c r="C290" i="2"/>
  <c r="N289" i="2"/>
  <c r="M289" i="2"/>
  <c r="D289" i="2"/>
  <c r="C289" i="2"/>
  <c r="N288" i="2"/>
  <c r="M288" i="2"/>
  <c r="D288" i="2"/>
  <c r="C288" i="2"/>
  <c r="N287" i="2"/>
  <c r="M287" i="2"/>
  <c r="D287" i="2"/>
  <c r="C287" i="2"/>
  <c r="N286" i="2"/>
  <c r="M286" i="2"/>
  <c r="D286" i="2"/>
  <c r="C286" i="2"/>
  <c r="N285" i="2"/>
  <c r="M285" i="2"/>
  <c r="D285" i="2"/>
  <c r="C285" i="2"/>
  <c r="N284" i="2"/>
  <c r="M284" i="2"/>
  <c r="D284" i="2"/>
  <c r="C284" i="2"/>
  <c r="N283" i="2"/>
  <c r="M283" i="2"/>
  <c r="D283" i="2"/>
  <c r="C283" i="2"/>
  <c r="N282" i="2"/>
  <c r="M282" i="2"/>
  <c r="D282" i="2"/>
  <c r="C282" i="2"/>
  <c r="N281" i="2"/>
  <c r="M281" i="2"/>
  <c r="D281" i="2"/>
  <c r="C281" i="2"/>
  <c r="N280" i="2"/>
  <c r="M280" i="2"/>
  <c r="D280" i="2"/>
  <c r="C280" i="2"/>
  <c r="N279" i="2"/>
  <c r="M279" i="2"/>
  <c r="D279" i="2"/>
  <c r="C279" i="2"/>
  <c r="N278" i="2"/>
  <c r="M278" i="2"/>
  <c r="D278" i="2"/>
  <c r="C278" i="2"/>
  <c r="N277" i="2"/>
  <c r="M277" i="2"/>
  <c r="D277" i="2"/>
  <c r="C277" i="2"/>
  <c r="N276" i="2"/>
  <c r="M276" i="2"/>
  <c r="D276" i="2"/>
  <c r="C276" i="2"/>
  <c r="N275" i="2"/>
  <c r="M275" i="2"/>
  <c r="D275" i="2"/>
  <c r="C275" i="2"/>
  <c r="N274" i="2"/>
  <c r="M274" i="2"/>
  <c r="D274" i="2"/>
  <c r="C274" i="2"/>
  <c r="N273" i="2"/>
  <c r="M273" i="2"/>
  <c r="D273" i="2"/>
  <c r="C273" i="2"/>
  <c r="N272" i="2"/>
  <c r="M272" i="2"/>
  <c r="D272" i="2"/>
  <c r="C272" i="2"/>
  <c r="N271" i="2"/>
  <c r="M271" i="2"/>
  <c r="D271" i="2"/>
  <c r="C271" i="2"/>
  <c r="N270" i="2"/>
  <c r="M270" i="2"/>
  <c r="D270" i="2"/>
  <c r="C270" i="2"/>
  <c r="N269" i="2"/>
  <c r="M269" i="2"/>
  <c r="D269" i="2"/>
  <c r="C269" i="2"/>
  <c r="N268" i="2"/>
  <c r="M268" i="2"/>
  <c r="D268" i="2"/>
  <c r="C268" i="2"/>
  <c r="N267" i="2"/>
  <c r="M267" i="2"/>
  <c r="D267" i="2"/>
  <c r="C267" i="2"/>
  <c r="N266" i="2"/>
  <c r="M266" i="2"/>
  <c r="D266" i="2"/>
  <c r="C266" i="2"/>
  <c r="N265" i="2"/>
  <c r="M265" i="2"/>
  <c r="D265" i="2"/>
  <c r="C265" i="2"/>
  <c r="N264" i="2"/>
  <c r="M264" i="2"/>
  <c r="D264" i="2"/>
  <c r="C264" i="2"/>
  <c r="N263" i="2"/>
  <c r="M263" i="2"/>
  <c r="D263" i="2"/>
  <c r="C263" i="2"/>
  <c r="N262" i="2"/>
  <c r="M262" i="2"/>
  <c r="D262" i="2"/>
  <c r="C262" i="2"/>
  <c r="N261" i="2"/>
  <c r="M261" i="2"/>
  <c r="D261" i="2"/>
  <c r="C261" i="2"/>
  <c r="N260" i="2"/>
  <c r="M260" i="2"/>
  <c r="D260" i="2"/>
  <c r="C260" i="2"/>
  <c r="N259" i="2"/>
  <c r="M259" i="2"/>
  <c r="D259" i="2"/>
  <c r="C259" i="2"/>
  <c r="N258" i="2"/>
  <c r="M258" i="2"/>
  <c r="D258" i="2"/>
  <c r="C258" i="2"/>
  <c r="N257" i="2"/>
  <c r="M257" i="2"/>
  <c r="D257" i="2"/>
  <c r="C257" i="2"/>
  <c r="N256" i="2"/>
  <c r="M256" i="2"/>
  <c r="D256" i="2"/>
  <c r="C256" i="2"/>
  <c r="N255" i="2"/>
  <c r="M255" i="2"/>
  <c r="D255" i="2"/>
  <c r="C255" i="2"/>
  <c r="N254" i="2"/>
  <c r="M254" i="2"/>
  <c r="D254" i="2"/>
  <c r="C254" i="2"/>
  <c r="N253" i="2"/>
  <c r="M253" i="2"/>
  <c r="D253" i="2"/>
  <c r="C253" i="2"/>
  <c r="N252" i="2"/>
  <c r="M252" i="2"/>
  <c r="D252" i="2"/>
  <c r="C252" i="2"/>
  <c r="N251" i="2"/>
  <c r="M251" i="2"/>
  <c r="D251" i="2"/>
  <c r="C251" i="2"/>
  <c r="N250" i="2"/>
  <c r="M250" i="2"/>
  <c r="D250" i="2"/>
  <c r="C250" i="2"/>
  <c r="N249" i="2"/>
  <c r="M249" i="2"/>
  <c r="D249" i="2"/>
  <c r="C249" i="2"/>
  <c r="N248" i="2"/>
  <c r="M248" i="2"/>
  <c r="D248" i="2"/>
  <c r="C248" i="2"/>
  <c r="N247" i="2"/>
  <c r="M247" i="2"/>
  <c r="D247" i="2"/>
  <c r="C247" i="2"/>
  <c r="N246" i="2"/>
  <c r="M246" i="2"/>
  <c r="D246" i="2"/>
  <c r="C246" i="2"/>
  <c r="N245" i="2"/>
  <c r="M245" i="2"/>
  <c r="D245" i="2"/>
  <c r="C245" i="2"/>
  <c r="N244" i="2"/>
  <c r="M244" i="2"/>
  <c r="D244" i="2"/>
  <c r="C244" i="2"/>
  <c r="N243" i="2"/>
  <c r="M243" i="2"/>
  <c r="D243" i="2"/>
  <c r="C243" i="2"/>
  <c r="N242" i="2"/>
  <c r="M242" i="2"/>
  <c r="D242" i="2"/>
  <c r="C242" i="2"/>
  <c r="N241" i="2"/>
  <c r="M241" i="2"/>
  <c r="D241" i="2"/>
  <c r="C241" i="2"/>
  <c r="N240" i="2"/>
  <c r="M240" i="2"/>
  <c r="D240" i="2"/>
  <c r="C240" i="2"/>
  <c r="N239" i="2"/>
  <c r="M239" i="2"/>
  <c r="D239" i="2"/>
  <c r="C239" i="2"/>
  <c r="N238" i="2"/>
  <c r="M238" i="2"/>
  <c r="D238" i="2"/>
  <c r="C238" i="2"/>
  <c r="N237" i="2"/>
  <c r="M237" i="2"/>
  <c r="D237" i="2"/>
  <c r="C237" i="2"/>
  <c r="N236" i="2"/>
  <c r="M236" i="2"/>
  <c r="D236" i="2"/>
  <c r="C236" i="2"/>
  <c r="N235" i="2"/>
  <c r="M235" i="2"/>
  <c r="D235" i="2"/>
  <c r="C235" i="2"/>
  <c r="N234" i="2"/>
  <c r="M234" i="2"/>
  <c r="D234" i="2"/>
  <c r="C234" i="2"/>
  <c r="N233" i="2"/>
  <c r="M233" i="2"/>
  <c r="D233" i="2"/>
  <c r="C233" i="2"/>
  <c r="N232" i="2"/>
  <c r="M232" i="2"/>
  <c r="D232" i="2"/>
  <c r="C232" i="2"/>
  <c r="N231" i="2"/>
  <c r="M231" i="2"/>
  <c r="D231" i="2"/>
  <c r="C231" i="2"/>
  <c r="N230" i="2"/>
  <c r="M230" i="2"/>
  <c r="D230" i="2"/>
  <c r="C230" i="2"/>
  <c r="N229" i="2"/>
  <c r="M229" i="2"/>
  <c r="D229" i="2"/>
  <c r="C229" i="2"/>
  <c r="N228" i="2"/>
  <c r="M228" i="2"/>
  <c r="D228" i="2"/>
  <c r="C228" i="2"/>
  <c r="N227" i="2"/>
  <c r="M227" i="2"/>
  <c r="D227" i="2"/>
  <c r="C227" i="2"/>
  <c r="N226" i="2"/>
  <c r="M226" i="2"/>
  <c r="D226" i="2"/>
  <c r="C226" i="2"/>
  <c r="N225" i="2"/>
  <c r="M225" i="2"/>
  <c r="D225" i="2"/>
  <c r="C225" i="2"/>
  <c r="N224" i="2"/>
  <c r="M224" i="2"/>
  <c r="D224" i="2"/>
  <c r="C224" i="2"/>
  <c r="N223" i="2"/>
  <c r="M223" i="2"/>
  <c r="D223" i="2"/>
  <c r="C223" i="2"/>
  <c r="N222" i="2"/>
  <c r="M222" i="2"/>
  <c r="D222" i="2"/>
  <c r="C222" i="2"/>
  <c r="N221" i="2"/>
  <c r="M221" i="2"/>
  <c r="D221" i="2"/>
  <c r="C221" i="2"/>
  <c r="N220" i="2"/>
  <c r="M220" i="2"/>
  <c r="D220" i="2"/>
  <c r="C220" i="2"/>
  <c r="N219" i="2"/>
  <c r="M219" i="2"/>
  <c r="D219" i="2"/>
  <c r="C219" i="2"/>
  <c r="N218" i="2"/>
  <c r="M218" i="2"/>
  <c r="D218" i="2"/>
  <c r="C218" i="2"/>
  <c r="N217" i="2"/>
  <c r="M217" i="2"/>
  <c r="D217" i="2"/>
  <c r="C217" i="2"/>
  <c r="N216" i="2"/>
  <c r="M216" i="2"/>
  <c r="D216" i="2"/>
  <c r="C216" i="2"/>
  <c r="N215" i="2"/>
  <c r="M215" i="2"/>
  <c r="D215" i="2"/>
  <c r="C215" i="2"/>
  <c r="N214" i="2"/>
  <c r="M214" i="2"/>
  <c r="D214" i="2"/>
  <c r="C214" i="2"/>
  <c r="N213" i="2"/>
  <c r="M213" i="2"/>
  <c r="D213" i="2"/>
  <c r="C213" i="2"/>
  <c r="N212" i="2"/>
  <c r="M212" i="2"/>
  <c r="D212" i="2"/>
  <c r="C212" i="2"/>
  <c r="N211" i="2"/>
  <c r="M211" i="2"/>
  <c r="D211" i="2"/>
  <c r="C211" i="2"/>
  <c r="N210" i="2"/>
  <c r="M210" i="2"/>
  <c r="D210" i="2"/>
  <c r="C210" i="2"/>
  <c r="N209" i="2"/>
  <c r="M209" i="2"/>
  <c r="D209" i="2"/>
  <c r="C209" i="2"/>
  <c r="N208" i="2"/>
  <c r="M208" i="2"/>
  <c r="D208" i="2"/>
  <c r="C208" i="2"/>
  <c r="N207" i="2"/>
  <c r="M207" i="2"/>
  <c r="D207" i="2"/>
  <c r="C207" i="2"/>
  <c r="N206" i="2"/>
  <c r="M206" i="2"/>
  <c r="D206" i="2"/>
  <c r="C206" i="2"/>
  <c r="N205" i="2"/>
  <c r="M205" i="2"/>
  <c r="D205" i="2"/>
  <c r="C205" i="2"/>
  <c r="N204" i="2"/>
  <c r="M204" i="2"/>
  <c r="D204" i="2"/>
  <c r="C204" i="2"/>
  <c r="N203" i="2"/>
  <c r="M203" i="2"/>
  <c r="D203" i="2"/>
  <c r="C203" i="2"/>
  <c r="N202" i="2"/>
  <c r="M202" i="2"/>
  <c r="D202" i="2"/>
  <c r="C202" i="2"/>
  <c r="N201" i="2"/>
  <c r="M201" i="2"/>
  <c r="D201" i="2"/>
  <c r="C201" i="2"/>
  <c r="N200" i="2"/>
  <c r="M200" i="2"/>
  <c r="D200" i="2"/>
  <c r="C200" i="2"/>
  <c r="N199" i="2"/>
  <c r="M199" i="2"/>
  <c r="D199" i="2"/>
  <c r="C199" i="2"/>
  <c r="N198" i="2"/>
  <c r="M198" i="2"/>
  <c r="D198" i="2"/>
  <c r="C198" i="2"/>
  <c r="N197" i="2"/>
  <c r="M197" i="2"/>
  <c r="D197" i="2"/>
  <c r="C197" i="2"/>
  <c r="N196" i="2"/>
  <c r="M196" i="2"/>
  <c r="D196" i="2"/>
  <c r="C196" i="2"/>
  <c r="N195" i="2"/>
  <c r="M195" i="2"/>
  <c r="D195" i="2"/>
  <c r="C195" i="2"/>
  <c r="N194" i="2"/>
  <c r="M194" i="2"/>
  <c r="D194" i="2"/>
  <c r="C194" i="2"/>
  <c r="N193" i="2"/>
  <c r="M193" i="2"/>
  <c r="D193" i="2"/>
  <c r="C193" i="2"/>
  <c r="N192" i="2"/>
  <c r="M192" i="2"/>
  <c r="D192" i="2"/>
  <c r="C192" i="2"/>
  <c r="N191" i="2"/>
  <c r="M191" i="2"/>
  <c r="D191" i="2"/>
  <c r="C191" i="2"/>
  <c r="N190" i="2"/>
  <c r="M190" i="2"/>
  <c r="D190" i="2"/>
  <c r="C190" i="2"/>
  <c r="N189" i="2"/>
  <c r="M189" i="2"/>
  <c r="D189" i="2"/>
  <c r="C189" i="2"/>
  <c r="N188" i="2"/>
  <c r="M188" i="2"/>
  <c r="D188" i="2"/>
  <c r="C188" i="2"/>
  <c r="N187" i="2"/>
  <c r="M187" i="2"/>
  <c r="D187" i="2"/>
  <c r="C187" i="2"/>
  <c r="N186" i="2"/>
  <c r="M186" i="2"/>
  <c r="D186" i="2"/>
  <c r="C186" i="2"/>
  <c r="N185" i="2"/>
  <c r="M185" i="2"/>
  <c r="D185" i="2"/>
  <c r="C185" i="2"/>
  <c r="N184" i="2"/>
  <c r="M184" i="2"/>
  <c r="D184" i="2"/>
  <c r="C184" i="2"/>
  <c r="N183" i="2"/>
  <c r="M183" i="2"/>
  <c r="D183" i="2"/>
  <c r="C183" i="2"/>
  <c r="N182" i="2"/>
  <c r="M182" i="2"/>
  <c r="D182" i="2"/>
  <c r="C182" i="2"/>
  <c r="N181" i="2"/>
  <c r="M181" i="2"/>
  <c r="D181" i="2"/>
  <c r="C181" i="2"/>
  <c r="N180" i="2"/>
  <c r="M180" i="2"/>
  <c r="D180" i="2"/>
  <c r="C180" i="2"/>
  <c r="N179" i="2"/>
  <c r="M179" i="2"/>
  <c r="D179" i="2"/>
  <c r="C179" i="2"/>
  <c r="N178" i="2"/>
  <c r="M178" i="2"/>
  <c r="D178" i="2"/>
  <c r="C178" i="2"/>
  <c r="N177" i="2"/>
  <c r="M177" i="2"/>
  <c r="D177" i="2"/>
  <c r="C177" i="2"/>
  <c r="N176" i="2"/>
  <c r="M176" i="2"/>
  <c r="D176" i="2"/>
  <c r="C176" i="2"/>
  <c r="N175" i="2"/>
  <c r="M175" i="2"/>
  <c r="D175" i="2"/>
  <c r="C175" i="2"/>
  <c r="N174" i="2"/>
  <c r="M174" i="2"/>
  <c r="D174" i="2"/>
  <c r="C174" i="2"/>
  <c r="N173" i="2"/>
  <c r="M173" i="2"/>
  <c r="D173" i="2"/>
  <c r="C173" i="2"/>
  <c r="N172" i="2"/>
  <c r="M172" i="2"/>
  <c r="D172" i="2"/>
  <c r="C172" i="2"/>
  <c r="N171" i="2"/>
  <c r="M171" i="2"/>
  <c r="D171" i="2"/>
  <c r="C171" i="2"/>
  <c r="N170" i="2"/>
  <c r="M170" i="2"/>
  <c r="D170" i="2"/>
  <c r="C170" i="2"/>
  <c r="N169" i="2"/>
  <c r="M169" i="2"/>
  <c r="D169" i="2"/>
  <c r="C169" i="2"/>
  <c r="N168" i="2"/>
  <c r="M168" i="2"/>
  <c r="D168" i="2"/>
  <c r="C168" i="2"/>
  <c r="N167" i="2"/>
  <c r="M167" i="2"/>
  <c r="D167" i="2"/>
  <c r="C167" i="2"/>
  <c r="N166" i="2"/>
  <c r="M166" i="2"/>
  <c r="D166" i="2"/>
  <c r="C166" i="2"/>
  <c r="N165" i="2"/>
  <c r="M165" i="2"/>
  <c r="D165" i="2"/>
  <c r="C165" i="2"/>
  <c r="N164" i="2"/>
  <c r="M164" i="2"/>
  <c r="D164" i="2"/>
  <c r="C164" i="2"/>
  <c r="N163" i="2"/>
  <c r="M163" i="2"/>
  <c r="D163" i="2"/>
  <c r="C163" i="2"/>
  <c r="N162" i="2"/>
  <c r="M162" i="2"/>
  <c r="D162" i="2"/>
  <c r="C162" i="2"/>
  <c r="N161" i="2"/>
  <c r="M161" i="2"/>
  <c r="D161" i="2"/>
  <c r="C161" i="2"/>
  <c r="N160" i="2"/>
  <c r="M160" i="2"/>
  <c r="D160" i="2"/>
  <c r="C160" i="2"/>
  <c r="N159" i="2"/>
  <c r="M159" i="2"/>
  <c r="D159" i="2"/>
  <c r="C159" i="2"/>
  <c r="N158" i="2"/>
  <c r="M158" i="2"/>
  <c r="D158" i="2"/>
  <c r="C158" i="2"/>
  <c r="N157" i="2"/>
  <c r="M157" i="2"/>
  <c r="D157" i="2"/>
  <c r="C157" i="2"/>
  <c r="N156" i="2"/>
  <c r="M156" i="2"/>
  <c r="D156" i="2"/>
  <c r="C156" i="2"/>
  <c r="N155" i="2"/>
  <c r="M155" i="2"/>
  <c r="D155" i="2"/>
  <c r="C155" i="2"/>
  <c r="N154" i="2"/>
  <c r="M154" i="2"/>
  <c r="D154" i="2"/>
  <c r="C154" i="2"/>
  <c r="N153" i="2"/>
  <c r="M153" i="2"/>
  <c r="D153" i="2"/>
  <c r="C153" i="2"/>
  <c r="N152" i="2"/>
  <c r="M152" i="2"/>
  <c r="D152" i="2"/>
  <c r="C152" i="2"/>
  <c r="N151" i="2"/>
  <c r="M151" i="2"/>
  <c r="D151" i="2"/>
  <c r="C151" i="2"/>
  <c r="N150" i="2"/>
  <c r="M150" i="2"/>
  <c r="D150" i="2"/>
  <c r="C150" i="2"/>
  <c r="N149" i="2"/>
  <c r="M149" i="2"/>
  <c r="D149" i="2"/>
  <c r="C149" i="2"/>
  <c r="N148" i="2"/>
  <c r="M148" i="2"/>
  <c r="D148" i="2"/>
  <c r="C148" i="2"/>
  <c r="N147" i="2"/>
  <c r="M147" i="2"/>
  <c r="D147" i="2"/>
  <c r="C147" i="2"/>
  <c r="N146" i="2"/>
  <c r="M146" i="2"/>
  <c r="D146" i="2"/>
  <c r="C146" i="2"/>
  <c r="N145" i="2"/>
  <c r="M145" i="2"/>
  <c r="D145" i="2"/>
  <c r="C145" i="2"/>
  <c r="N144" i="2"/>
  <c r="M144" i="2"/>
  <c r="D144" i="2"/>
  <c r="C144" i="2"/>
  <c r="N143" i="2"/>
  <c r="M143" i="2"/>
  <c r="D143" i="2"/>
  <c r="C143" i="2"/>
  <c r="N142" i="2"/>
  <c r="M142" i="2"/>
  <c r="D142" i="2"/>
  <c r="C142" i="2"/>
  <c r="N141" i="2"/>
  <c r="M141" i="2"/>
  <c r="D141" i="2"/>
  <c r="C141" i="2"/>
  <c r="N140" i="2"/>
  <c r="M140" i="2"/>
  <c r="D140" i="2"/>
  <c r="C140" i="2"/>
  <c r="N139" i="2"/>
  <c r="M139" i="2"/>
  <c r="D139" i="2"/>
  <c r="C139" i="2"/>
  <c r="N138" i="2"/>
  <c r="M138" i="2"/>
  <c r="D138" i="2"/>
  <c r="C138" i="2"/>
  <c r="N137" i="2"/>
  <c r="M137" i="2"/>
  <c r="D137" i="2"/>
  <c r="C137" i="2"/>
  <c r="N136" i="2"/>
  <c r="M136" i="2"/>
  <c r="D136" i="2"/>
  <c r="C136" i="2"/>
  <c r="N135" i="2"/>
  <c r="M135" i="2"/>
  <c r="D135" i="2"/>
  <c r="C135" i="2"/>
  <c r="N134" i="2"/>
  <c r="M134" i="2"/>
  <c r="D134" i="2"/>
  <c r="C134" i="2"/>
  <c r="N133" i="2"/>
  <c r="M133" i="2"/>
  <c r="D133" i="2"/>
  <c r="C133" i="2"/>
  <c r="N132" i="2"/>
  <c r="M132" i="2"/>
  <c r="D132" i="2"/>
  <c r="C132" i="2"/>
  <c r="N131" i="2"/>
  <c r="M131" i="2"/>
  <c r="D131" i="2"/>
  <c r="C131" i="2"/>
  <c r="N130" i="2"/>
  <c r="M130" i="2"/>
  <c r="D130" i="2"/>
  <c r="C130" i="2"/>
  <c r="N129" i="2"/>
  <c r="M129" i="2"/>
  <c r="D129" i="2"/>
  <c r="C129" i="2"/>
  <c r="N128" i="2"/>
  <c r="M128" i="2"/>
  <c r="D128" i="2"/>
  <c r="C128" i="2"/>
  <c r="N127" i="2"/>
  <c r="M127" i="2"/>
  <c r="D127" i="2"/>
  <c r="C127" i="2"/>
  <c r="N126" i="2"/>
  <c r="M126" i="2"/>
  <c r="D126" i="2"/>
  <c r="C126" i="2"/>
  <c r="N125" i="2"/>
  <c r="M125" i="2"/>
  <c r="D125" i="2"/>
  <c r="C125" i="2"/>
  <c r="N124" i="2"/>
  <c r="M124" i="2"/>
  <c r="D124" i="2"/>
  <c r="C124" i="2"/>
  <c r="N123" i="2"/>
  <c r="M123" i="2"/>
  <c r="D123" i="2"/>
  <c r="C123" i="2"/>
  <c r="N122" i="2"/>
  <c r="M122" i="2"/>
  <c r="D122" i="2"/>
  <c r="C122" i="2"/>
  <c r="N121" i="2"/>
  <c r="M121" i="2"/>
  <c r="D121" i="2"/>
  <c r="C121" i="2"/>
  <c r="N120" i="2"/>
  <c r="M120" i="2"/>
  <c r="D120" i="2"/>
  <c r="C120" i="2"/>
  <c r="N119" i="2"/>
  <c r="M119" i="2"/>
  <c r="D119" i="2"/>
  <c r="C119" i="2"/>
  <c r="N118" i="2"/>
  <c r="M118" i="2"/>
  <c r="D118" i="2"/>
  <c r="C118" i="2"/>
  <c r="N117" i="2"/>
  <c r="M117" i="2"/>
  <c r="D117" i="2"/>
  <c r="C117" i="2"/>
  <c r="N116" i="2"/>
  <c r="M116" i="2"/>
  <c r="D116" i="2"/>
  <c r="C116" i="2"/>
  <c r="N115" i="2"/>
  <c r="M115" i="2"/>
  <c r="D115" i="2"/>
  <c r="C115" i="2"/>
  <c r="N114" i="2"/>
  <c r="M114" i="2"/>
  <c r="D114" i="2"/>
  <c r="C114" i="2"/>
  <c r="N113" i="2"/>
  <c r="M113" i="2"/>
  <c r="D113" i="2"/>
  <c r="C113" i="2"/>
  <c r="N112" i="2"/>
  <c r="M112" i="2"/>
  <c r="D112" i="2"/>
  <c r="C112" i="2"/>
  <c r="N111" i="2"/>
  <c r="M111" i="2"/>
  <c r="D111" i="2"/>
  <c r="C111" i="2"/>
  <c r="N110" i="2"/>
  <c r="M110" i="2"/>
  <c r="D110" i="2"/>
  <c r="C110" i="2"/>
  <c r="N109" i="2"/>
  <c r="M109" i="2"/>
  <c r="D109" i="2"/>
  <c r="C109" i="2"/>
  <c r="N108" i="2"/>
  <c r="M108" i="2"/>
  <c r="D108" i="2"/>
  <c r="C108" i="2"/>
  <c r="N107" i="2"/>
  <c r="M107" i="2"/>
  <c r="D107" i="2"/>
  <c r="C107" i="2"/>
  <c r="N106" i="2"/>
  <c r="M106" i="2"/>
  <c r="D106" i="2"/>
  <c r="C106" i="2"/>
  <c r="N105" i="2"/>
  <c r="M105" i="2"/>
  <c r="D105" i="2"/>
  <c r="C105" i="2"/>
  <c r="N104" i="2"/>
  <c r="M104" i="2"/>
  <c r="D104" i="2"/>
  <c r="C104" i="2"/>
  <c r="N103" i="2"/>
  <c r="M103" i="2"/>
  <c r="D103" i="2"/>
  <c r="C103" i="2"/>
  <c r="N102" i="2"/>
  <c r="M102" i="2"/>
  <c r="D102" i="2"/>
  <c r="C102" i="2"/>
  <c r="N101" i="2"/>
  <c r="M101" i="2"/>
  <c r="D101" i="2"/>
  <c r="C101" i="2"/>
  <c r="N100" i="2"/>
  <c r="M100" i="2"/>
  <c r="D100" i="2"/>
  <c r="C100" i="2"/>
  <c r="N99" i="2"/>
  <c r="M99" i="2"/>
  <c r="D99" i="2"/>
  <c r="C99" i="2"/>
  <c r="N98" i="2"/>
  <c r="M98" i="2"/>
  <c r="D98" i="2"/>
  <c r="C98" i="2"/>
  <c r="N97" i="2"/>
  <c r="M97" i="2"/>
  <c r="D97" i="2"/>
  <c r="C97" i="2"/>
  <c r="N96" i="2"/>
  <c r="M96" i="2"/>
  <c r="D96" i="2"/>
  <c r="C96" i="2"/>
  <c r="N95" i="2"/>
  <c r="M95" i="2"/>
  <c r="D95" i="2"/>
  <c r="C95" i="2"/>
  <c r="N94" i="2"/>
  <c r="M94" i="2"/>
  <c r="D94" i="2"/>
  <c r="C94" i="2"/>
  <c r="N93" i="2"/>
  <c r="M93" i="2"/>
  <c r="D93" i="2"/>
  <c r="C93" i="2"/>
  <c r="N92" i="2"/>
  <c r="M92" i="2"/>
  <c r="D92" i="2"/>
  <c r="C92" i="2"/>
  <c r="N91" i="2"/>
  <c r="M91" i="2"/>
  <c r="D91" i="2"/>
  <c r="C91" i="2"/>
  <c r="N90" i="2"/>
  <c r="M90" i="2"/>
  <c r="D90" i="2"/>
  <c r="C90" i="2"/>
  <c r="N89" i="2"/>
  <c r="M89" i="2"/>
  <c r="D89" i="2"/>
  <c r="C89" i="2"/>
  <c r="N88" i="2"/>
  <c r="M88" i="2"/>
  <c r="D88" i="2"/>
  <c r="C88" i="2"/>
  <c r="N87" i="2"/>
  <c r="M87" i="2"/>
  <c r="D87" i="2"/>
  <c r="C87" i="2"/>
  <c r="N86" i="2"/>
  <c r="M86" i="2"/>
  <c r="D86" i="2"/>
  <c r="C86" i="2"/>
  <c r="N85" i="2"/>
  <c r="M85" i="2"/>
  <c r="D85" i="2"/>
  <c r="C85" i="2"/>
  <c r="N84" i="2"/>
  <c r="M84" i="2"/>
  <c r="D84" i="2"/>
  <c r="C84" i="2"/>
  <c r="N83" i="2"/>
  <c r="M83" i="2"/>
  <c r="D83" i="2"/>
  <c r="C83" i="2"/>
  <c r="N82" i="2"/>
  <c r="M82" i="2"/>
  <c r="D82" i="2"/>
  <c r="C82" i="2"/>
  <c r="N81" i="2"/>
  <c r="M81" i="2"/>
  <c r="D81" i="2"/>
  <c r="C81" i="2"/>
  <c r="N80" i="2"/>
  <c r="M80" i="2"/>
  <c r="D80" i="2"/>
  <c r="C80" i="2"/>
  <c r="N79" i="2"/>
  <c r="M79" i="2"/>
  <c r="D79" i="2"/>
  <c r="C79" i="2"/>
  <c r="N78" i="2"/>
  <c r="M78" i="2"/>
  <c r="D78" i="2"/>
  <c r="C78" i="2"/>
  <c r="N77" i="2"/>
  <c r="M77" i="2"/>
  <c r="D77" i="2"/>
  <c r="C77" i="2"/>
  <c r="N76" i="2"/>
  <c r="M76" i="2"/>
  <c r="D76" i="2"/>
  <c r="C76" i="2"/>
  <c r="N75" i="2"/>
  <c r="M75" i="2"/>
  <c r="D75" i="2"/>
  <c r="C75" i="2"/>
  <c r="N74" i="2"/>
  <c r="M74" i="2"/>
  <c r="D74" i="2"/>
  <c r="C74" i="2"/>
  <c r="N73" i="2"/>
  <c r="M73" i="2"/>
  <c r="D73" i="2"/>
  <c r="C73" i="2"/>
  <c r="N72" i="2"/>
  <c r="M72" i="2"/>
  <c r="D72" i="2"/>
  <c r="C72" i="2"/>
  <c r="N71" i="2"/>
  <c r="M71" i="2"/>
  <c r="D71" i="2"/>
  <c r="C71" i="2"/>
  <c r="N70" i="2"/>
  <c r="M70" i="2"/>
  <c r="D70" i="2"/>
  <c r="C70" i="2"/>
  <c r="N69" i="2"/>
  <c r="M69" i="2"/>
  <c r="D69" i="2"/>
  <c r="C69" i="2"/>
  <c r="N68" i="2"/>
  <c r="M68" i="2"/>
  <c r="D68" i="2"/>
  <c r="C68" i="2"/>
  <c r="N67" i="2"/>
  <c r="M67" i="2"/>
  <c r="D67" i="2"/>
  <c r="C67" i="2"/>
  <c r="N66" i="2"/>
  <c r="M66" i="2"/>
  <c r="D66" i="2"/>
  <c r="C66" i="2"/>
  <c r="N65" i="2"/>
  <c r="M65" i="2"/>
  <c r="D65" i="2"/>
  <c r="C65" i="2"/>
  <c r="N64" i="2"/>
  <c r="M64" i="2"/>
  <c r="D64" i="2"/>
  <c r="C64" i="2"/>
  <c r="N63" i="2"/>
  <c r="M63" i="2"/>
  <c r="D63" i="2"/>
  <c r="C63" i="2"/>
  <c r="N62" i="2"/>
  <c r="M62" i="2"/>
  <c r="D62" i="2"/>
  <c r="C62" i="2"/>
  <c r="N61" i="2"/>
  <c r="M61" i="2"/>
  <c r="D61" i="2"/>
  <c r="C61" i="2"/>
  <c r="N60" i="2"/>
  <c r="M60" i="2"/>
  <c r="D60" i="2"/>
  <c r="C60" i="2"/>
  <c r="N59" i="2"/>
  <c r="M59" i="2"/>
  <c r="D59" i="2"/>
  <c r="C59" i="2"/>
  <c r="N58" i="2"/>
  <c r="M58" i="2"/>
  <c r="D58" i="2"/>
  <c r="C58" i="2"/>
  <c r="N57" i="2"/>
  <c r="M57" i="2"/>
  <c r="D57" i="2"/>
  <c r="C57" i="2"/>
  <c r="N56" i="2"/>
  <c r="M56" i="2"/>
  <c r="D56" i="2"/>
  <c r="C56" i="2"/>
  <c r="N55" i="2"/>
  <c r="M55" i="2"/>
  <c r="D55" i="2"/>
  <c r="C55" i="2"/>
  <c r="N54" i="2"/>
  <c r="M54" i="2"/>
  <c r="D54" i="2"/>
  <c r="C54" i="2"/>
  <c r="N53" i="2"/>
  <c r="M53" i="2"/>
  <c r="D53" i="2"/>
  <c r="C53" i="2"/>
  <c r="N52" i="2"/>
  <c r="M52" i="2"/>
  <c r="D52" i="2"/>
  <c r="C52" i="2"/>
  <c r="N51" i="2"/>
  <c r="M51" i="2"/>
  <c r="D51" i="2"/>
  <c r="C51" i="2"/>
  <c r="N50" i="2"/>
  <c r="M50" i="2"/>
  <c r="D50" i="2"/>
  <c r="C50" i="2"/>
  <c r="N49" i="2"/>
  <c r="M49" i="2"/>
  <c r="D49" i="2"/>
  <c r="C49" i="2"/>
  <c r="N48" i="2"/>
  <c r="P56" i="3" s="1"/>
  <c r="M48" i="2"/>
  <c r="D48" i="2"/>
  <c r="C48" i="2"/>
  <c r="N47" i="2"/>
  <c r="P52" i="3" s="1"/>
  <c r="M47" i="2"/>
  <c r="D47" i="2"/>
  <c r="C47" i="2"/>
  <c r="N46" i="2"/>
  <c r="P53" i="3" s="1"/>
  <c r="M46" i="2"/>
  <c r="D46" i="2"/>
  <c r="C46" i="2"/>
  <c r="N45" i="2"/>
  <c r="M45" i="2"/>
  <c r="D45" i="2"/>
  <c r="C45" i="2"/>
  <c r="N44" i="2"/>
  <c r="M44" i="2"/>
  <c r="D44" i="2"/>
  <c r="C44" i="2"/>
  <c r="N43" i="2"/>
  <c r="P50" i="3" s="1"/>
  <c r="M43" i="2"/>
  <c r="D43" i="2"/>
  <c r="C43" i="2"/>
  <c r="N42" i="2"/>
  <c r="M42" i="2"/>
  <c r="D42" i="2"/>
  <c r="C42" i="2"/>
  <c r="N41" i="2"/>
  <c r="P55" i="3" s="1"/>
  <c r="M41" i="2"/>
  <c r="D41" i="2"/>
  <c r="C41" i="2"/>
  <c r="N40" i="2"/>
  <c r="P48" i="3" s="1"/>
  <c r="M40" i="2"/>
  <c r="D40" i="2"/>
  <c r="C40" i="2"/>
  <c r="N39" i="2"/>
  <c r="P47" i="3" s="1"/>
  <c r="M39" i="2"/>
  <c r="D39" i="2"/>
  <c r="C39" i="2"/>
  <c r="N38" i="2"/>
  <c r="P46" i="3" s="1"/>
  <c r="M38" i="2"/>
  <c r="D38" i="2"/>
  <c r="C38" i="2"/>
  <c r="N37" i="2"/>
  <c r="L15" i="3" s="1"/>
  <c r="M37" i="2"/>
  <c r="D37" i="2"/>
  <c r="C37" i="2"/>
  <c r="G31" i="2"/>
  <c r="I31" i="2" s="1"/>
  <c r="J31" i="2" s="1"/>
  <c r="I30" i="2"/>
  <c r="J30" i="2" s="1"/>
  <c r="G30" i="2"/>
  <c r="G29" i="2"/>
  <c r="I29" i="2" s="1"/>
  <c r="J29" i="2" s="1"/>
  <c r="J28" i="2"/>
  <c r="I28" i="2"/>
  <c r="G28" i="2"/>
  <c r="G27" i="2"/>
  <c r="I27" i="2" s="1"/>
  <c r="J27" i="2" s="1"/>
  <c r="I26" i="2"/>
  <c r="J26" i="2" s="1"/>
  <c r="G26" i="2"/>
  <c r="G25" i="2"/>
  <c r="I25" i="2" s="1"/>
  <c r="J25" i="2" s="1"/>
  <c r="G24" i="2"/>
  <c r="I24" i="2" s="1"/>
  <c r="J24" i="2" s="1"/>
  <c r="J23" i="2"/>
  <c r="I23" i="2"/>
  <c r="G23" i="2"/>
  <c r="I22" i="2"/>
  <c r="J22" i="2" s="1"/>
  <c r="G22" i="2"/>
  <c r="G21" i="2"/>
  <c r="I21" i="2" s="1"/>
  <c r="J21" i="2" s="1"/>
  <c r="G20" i="2"/>
  <c r="I20" i="2" s="1"/>
  <c r="J20" i="2" s="1"/>
  <c r="G19" i="2"/>
  <c r="I19" i="2" s="1"/>
  <c r="J19" i="2" s="1"/>
  <c r="I18" i="2"/>
  <c r="J18" i="2" s="1"/>
  <c r="G18" i="2"/>
  <c r="G17" i="2"/>
  <c r="I17" i="2" s="1"/>
  <c r="J17" i="2" s="1"/>
  <c r="G16" i="2"/>
  <c r="I16" i="2" s="1"/>
  <c r="J16" i="2" s="1"/>
  <c r="J15" i="2"/>
  <c r="I15" i="2"/>
  <c r="G15" i="2"/>
  <c r="I14" i="2"/>
  <c r="J14" i="2" s="1"/>
  <c r="G14" i="2"/>
  <c r="G13" i="2"/>
  <c r="I13" i="2" s="1"/>
  <c r="J13" i="2" s="1"/>
  <c r="G12" i="2"/>
  <c r="I12" i="2" s="1"/>
  <c r="J12" i="2" s="1"/>
  <c r="G11" i="2"/>
  <c r="I11" i="2" s="1"/>
  <c r="J11" i="2" s="1"/>
  <c r="I10" i="2"/>
  <c r="J10" i="2" s="1"/>
  <c r="G10" i="2"/>
  <c r="G8" i="2"/>
  <c r="I8" i="2" s="1"/>
  <c r="J8" i="2" s="1"/>
  <c r="J7" i="2"/>
  <c r="I7" i="2"/>
  <c r="G7" i="2"/>
  <c r="C9" i="3" s="1"/>
  <c r="N29" i="3" l="1"/>
  <c r="L29" i="3"/>
  <c r="L24" i="3"/>
  <c r="I8" i="3"/>
  <c r="J23" i="3"/>
  <c r="O37" i="3"/>
  <c r="I9" i="3"/>
  <c r="K23" i="3"/>
  <c r="P37" i="3"/>
  <c r="M23" i="3"/>
  <c r="N16" i="3"/>
  <c r="C16" i="3"/>
  <c r="E16" i="3"/>
  <c r="F16" i="3"/>
  <c r="K26" i="3"/>
  <c r="H25" i="3"/>
  <c r="B16" i="3"/>
  <c r="G16" i="3"/>
  <c r="M16" i="3"/>
  <c r="H23" i="3"/>
  <c r="I16" i="3"/>
  <c r="K16" i="3"/>
  <c r="F21" i="3"/>
  <c r="G21" i="3"/>
  <c r="N21" i="3"/>
  <c r="L21" i="3"/>
  <c r="K34" i="3"/>
  <c r="H38" i="3"/>
  <c r="M28" i="3"/>
  <c r="J38" i="3"/>
  <c r="F34" i="3"/>
  <c r="F38" i="3"/>
  <c r="M21" i="3"/>
  <c r="J28" i="3"/>
  <c r="J34" i="3"/>
  <c r="G38" i="3"/>
  <c r="N18" i="3"/>
  <c r="N24" i="3"/>
  <c r="G23" i="3"/>
  <c r="O23" i="3" s="1"/>
  <c r="M38" i="3"/>
  <c r="G18" i="3"/>
  <c r="O18" i="3" s="1"/>
  <c r="E37" i="3"/>
  <c r="I21" i="3"/>
  <c r="D37" i="3"/>
  <c r="G31" i="3"/>
  <c r="H18" i="3"/>
  <c r="I31" i="3"/>
  <c r="F37" i="3"/>
  <c r="O38" i="3"/>
  <c r="F18" i="3"/>
  <c r="J18" i="3"/>
  <c r="G25" i="3"/>
  <c r="K31" i="3"/>
  <c r="G37" i="3"/>
  <c r="D38" i="3"/>
  <c r="K21" i="3"/>
  <c r="H28" i="3"/>
  <c r="H34" i="3"/>
  <c r="L30" i="3"/>
  <c r="C37" i="3"/>
  <c r="M31" i="3"/>
  <c r="J37" i="3"/>
  <c r="B18" i="3"/>
  <c r="L31" i="3"/>
  <c r="I37" i="3"/>
  <c r="G26" i="3"/>
  <c r="N31" i="3"/>
  <c r="K37" i="3"/>
  <c r="H30" i="3"/>
  <c r="B37" i="3"/>
  <c r="D18" i="3"/>
  <c r="K18" i="3"/>
  <c r="M18" i="3"/>
  <c r="I26" i="3"/>
  <c r="P31" i="3"/>
  <c r="M37" i="3"/>
  <c r="H35" i="3"/>
  <c r="C39" i="3"/>
  <c r="O33" i="3"/>
  <c r="G35" i="3"/>
  <c r="D33" i="3"/>
  <c r="G33" i="3"/>
  <c r="O35" i="3"/>
  <c r="B27" i="3"/>
  <c r="C29" i="3"/>
  <c r="H33" i="3"/>
  <c r="P35" i="3"/>
  <c r="H39" i="3"/>
  <c r="B22" i="3"/>
  <c r="C24" i="3"/>
  <c r="C27" i="3"/>
  <c r="D29" i="3"/>
  <c r="J33" i="3"/>
  <c r="D24" i="3"/>
  <c r="F29" i="3"/>
  <c r="B17" i="3"/>
  <c r="C19" i="3"/>
  <c r="D22" i="3"/>
  <c r="F24" i="3"/>
  <c r="E27" i="3"/>
  <c r="H29" i="3"/>
  <c r="B32" i="3"/>
  <c r="M33" i="3"/>
  <c r="C36" i="3"/>
  <c r="L39" i="3"/>
  <c r="C17" i="3"/>
  <c r="D19" i="3"/>
  <c r="E22" i="3"/>
  <c r="H24" i="3"/>
  <c r="F27" i="3"/>
  <c r="J29" i="3"/>
  <c r="C32" i="3"/>
  <c r="E36" i="3"/>
  <c r="N39" i="3"/>
  <c r="D17" i="3"/>
  <c r="H19" i="3"/>
  <c r="F22" i="3"/>
  <c r="J24" i="3"/>
  <c r="G27" i="3"/>
  <c r="O27" i="3" s="1"/>
  <c r="D32" i="3"/>
  <c r="F36" i="3"/>
  <c r="O39" i="3"/>
  <c r="E17" i="3"/>
  <c r="J19" i="3"/>
  <c r="G22" i="3"/>
  <c r="O22" i="3" s="1"/>
  <c r="I27" i="3"/>
  <c r="E32" i="3"/>
  <c r="C34" i="3"/>
  <c r="G36" i="3"/>
  <c r="N19" i="3"/>
  <c r="I7" i="3"/>
  <c r="F17" i="3"/>
  <c r="I22" i="3"/>
  <c r="J27" i="3"/>
  <c r="G30" i="3"/>
  <c r="O30" i="3" s="1"/>
  <c r="F32" i="3"/>
  <c r="D34" i="3"/>
  <c r="I36" i="3"/>
  <c r="B38" i="3"/>
  <c r="G32" i="3"/>
  <c r="K36" i="3"/>
  <c r="K33" i="3"/>
  <c r="I17" i="3"/>
  <c r="I32" i="3"/>
  <c r="L36" i="3"/>
  <c r="D39" i="3"/>
  <c r="J22" i="3"/>
  <c r="M27" i="3"/>
  <c r="J32" i="3"/>
  <c r="B33" i="3"/>
  <c r="L35" i="3"/>
  <c r="J39" i="3"/>
  <c r="J17" i="3"/>
  <c r="M22" i="3"/>
  <c r="M36" i="3"/>
  <c r="N26" i="3"/>
  <c r="G15" i="3"/>
  <c r="K17" i="3"/>
  <c r="B28" i="3"/>
  <c r="F33" i="3"/>
  <c r="L19" i="3"/>
  <c r="G17" i="3"/>
  <c r="G20" i="3"/>
  <c r="B26" i="3"/>
  <c r="B31" i="3"/>
  <c r="K32" i="3"/>
  <c r="N36" i="3"/>
  <c r="H15" i="3"/>
  <c r="M17" i="3"/>
  <c r="B21" i="3"/>
  <c r="B23" i="3"/>
  <c r="C26" i="3"/>
  <c r="D28" i="3"/>
  <c r="C31" i="3"/>
  <c r="M32" i="3"/>
  <c r="L34" i="3"/>
  <c r="P36" i="3"/>
  <c r="C21" i="3"/>
  <c r="D23" i="3"/>
  <c r="E26" i="3"/>
  <c r="F28" i="3"/>
  <c r="E31" i="3"/>
  <c r="O32" i="3"/>
  <c r="N34" i="3"/>
  <c r="K38" i="3"/>
  <c r="F39" i="3"/>
  <c r="C22" i="3"/>
  <c r="D27" i="3"/>
  <c r="B36" i="3"/>
  <c r="K39" i="3"/>
  <c r="K22" i="3"/>
  <c r="H20" i="3"/>
  <c r="E21" i="3"/>
  <c r="F23" i="3"/>
  <c r="F26" i="3"/>
  <c r="G28" i="3"/>
  <c r="O28" i="3" s="1"/>
  <c r="F31" i="3"/>
  <c r="P32" i="3"/>
  <c r="O34" i="3"/>
  <c r="O17" i="3"/>
  <c r="E9" i="3"/>
  <c r="C15" i="3"/>
  <c r="C20" i="3"/>
  <c r="C25" i="3"/>
  <c r="C30" i="3"/>
  <c r="C35" i="3"/>
  <c r="P51" i="3"/>
  <c r="D15" i="3"/>
  <c r="H16" i="3"/>
  <c r="L17" i="3"/>
  <c r="D20" i="3"/>
  <c r="H21" i="3"/>
  <c r="O21" i="3" s="1"/>
  <c r="L22" i="3"/>
  <c r="D25" i="3"/>
  <c r="H26" i="3"/>
  <c r="O26" i="3" s="1"/>
  <c r="P26" i="3" s="1"/>
  <c r="D30" i="3"/>
  <c r="H31" i="3"/>
  <c r="L32" i="3"/>
  <c r="P33" i="3"/>
  <c r="D35" i="3"/>
  <c r="H36" i="3"/>
  <c r="L37" i="3"/>
  <c r="P38" i="3"/>
  <c r="E15" i="3"/>
  <c r="E20" i="3"/>
  <c r="E25" i="3"/>
  <c r="E30" i="3"/>
  <c r="E35" i="3"/>
  <c r="P49" i="3"/>
  <c r="F15" i="3"/>
  <c r="J16" i="3"/>
  <c r="N17" i="3"/>
  <c r="B19" i="3"/>
  <c r="F20" i="3"/>
  <c r="J21" i="3"/>
  <c r="N22" i="3"/>
  <c r="B24" i="3"/>
  <c r="F25" i="3"/>
  <c r="J26" i="3"/>
  <c r="N27" i="3"/>
  <c r="B29" i="3"/>
  <c r="F30" i="3"/>
  <c r="J31" i="3"/>
  <c r="N32" i="3"/>
  <c r="B34" i="3"/>
  <c r="F35" i="3"/>
  <c r="J36" i="3"/>
  <c r="N37" i="3"/>
  <c r="B39" i="3"/>
  <c r="C5" i="3"/>
  <c r="E5" i="3"/>
  <c r="L16" i="3"/>
  <c r="L26" i="3"/>
  <c r="I5" i="3"/>
  <c r="I15" i="3"/>
  <c r="E19" i="3"/>
  <c r="I20" i="3"/>
  <c r="E24" i="3"/>
  <c r="I25" i="3"/>
  <c r="E29" i="3"/>
  <c r="I30" i="3"/>
  <c r="E34" i="3"/>
  <c r="I35" i="3"/>
  <c r="E39" i="3"/>
  <c r="P45" i="3"/>
  <c r="I6" i="3"/>
  <c r="J15" i="3"/>
  <c r="F19" i="3"/>
  <c r="J20" i="3"/>
  <c r="J25" i="3"/>
  <c r="J30" i="3"/>
  <c r="J35" i="3"/>
  <c r="P54" i="3"/>
  <c r="A7" i="3"/>
  <c r="K15" i="3"/>
  <c r="C18" i="3"/>
  <c r="G19" i="3"/>
  <c r="K20" i="3"/>
  <c r="C23" i="3"/>
  <c r="G24" i="3"/>
  <c r="K25" i="3"/>
  <c r="C28" i="3"/>
  <c r="G29" i="3"/>
  <c r="K30" i="3"/>
  <c r="O31" i="3"/>
  <c r="C33" i="3"/>
  <c r="G34" i="3"/>
  <c r="K35" i="3"/>
  <c r="O36" i="3"/>
  <c r="C38" i="3"/>
  <c r="G39" i="3"/>
  <c r="C7" i="3"/>
  <c r="L20" i="3"/>
  <c r="L25" i="3"/>
  <c r="E7" i="3"/>
  <c r="M15" i="3"/>
  <c r="E18" i="3"/>
  <c r="I19" i="3"/>
  <c r="M20" i="3"/>
  <c r="E23" i="3"/>
  <c r="I24" i="3"/>
  <c r="M25" i="3"/>
  <c r="E28" i="3"/>
  <c r="I29" i="3"/>
  <c r="M30" i="3"/>
  <c r="E33" i="3"/>
  <c r="I34" i="3"/>
  <c r="M35" i="3"/>
  <c r="E38" i="3"/>
  <c r="I39" i="3"/>
  <c r="N15" i="3"/>
  <c r="N20" i="3"/>
  <c r="N25" i="3"/>
  <c r="N30" i="3"/>
  <c r="N35" i="3"/>
  <c r="P59" i="3"/>
  <c r="I18" i="3"/>
  <c r="M19" i="3"/>
  <c r="I23" i="3"/>
  <c r="M24" i="3"/>
  <c r="I28" i="3"/>
  <c r="M29" i="3"/>
  <c r="I33" i="3"/>
  <c r="M34" i="3"/>
  <c r="I38" i="3"/>
  <c r="M39" i="3"/>
  <c r="L23" i="3"/>
  <c r="L33" i="3"/>
  <c r="L38" i="3"/>
  <c r="P18" i="3" l="1"/>
  <c r="O25" i="3"/>
  <c r="O16" i="3"/>
  <c r="P23" i="3"/>
  <c r="P16" i="3"/>
  <c r="P28" i="3"/>
  <c r="O29" i="3"/>
  <c r="P29" i="3" s="1"/>
  <c r="P21" i="3"/>
  <c r="O20" i="3"/>
  <c r="P20" i="3" s="1"/>
  <c r="O24" i="3"/>
  <c r="P24" i="3" s="1"/>
  <c r="O19" i="3"/>
  <c r="P19" i="3" s="1"/>
  <c r="P30" i="3"/>
  <c r="P25" i="3"/>
  <c r="O15" i="3"/>
  <c r="P15" i="3" s="1"/>
  <c r="P17" i="3"/>
  <c r="P22" i="3"/>
  <c r="P27" i="3"/>
</calcChain>
</file>

<file path=xl/sharedStrings.xml><?xml version="1.0" encoding="utf-8"?>
<sst xmlns="http://schemas.openxmlformats.org/spreadsheetml/2006/main" count="330" uniqueCount="173">
  <si>
    <t>Plantillas Excel Fútbol Gratis — "Plantilla" de jugadores</t>
  </si>
  <si>
    <t>Introduce aquí tu lista de jugadores. Los campos en beige son editables. Los cálculos se alimentan del Registro y el Dashboard.</t>
  </si>
  <si>
    <t>ID_Jugador</t>
  </si>
  <si>
    <t>Jugador</t>
  </si>
  <si>
    <t>Posición</t>
  </si>
  <si>
    <t>Dorsal</t>
  </si>
  <si>
    <t>Pie</t>
  </si>
  <si>
    <t>Estado</t>
  </si>
  <si>
    <t>Fecha nac.</t>
  </si>
  <si>
    <t>Altura (cm)</t>
  </si>
  <si>
    <t>Notas</t>
  </si>
  <si>
    <t>Activo</t>
  </si>
  <si>
    <t>Álvaro Ríos</t>
  </si>
  <si>
    <t>POR</t>
  </si>
  <si>
    <t>Derecho</t>
  </si>
  <si>
    <t>Disponible</t>
  </si>
  <si>
    <t>Seguro por alto</t>
  </si>
  <si>
    <t>S</t>
  </si>
  <si>
    <t>Bruno Salas</t>
  </si>
  <si>
    <t>DEF</t>
  </si>
  <si>
    <t>Izquierdo</t>
  </si>
  <si>
    <t>Lateral ofensivo</t>
  </si>
  <si>
    <t>Carlos Mena</t>
  </si>
  <si>
    <t>Central</t>
  </si>
  <si>
    <t>Dani Portillo</t>
  </si>
  <si>
    <t>Velocidad</t>
  </si>
  <si>
    <t>Eloy Navarro</t>
  </si>
  <si>
    <t>MED</t>
  </si>
  <si>
    <t>Pivote</t>
  </si>
  <si>
    <t>Fabián Luna</t>
  </si>
  <si>
    <t>Ambidiestro</t>
  </si>
  <si>
    <t>Box-to-box</t>
  </si>
  <si>
    <t>Gonzalo Serra</t>
  </si>
  <si>
    <t>Duda</t>
  </si>
  <si>
    <t>Molestia muscular</t>
  </si>
  <si>
    <t>Héctor Vidal</t>
  </si>
  <si>
    <t>DEL</t>
  </si>
  <si>
    <t>Referente</t>
  </si>
  <si>
    <t>Iván Cruz</t>
  </si>
  <si>
    <t>Extremo</t>
  </si>
  <si>
    <t>Julián Pardo</t>
  </si>
  <si>
    <t>Interior</t>
  </si>
  <si>
    <t>Kevin Soria</t>
  </si>
  <si>
    <t>Marcaje</t>
  </si>
  <si>
    <t>Leo Castaño</t>
  </si>
  <si>
    <t>Segundo punta</t>
  </si>
  <si>
    <t>Marco Daza</t>
  </si>
  <si>
    <t>Canterano</t>
  </si>
  <si>
    <t>Nico Beltrán</t>
  </si>
  <si>
    <t>Lesión</t>
  </si>
  <si>
    <t>Baja 2 semanas</t>
  </si>
  <si>
    <t>Óscar Tejada</t>
  </si>
  <si>
    <t>Rotación</t>
  </si>
  <si>
    <t>Pablo Naranjo</t>
  </si>
  <si>
    <t>Juego aéreo</t>
  </si>
  <si>
    <t>Plantillas Excel Fútbol Gratis — Registro (Partidos + Actas)</t>
  </si>
  <si>
    <t>1) Crea un partido en PARTIDOS. 2) Registra estadísticas en ACTAS. 3) El Dashboard se actualiza automáticamente.</t>
  </si>
  <si>
    <t>PARTIDOS (metadatos por jornada)</t>
  </si>
  <si>
    <t>ID_Partido</t>
  </si>
  <si>
    <t>Jornada</t>
  </si>
  <si>
    <t>Fecha</t>
  </si>
  <si>
    <t>Competición</t>
  </si>
  <si>
    <t>Rival</t>
  </si>
  <si>
    <t>Condición</t>
  </si>
  <si>
    <t>GF (auto)</t>
  </si>
  <si>
    <t>GC</t>
  </si>
  <si>
    <t>Resultado</t>
  </si>
  <si>
    <t>Puntos</t>
  </si>
  <si>
    <t>Clima</t>
  </si>
  <si>
    <t>Campo</t>
  </si>
  <si>
    <t>Árbitro</t>
  </si>
  <si>
    <t>Asistencia</t>
  </si>
  <si>
    <t>Liga</t>
  </si>
  <si>
    <t>Deportivo Aurora</t>
  </si>
  <si>
    <t>Local</t>
  </si>
  <si>
    <t>Nublado</t>
  </si>
  <si>
    <t>Césped natural</t>
  </si>
  <si>
    <t>S. Mendoza</t>
  </si>
  <si>
    <t>Buena salida de balón.</t>
  </si>
  <si>
    <t>Unión Ribera</t>
  </si>
  <si>
    <t>Visitante</t>
  </si>
  <si>
    <t>Lluvia</t>
  </si>
  <si>
    <t>Césped artificial</t>
  </si>
  <si>
    <t>L. Ortega</t>
  </si>
  <si>
    <t>Partido cerrado; prioridad defensiva.</t>
  </si>
  <si>
    <t>ACTAS (una fila = un jugador en un partido)</t>
  </si>
  <si>
    <t>Jugador (auto)</t>
  </si>
  <si>
    <t>Posición (auto)</t>
  </si>
  <si>
    <t>Titular</t>
  </si>
  <si>
    <t>Minutos</t>
  </si>
  <si>
    <t>Goles</t>
  </si>
  <si>
    <t>Asistencias</t>
  </si>
  <si>
    <t>Amarillas</t>
  </si>
  <si>
    <t>Rojas</t>
  </si>
  <si>
    <t>Nota (0-10)</t>
  </si>
  <si>
    <t>MVP</t>
  </si>
  <si>
    <t>Disciplina</t>
  </si>
  <si>
    <t>Contribución</t>
  </si>
  <si>
    <t>Comentarios</t>
  </si>
  <si>
    <t>No</t>
  </si>
  <si>
    <t>Parada clave 78'.</t>
  </si>
  <si>
    <t>Amarilla por cortar contra.</t>
  </si>
  <si>
    <t>Ganó duelos.</t>
  </si>
  <si>
    <t>Se proyectó.</t>
  </si>
  <si>
    <t>Líder defensivo.</t>
  </si>
  <si>
    <t>Falta táctica.</t>
  </si>
  <si>
    <t>Sí</t>
  </si>
  <si>
    <t>Asistencia y ritmo.</t>
  </si>
  <si>
    <t>Aún falto de ritmo.</t>
  </si>
  <si>
    <t>Ordenó el juego.</t>
  </si>
  <si>
    <t>Gol desde la banda.</t>
  </si>
  <si>
    <t>Definición al 54'.</t>
  </si>
  <si>
    <t>N</t>
  </si>
  <si>
    <t>Entró y asistió.</t>
  </si>
  <si>
    <t>Cerró el partido.</t>
  </si>
  <si>
    <t>Seguro.</t>
  </si>
  <si>
    <t/>
  </si>
  <si>
    <t>Cortó dos contras.</t>
  </si>
  <si>
    <t>Amarilla.</t>
  </si>
  <si>
    <t>Cansancio.</t>
  </si>
  <si>
    <t>Pocas llegadas.</t>
  </si>
  <si>
    <t>Plantillas Excel Fútbol Gratis — Dashboard</t>
  </si>
  <si>
    <t>Resumen de temporada + vista de acta por partido. Edición: Plantilla y Registro.</t>
  </si>
  <si>
    <t>KPIs de equipo</t>
  </si>
  <si>
    <t>Acta rápida (elige un partido)</t>
  </si>
  <si>
    <t>Partidos</t>
  </si>
  <si>
    <t>Victorias</t>
  </si>
  <si>
    <t>ID Partido</t>
  </si>
  <si>
    <t>Empates</t>
  </si>
  <si>
    <t>Derrotas</t>
  </si>
  <si>
    <t>GF</t>
  </si>
  <si>
    <t>DG</t>
  </si>
  <si>
    <t>PPM</t>
  </si>
  <si>
    <t>Marcador</t>
  </si>
  <si>
    <t>Resumen por jugador (se calcula desde ACTAS)</t>
  </si>
  <si>
    <t>ID</t>
  </si>
  <si>
    <t>Pos</t>
  </si>
  <si>
    <t>PJ</t>
  </si>
  <si>
    <t>Tit</t>
  </si>
  <si>
    <t>Min</t>
  </si>
  <si>
    <t>G</t>
  </si>
  <si>
    <t>A</t>
  </si>
  <si>
    <t>TA</t>
  </si>
  <si>
    <t>TR</t>
  </si>
  <si>
    <t>Nota</t>
  </si>
  <si>
    <t>Contrib</t>
  </si>
  <si>
    <t>MVPs</t>
  </si>
  <si>
    <t>G+A</t>
  </si>
  <si>
    <t>Impacto</t>
  </si>
  <si>
    <t>Acta del partido (por jugador)</t>
  </si>
  <si>
    <t>Listas y parámetros (oculto)</t>
  </si>
  <si>
    <t>Parámetro</t>
  </si>
  <si>
    <t>Valor</t>
  </si>
  <si>
    <t>Puntos Victoria</t>
  </si>
  <si>
    <t>Puntos Empate</t>
  </si>
  <si>
    <t>Puntos Derrota</t>
  </si>
  <si>
    <t>Peso Gol</t>
  </si>
  <si>
    <t>Peso Asistencia</t>
  </si>
  <si>
    <t>Penalización Amarilla</t>
  </si>
  <si>
    <t>Penalización Roja</t>
  </si>
  <si>
    <t>Bono Titular</t>
  </si>
  <si>
    <t>Bono 90+ minutos</t>
  </si>
  <si>
    <t>Sanción</t>
  </si>
  <si>
    <t>Soleado</t>
  </si>
  <si>
    <t>Viento</t>
  </si>
  <si>
    <t>Calor</t>
  </si>
  <si>
    <t>Frío</t>
  </si>
  <si>
    <t>Tierra</t>
  </si>
  <si>
    <t>Pista</t>
  </si>
  <si>
    <t>SiNo</t>
  </si>
  <si>
    <t>Copa</t>
  </si>
  <si>
    <t>Amistoso</t>
  </si>
  <si>
    <t>Torneo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</si>
</sst>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6"/>
      <color rgb="FFFFFFFF"/>
      <name val="Calibri"/>
    </font>
    <font>
      <i/>
      <sz val="10"/>
      <color rgb="FF121528"/>
      <name val="Calibri"/>
    </font>
    <font>
      <b/>
      <sz val="11"/>
      <color rgb="FFFFFFFF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b/>
      <sz val="10"/>
      <color rgb="FF121528"/>
      <name val="Calibri"/>
    </font>
    <font>
      <b/>
      <sz val="16"/>
      <color rgb="FF121528"/>
      <name val="Calibri"/>
    </font>
    <font>
      <b/>
      <sz val="11"/>
      <color rgb="FF121528"/>
      <name val="Calibri"/>
    </font>
    <font>
      <sz val="11"/>
      <color rgb="FFFFFFFF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6B6B6B"/>
      </left>
      <right style="thin">
        <color rgb="FF6B6B6B"/>
      </right>
      <top style="thin">
        <color rgb="FF6B6B6B"/>
      </top>
      <bottom style="thin">
        <color rgb="FF6B6B6B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1" fontId="0" fillId="4" borderId="1" xfId="0" applyNumberForma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1" fontId="0" fillId="3" borderId="1" xfId="0" applyNumberFormat="1" applyFill="1" applyBorder="1" applyAlignment="1">
      <alignment vertical="center"/>
    </xf>
    <xf numFmtId="14" fontId="0" fillId="3" borderId="1" xfId="0" applyNumberFormat="1" applyFill="1" applyBorder="1" applyAlignment="1">
      <alignment vertical="center"/>
    </xf>
    <xf numFmtId="0" fontId="0" fillId="4" borderId="1" xfId="0" applyFill="1" applyBorder="1"/>
    <xf numFmtId="0" fontId="0" fillId="3" borderId="1" xfId="0" applyFill="1" applyBorder="1"/>
    <xf numFmtId="0" fontId="6" fillId="2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/>
    </xf>
    <xf numFmtId="164" fontId="0" fillId="3" borderId="1" xfId="0" applyNumberFormat="1" applyFill="1" applyBorder="1" applyAlignment="1">
      <alignment vertical="center"/>
    </xf>
    <xf numFmtId="164" fontId="0" fillId="4" borderId="1" xfId="0" applyNumberFormat="1" applyFill="1" applyBorder="1" applyAlignment="1">
      <alignment vertical="center"/>
    </xf>
    <xf numFmtId="0" fontId="7" fillId="3" borderId="1" xfId="0" applyFont="1" applyFill="1" applyBorder="1" applyAlignment="1">
      <alignment horizontal="left" vertical="center"/>
    </xf>
    <xf numFmtId="0" fontId="9" fillId="3" borderId="1" xfId="0" applyFont="1" applyFill="1" applyBorder="1"/>
    <xf numFmtId="0" fontId="9" fillId="4" borderId="1" xfId="0" applyFont="1" applyFill="1" applyBorder="1" applyAlignment="1">
      <alignment horizontal="left" vertical="center"/>
    </xf>
    <xf numFmtId="0" fontId="10" fillId="4" borderId="0" xfId="0" applyFont="1" applyFill="1"/>
    <xf numFmtId="14" fontId="0" fillId="4" borderId="1" xfId="0" applyNumberFormat="1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2" fontId="0" fillId="4" borderId="1" xfId="0" applyNumberForma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0" xfId="0" applyFont="1"/>
    <xf numFmtId="0" fontId="2" fillId="2" borderId="0" xfId="0" applyFont="1" applyFill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center" wrapText="1"/>
    </xf>
    <xf numFmtId="0" fontId="5" fillId="2" borderId="0" xfId="0" applyFont="1" applyFill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1" fontId="8" fillId="5" borderId="1" xfId="0" applyNumberFormat="1" applyFont="1" applyFill="1" applyBorder="1" applyAlignment="1">
      <alignment horizontal="left" vertical="center"/>
    </xf>
    <xf numFmtId="2" fontId="8" fillId="5" borderId="1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2">
    <dxf>
      <fill>
        <patternFill>
          <bgColor rgb="FFF8D7DA"/>
        </patternFill>
      </fill>
    </dxf>
    <dxf>
      <fill>
        <patternFill>
          <bgColor rgb="FFFFF3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 sz="1500"/>
              <a:t>Goles por jugador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Dashboard!$G$14</c:f>
              <c:strCache>
                <c:ptCount val="1"/>
                <c:pt idx="0">
                  <c:v>G</c:v>
                </c:pt>
              </c:strCache>
            </c:strRef>
          </c:tx>
          <c:spPr>
            <a:ln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anchor="ctr" anchorCtr="1"/>
              <a:lstStyle/>
              <a:p>
                <a:pPr>
                  <a:defRPr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Dashboard!$B$15:$B$30</c:f>
              <c:strCache>
                <c:ptCount val="16"/>
                <c:pt idx="0">
                  <c:v>Álvaro Ríos</c:v>
                </c:pt>
                <c:pt idx="1">
                  <c:v>Bruno Salas</c:v>
                </c:pt>
                <c:pt idx="2">
                  <c:v>Carlos Mena</c:v>
                </c:pt>
                <c:pt idx="3">
                  <c:v>Dani Portillo</c:v>
                </c:pt>
                <c:pt idx="4">
                  <c:v>Eloy Navarro</c:v>
                </c:pt>
                <c:pt idx="5">
                  <c:v>Fabián Luna</c:v>
                </c:pt>
                <c:pt idx="6">
                  <c:v>Gonzalo Serra</c:v>
                </c:pt>
                <c:pt idx="7">
                  <c:v>Héctor Vidal</c:v>
                </c:pt>
                <c:pt idx="8">
                  <c:v>Iván Cruz</c:v>
                </c:pt>
                <c:pt idx="9">
                  <c:v>Julián Pardo</c:v>
                </c:pt>
                <c:pt idx="10">
                  <c:v>Kevin Soria</c:v>
                </c:pt>
                <c:pt idx="11">
                  <c:v>Leo Castaño</c:v>
                </c:pt>
                <c:pt idx="12">
                  <c:v>Marco Daza</c:v>
                </c:pt>
                <c:pt idx="13">
                  <c:v>Nico Beltrán</c:v>
                </c:pt>
                <c:pt idx="14">
                  <c:v>Óscar Tejada</c:v>
                </c:pt>
                <c:pt idx="15">
                  <c:v>Pablo Naranjo</c:v>
                </c:pt>
              </c:strCache>
            </c:strRef>
          </c:cat>
          <c:val>
            <c:numRef>
              <c:f>Dashboard!$G$15:$G$30</c:f>
              <c:numCache>
                <c:formatCode>0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0A-4909-B85B-CA533E931F9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</c:spPr>
    </c:plotArea>
    <c:plotVisOnly val="1"/>
    <c:dispBlanksAs val="zero"/>
    <c:showDLblsOverMax val="1"/>
  </c:chart>
  <c:spPr>
    <a:solidFill>
      <a:schemeClr val="accent3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3</xdr:row>
      <xdr:rowOff>66674</xdr:rowOff>
    </xdr:from>
    <xdr:to>
      <xdr:col>16</xdr:col>
      <xdr:colOff>0</xdr:colOff>
      <xdr:row>10</xdr:row>
      <xdr:rowOff>66675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showGridLines="0" workbookViewId="0">
      <selection sqref="A1:J1"/>
    </sheetView>
  </sheetViews>
  <sheetFormatPr baseColWidth="10" defaultColWidth="9.140625" defaultRowHeight="15" x14ac:dyDescent="0.25"/>
  <cols>
    <col min="1" max="1" width="12" customWidth="1"/>
    <col min="2" max="2" width="22" customWidth="1"/>
    <col min="3" max="3" width="10" customWidth="1"/>
    <col min="4" max="4" width="8" customWidth="1"/>
    <col min="5" max="8" width="12" customWidth="1"/>
    <col min="9" max="9" width="22" customWidth="1"/>
    <col min="10" max="10" width="8" customWidth="1"/>
  </cols>
  <sheetData>
    <row r="1" spans="1:10" ht="27.95" customHeight="1" x14ac:dyDescent="0.2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30" customHeight="1" x14ac:dyDescent="0.25">
      <c r="A2" s="23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5" spans="1:10" ht="20.100000000000001" customHeight="1" x14ac:dyDescent="0.25">
      <c r="A5" s="1" t="s">
        <v>2</v>
      </c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1" t="s">
        <v>8</v>
      </c>
      <c r="H5" s="1" t="s">
        <v>9</v>
      </c>
      <c r="I5" s="1" t="s">
        <v>10</v>
      </c>
      <c r="J5" s="1" t="s">
        <v>11</v>
      </c>
    </row>
    <row r="6" spans="1:10" ht="18" customHeight="1" x14ac:dyDescent="0.25">
      <c r="A6" s="2">
        <v>101</v>
      </c>
      <c r="B6" s="3" t="s">
        <v>12</v>
      </c>
      <c r="C6" s="3" t="s">
        <v>13</v>
      </c>
      <c r="D6" s="4">
        <v>1</v>
      </c>
      <c r="E6" s="3" t="s">
        <v>14</v>
      </c>
      <c r="F6" s="3" t="s">
        <v>15</v>
      </c>
      <c r="G6" s="5">
        <v>36660</v>
      </c>
      <c r="H6" s="4">
        <v>188</v>
      </c>
      <c r="I6" s="3" t="s">
        <v>16</v>
      </c>
      <c r="J6" s="3" t="s">
        <v>17</v>
      </c>
    </row>
    <row r="7" spans="1:10" ht="18" customHeight="1" x14ac:dyDescent="0.25">
      <c r="A7" s="2">
        <v>102</v>
      </c>
      <c r="B7" s="3" t="s">
        <v>18</v>
      </c>
      <c r="C7" s="3" t="s">
        <v>19</v>
      </c>
      <c r="D7" s="4">
        <v>3</v>
      </c>
      <c r="E7" s="3" t="s">
        <v>20</v>
      </c>
      <c r="F7" s="3" t="s">
        <v>15</v>
      </c>
      <c r="G7" s="5">
        <v>36040</v>
      </c>
      <c r="H7" s="4">
        <v>180</v>
      </c>
      <c r="I7" s="3" t="s">
        <v>21</v>
      </c>
      <c r="J7" s="3" t="s">
        <v>17</v>
      </c>
    </row>
    <row r="8" spans="1:10" ht="18" customHeight="1" x14ac:dyDescent="0.25">
      <c r="A8" s="2">
        <v>103</v>
      </c>
      <c r="B8" s="3" t="s">
        <v>22</v>
      </c>
      <c r="C8" s="3" t="s">
        <v>19</v>
      </c>
      <c r="D8" s="4">
        <v>4</v>
      </c>
      <c r="E8" s="3" t="s">
        <v>14</v>
      </c>
      <c r="F8" s="3" t="s">
        <v>15</v>
      </c>
      <c r="G8" s="5">
        <v>35450</v>
      </c>
      <c r="H8" s="4">
        <v>184</v>
      </c>
      <c r="I8" s="3" t="s">
        <v>23</v>
      </c>
      <c r="J8" s="3" t="s">
        <v>17</v>
      </c>
    </row>
    <row r="9" spans="1:10" ht="18" customHeight="1" x14ac:dyDescent="0.25">
      <c r="A9" s="2">
        <v>104</v>
      </c>
      <c r="B9" s="3" t="s">
        <v>24</v>
      </c>
      <c r="C9" s="3" t="s">
        <v>19</v>
      </c>
      <c r="D9" s="4">
        <v>2</v>
      </c>
      <c r="E9" s="3" t="s">
        <v>14</v>
      </c>
      <c r="F9" s="3" t="s">
        <v>15</v>
      </c>
      <c r="G9" s="5">
        <v>37204</v>
      </c>
      <c r="H9" s="4">
        <v>176</v>
      </c>
      <c r="I9" s="3" t="s">
        <v>25</v>
      </c>
      <c r="J9" s="3" t="s">
        <v>17</v>
      </c>
    </row>
    <row r="10" spans="1:10" ht="18" customHeight="1" x14ac:dyDescent="0.25">
      <c r="A10" s="2">
        <v>105</v>
      </c>
      <c r="B10" s="3" t="s">
        <v>26</v>
      </c>
      <c r="C10" s="3" t="s">
        <v>27</v>
      </c>
      <c r="D10" s="4">
        <v>6</v>
      </c>
      <c r="E10" s="3" t="s">
        <v>14</v>
      </c>
      <c r="F10" s="3" t="s">
        <v>15</v>
      </c>
      <c r="G10" s="5">
        <v>36348</v>
      </c>
      <c r="H10" s="4">
        <v>178</v>
      </c>
      <c r="I10" s="3" t="s">
        <v>28</v>
      </c>
      <c r="J10" s="3" t="s">
        <v>17</v>
      </c>
    </row>
    <row r="11" spans="1:10" ht="18" customHeight="1" x14ac:dyDescent="0.25">
      <c r="A11" s="2">
        <v>106</v>
      </c>
      <c r="B11" s="3" t="s">
        <v>29</v>
      </c>
      <c r="C11" s="3" t="s">
        <v>27</v>
      </c>
      <c r="D11" s="4">
        <v>8</v>
      </c>
      <c r="E11" s="3" t="s">
        <v>30</v>
      </c>
      <c r="F11" s="3" t="s">
        <v>15</v>
      </c>
      <c r="G11" s="5">
        <v>37343</v>
      </c>
      <c r="H11" s="4">
        <v>172</v>
      </c>
      <c r="I11" s="3" t="s">
        <v>31</v>
      </c>
      <c r="J11" s="3" t="s">
        <v>17</v>
      </c>
    </row>
    <row r="12" spans="1:10" ht="18" customHeight="1" x14ac:dyDescent="0.25">
      <c r="A12" s="2">
        <v>107</v>
      </c>
      <c r="B12" s="3" t="s">
        <v>32</v>
      </c>
      <c r="C12" s="3" t="s">
        <v>27</v>
      </c>
      <c r="D12" s="4">
        <v>10</v>
      </c>
      <c r="E12" s="3" t="s">
        <v>20</v>
      </c>
      <c r="F12" s="3" t="s">
        <v>33</v>
      </c>
      <c r="G12" s="5">
        <v>35402</v>
      </c>
      <c r="H12" s="4">
        <v>175</v>
      </c>
      <c r="I12" s="3" t="s">
        <v>34</v>
      </c>
      <c r="J12" s="3" t="s">
        <v>17</v>
      </c>
    </row>
    <row r="13" spans="1:10" ht="18" customHeight="1" x14ac:dyDescent="0.25">
      <c r="A13" s="2">
        <v>108</v>
      </c>
      <c r="B13" s="3" t="s">
        <v>35</v>
      </c>
      <c r="C13" s="3" t="s">
        <v>36</v>
      </c>
      <c r="D13" s="4">
        <v>9</v>
      </c>
      <c r="E13" s="3" t="s">
        <v>14</v>
      </c>
      <c r="F13" s="3" t="s">
        <v>15</v>
      </c>
      <c r="G13" s="5">
        <v>36209</v>
      </c>
      <c r="H13" s="4">
        <v>182</v>
      </c>
      <c r="I13" s="3" t="s">
        <v>37</v>
      </c>
      <c r="J13" s="3" t="s">
        <v>17</v>
      </c>
    </row>
    <row r="14" spans="1:10" ht="18" customHeight="1" x14ac:dyDescent="0.25">
      <c r="A14" s="2">
        <v>109</v>
      </c>
      <c r="B14" s="3" t="s">
        <v>38</v>
      </c>
      <c r="C14" s="3" t="s">
        <v>36</v>
      </c>
      <c r="D14" s="4">
        <v>11</v>
      </c>
      <c r="E14" s="3" t="s">
        <v>20</v>
      </c>
      <c r="F14" s="3" t="s">
        <v>15</v>
      </c>
      <c r="G14" s="5">
        <v>37802</v>
      </c>
      <c r="H14" s="4">
        <v>177</v>
      </c>
      <c r="I14" s="3" t="s">
        <v>39</v>
      </c>
      <c r="J14" s="3" t="s">
        <v>17</v>
      </c>
    </row>
    <row r="15" spans="1:10" ht="18" customHeight="1" x14ac:dyDescent="0.25">
      <c r="A15" s="2">
        <v>110</v>
      </c>
      <c r="B15" s="3" t="s">
        <v>40</v>
      </c>
      <c r="C15" s="3" t="s">
        <v>27</v>
      </c>
      <c r="D15" s="4">
        <v>14</v>
      </c>
      <c r="E15" s="3" t="s">
        <v>14</v>
      </c>
      <c r="F15" s="3" t="s">
        <v>15</v>
      </c>
      <c r="G15" s="5">
        <v>37128</v>
      </c>
      <c r="H15" s="4">
        <v>181</v>
      </c>
      <c r="I15" s="3" t="s">
        <v>41</v>
      </c>
      <c r="J15" s="3" t="s">
        <v>17</v>
      </c>
    </row>
    <row r="16" spans="1:10" ht="18" customHeight="1" x14ac:dyDescent="0.25">
      <c r="A16" s="2">
        <v>111</v>
      </c>
      <c r="B16" s="3" t="s">
        <v>42</v>
      </c>
      <c r="C16" s="3" t="s">
        <v>19</v>
      </c>
      <c r="D16" s="4">
        <v>5</v>
      </c>
      <c r="E16" s="3" t="s">
        <v>14</v>
      </c>
      <c r="F16" s="3" t="s">
        <v>15</v>
      </c>
      <c r="G16" s="5">
        <v>35890</v>
      </c>
      <c r="H16" s="4">
        <v>186</v>
      </c>
      <c r="I16" s="3" t="s">
        <v>43</v>
      </c>
      <c r="J16" s="3" t="s">
        <v>17</v>
      </c>
    </row>
    <row r="17" spans="1:10" ht="18" customHeight="1" x14ac:dyDescent="0.25">
      <c r="A17" s="2">
        <v>112</v>
      </c>
      <c r="B17" s="3" t="s">
        <v>44</v>
      </c>
      <c r="C17" s="3" t="s">
        <v>36</v>
      </c>
      <c r="D17" s="4">
        <v>7</v>
      </c>
      <c r="E17" s="3" t="s">
        <v>14</v>
      </c>
      <c r="F17" s="3" t="s">
        <v>15</v>
      </c>
      <c r="G17" s="5">
        <v>36811</v>
      </c>
      <c r="H17" s="4">
        <v>173</v>
      </c>
      <c r="I17" s="3" t="s">
        <v>45</v>
      </c>
      <c r="J17" s="3" t="s">
        <v>17</v>
      </c>
    </row>
    <row r="18" spans="1:10" ht="18" customHeight="1" x14ac:dyDescent="0.25">
      <c r="A18" s="2">
        <v>113</v>
      </c>
      <c r="B18" s="3" t="s">
        <v>46</v>
      </c>
      <c r="C18" s="3" t="s">
        <v>13</v>
      </c>
      <c r="D18" s="4">
        <v>13</v>
      </c>
      <c r="E18" s="3" t="s">
        <v>14</v>
      </c>
      <c r="F18" s="3" t="s">
        <v>15</v>
      </c>
      <c r="G18" s="5">
        <v>37994</v>
      </c>
      <c r="H18" s="4">
        <v>190</v>
      </c>
      <c r="I18" s="3" t="s">
        <v>47</v>
      </c>
      <c r="J18" s="3" t="s">
        <v>17</v>
      </c>
    </row>
    <row r="19" spans="1:10" ht="18" customHeight="1" x14ac:dyDescent="0.25">
      <c r="A19" s="2">
        <v>114</v>
      </c>
      <c r="B19" s="3" t="s">
        <v>48</v>
      </c>
      <c r="C19" s="3" t="s">
        <v>19</v>
      </c>
      <c r="D19" s="4">
        <v>12</v>
      </c>
      <c r="E19" s="3" t="s">
        <v>20</v>
      </c>
      <c r="F19" s="3" t="s">
        <v>49</v>
      </c>
      <c r="G19" s="5">
        <v>35576</v>
      </c>
      <c r="H19" s="4">
        <v>179</v>
      </c>
      <c r="I19" s="3" t="s">
        <v>50</v>
      </c>
      <c r="J19" s="3" t="s">
        <v>17</v>
      </c>
    </row>
    <row r="20" spans="1:10" ht="18" customHeight="1" x14ac:dyDescent="0.25">
      <c r="A20" s="2">
        <v>115</v>
      </c>
      <c r="B20" s="3" t="s">
        <v>51</v>
      </c>
      <c r="C20" s="3" t="s">
        <v>27</v>
      </c>
      <c r="D20" s="4">
        <v>16</v>
      </c>
      <c r="E20" s="3" t="s">
        <v>14</v>
      </c>
      <c r="F20" s="3" t="s">
        <v>15</v>
      </c>
      <c r="G20" s="5">
        <v>37518</v>
      </c>
      <c r="H20" s="4">
        <v>170</v>
      </c>
      <c r="I20" s="3" t="s">
        <v>52</v>
      </c>
      <c r="J20" s="3" t="s">
        <v>17</v>
      </c>
    </row>
    <row r="21" spans="1:10" ht="18" customHeight="1" x14ac:dyDescent="0.25">
      <c r="A21" s="2">
        <v>116</v>
      </c>
      <c r="B21" s="3" t="s">
        <v>53</v>
      </c>
      <c r="C21" s="3" t="s">
        <v>36</v>
      </c>
      <c r="D21" s="4">
        <v>18</v>
      </c>
      <c r="E21" s="3" t="s">
        <v>14</v>
      </c>
      <c r="F21" s="3" t="s">
        <v>15</v>
      </c>
      <c r="G21" s="5">
        <v>34760</v>
      </c>
      <c r="H21" s="4">
        <v>185</v>
      </c>
      <c r="I21" s="3" t="s">
        <v>54</v>
      </c>
      <c r="J21" s="3" t="s">
        <v>17</v>
      </c>
    </row>
    <row r="22" spans="1:10" x14ac:dyDescent="0.25">
      <c r="A22" s="6"/>
      <c r="B22" s="7"/>
      <c r="C22" s="7"/>
      <c r="D22" s="7"/>
      <c r="E22" s="7"/>
      <c r="F22" s="7"/>
      <c r="G22" s="7"/>
      <c r="H22" s="7"/>
      <c r="I22" s="7"/>
      <c r="J22" s="7"/>
    </row>
    <row r="23" spans="1:10" x14ac:dyDescent="0.25">
      <c r="A23" s="6"/>
      <c r="B23" s="7"/>
      <c r="C23" s="7"/>
      <c r="D23" s="7"/>
      <c r="E23" s="7"/>
      <c r="F23" s="7"/>
      <c r="G23" s="7"/>
      <c r="H23" s="7"/>
      <c r="I23" s="7"/>
      <c r="J23" s="7"/>
    </row>
    <row r="24" spans="1:10" x14ac:dyDescent="0.25">
      <c r="A24" s="6"/>
      <c r="B24" s="7"/>
      <c r="C24" s="7"/>
      <c r="D24" s="7"/>
      <c r="E24" s="7"/>
      <c r="F24" s="7"/>
      <c r="G24" s="7"/>
      <c r="H24" s="7"/>
      <c r="I24" s="7"/>
      <c r="J24" s="7"/>
    </row>
    <row r="25" spans="1:10" x14ac:dyDescent="0.25">
      <c r="A25" s="6"/>
      <c r="B25" s="7"/>
      <c r="C25" s="7"/>
      <c r="D25" s="7"/>
      <c r="E25" s="7"/>
      <c r="F25" s="7"/>
      <c r="G25" s="7"/>
      <c r="H25" s="7"/>
      <c r="I25" s="7"/>
      <c r="J25" s="7"/>
    </row>
    <row r="26" spans="1:10" x14ac:dyDescent="0.25">
      <c r="A26" s="6"/>
      <c r="B26" s="7"/>
      <c r="C26" s="7"/>
      <c r="D26" s="7"/>
      <c r="E26" s="7"/>
      <c r="F26" s="7"/>
      <c r="G26" s="7"/>
      <c r="H26" s="7"/>
      <c r="I26" s="7"/>
      <c r="J26" s="7"/>
    </row>
    <row r="27" spans="1:10" x14ac:dyDescent="0.25">
      <c r="A27" s="6"/>
      <c r="B27" s="7"/>
      <c r="C27" s="7"/>
      <c r="D27" s="7"/>
      <c r="E27" s="7"/>
      <c r="F27" s="7"/>
      <c r="G27" s="7"/>
      <c r="H27" s="7"/>
      <c r="I27" s="7"/>
      <c r="J27" s="7"/>
    </row>
    <row r="28" spans="1:10" x14ac:dyDescent="0.25">
      <c r="A28" s="6"/>
      <c r="B28" s="7"/>
      <c r="C28" s="7"/>
      <c r="D28" s="7"/>
      <c r="E28" s="7"/>
      <c r="F28" s="7"/>
      <c r="G28" s="7"/>
      <c r="H28" s="7"/>
      <c r="I28" s="7"/>
      <c r="J28" s="7"/>
    </row>
    <row r="29" spans="1:10" x14ac:dyDescent="0.25">
      <c r="A29" s="6"/>
      <c r="B29" s="7"/>
      <c r="C29" s="7"/>
      <c r="D29" s="7"/>
      <c r="E29" s="7"/>
      <c r="F29" s="7"/>
      <c r="G29" s="7"/>
      <c r="H29" s="7"/>
      <c r="I29" s="7"/>
      <c r="J29" s="7"/>
    </row>
    <row r="30" spans="1:10" x14ac:dyDescent="0.25">
      <c r="A30" s="6"/>
      <c r="B30" s="7"/>
      <c r="C30" s="7"/>
      <c r="D30" s="7"/>
      <c r="E30" s="7"/>
      <c r="F30" s="7"/>
      <c r="G30" s="7"/>
      <c r="H30" s="7"/>
      <c r="I30" s="7"/>
      <c r="J30" s="7"/>
    </row>
  </sheetData>
  <mergeCells count="2">
    <mergeCell ref="A1:J1"/>
    <mergeCell ref="A2:J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436"/>
  <sheetViews>
    <sheetView showGridLines="0" workbookViewId="0">
      <selection sqref="A1:O1"/>
    </sheetView>
  </sheetViews>
  <sheetFormatPr baseColWidth="10" defaultColWidth="9.140625" defaultRowHeight="15" x14ac:dyDescent="0.25"/>
  <cols>
    <col min="1" max="1" width="10" customWidth="1"/>
    <col min="2" max="2" width="8" customWidth="1"/>
    <col min="3" max="3" width="11" customWidth="1"/>
    <col min="4" max="4" width="12" customWidth="1"/>
    <col min="5" max="5" width="20" customWidth="1"/>
    <col min="6" max="6" width="11" customWidth="1"/>
    <col min="7" max="7" width="10" customWidth="1"/>
    <col min="8" max="8" width="6" customWidth="1"/>
    <col min="9" max="9" width="10" customWidth="1"/>
    <col min="10" max="10" width="7" customWidth="1"/>
    <col min="11" max="11" width="10" customWidth="1"/>
    <col min="12" max="13" width="14" customWidth="1"/>
    <col min="14" max="14" width="10" customWidth="1"/>
    <col min="15" max="15" width="24" customWidth="1"/>
  </cols>
  <sheetData>
    <row r="1" spans="1:15" ht="27.95" customHeight="1" x14ac:dyDescent="0.25">
      <c r="A1" s="21" t="s">
        <v>55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27.95" customHeight="1" x14ac:dyDescent="0.25">
      <c r="A2" s="23" t="s">
        <v>56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4" spans="1:15" ht="20.100000000000001" customHeight="1" x14ac:dyDescent="0.25">
      <c r="A4" s="24" t="s">
        <v>57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</row>
    <row r="6" spans="1:15" ht="27.95" customHeight="1" x14ac:dyDescent="0.25">
      <c r="A6" s="8" t="s">
        <v>58</v>
      </c>
      <c r="B6" s="8" t="s">
        <v>59</v>
      </c>
      <c r="C6" s="8" t="s">
        <v>60</v>
      </c>
      <c r="D6" s="8" t="s">
        <v>61</v>
      </c>
      <c r="E6" s="8" t="s">
        <v>62</v>
      </c>
      <c r="F6" s="8" t="s">
        <v>63</v>
      </c>
      <c r="G6" s="8" t="s">
        <v>64</v>
      </c>
      <c r="H6" s="8" t="s">
        <v>65</v>
      </c>
      <c r="I6" s="8" t="s">
        <v>66</v>
      </c>
      <c r="J6" s="8" t="s">
        <v>67</v>
      </c>
      <c r="K6" s="8" t="s">
        <v>68</v>
      </c>
      <c r="L6" s="8" t="s">
        <v>69</v>
      </c>
      <c r="M6" s="8" t="s">
        <v>70</v>
      </c>
      <c r="N6" s="8" t="s">
        <v>71</v>
      </c>
      <c r="O6" s="8" t="s">
        <v>10</v>
      </c>
    </row>
    <row r="7" spans="1:15" ht="18" customHeight="1" x14ac:dyDescent="0.25">
      <c r="A7" s="3">
        <v>1</v>
      </c>
      <c r="B7" s="4">
        <v>1</v>
      </c>
      <c r="C7" s="5">
        <v>46055</v>
      </c>
      <c r="D7" s="3" t="s">
        <v>72</v>
      </c>
      <c r="E7" s="3" t="s">
        <v>73</v>
      </c>
      <c r="F7" s="3" t="s">
        <v>74</v>
      </c>
      <c r="G7" s="2">
        <f>IF($A7="", "", SUMIFS($G$37:$G$436, $A$37:$A$436, $A7))</f>
        <v>2</v>
      </c>
      <c r="H7" s="4">
        <v>1</v>
      </c>
      <c r="I7" s="9" t="str">
        <f>IF(OR($G7="", $H7=""), "", IF($G7&gt;$H7,"Victoria", IF($G7=$H7,"Empate","Derrota")))</f>
        <v>Victoria</v>
      </c>
      <c r="J7" s="2">
        <f>IF($I7="","", IF($I7="Victoria",_Listas!$E$4, IF($I7="Empate",_Listas!$E$5, _Listas!$E$6)))</f>
        <v>3</v>
      </c>
      <c r="K7" s="3" t="s">
        <v>75</v>
      </c>
      <c r="L7" s="3" t="s">
        <v>76</v>
      </c>
      <c r="M7" s="3" t="s">
        <v>77</v>
      </c>
      <c r="N7" s="4">
        <v>120</v>
      </c>
      <c r="O7" s="3" t="s">
        <v>78</v>
      </c>
    </row>
    <row r="8" spans="1:15" ht="18" customHeight="1" x14ac:dyDescent="0.25">
      <c r="A8" s="3">
        <v>2</v>
      </c>
      <c r="B8" s="4">
        <v>2</v>
      </c>
      <c r="C8" s="5">
        <v>46062</v>
      </c>
      <c r="D8" s="3" t="s">
        <v>72</v>
      </c>
      <c r="E8" s="3" t="s">
        <v>79</v>
      </c>
      <c r="F8" s="3" t="s">
        <v>80</v>
      </c>
      <c r="G8" s="2">
        <f>IF($A8="", "", SUMIFS($G$37:$G$436, $A$37:$A$436, $A8))</f>
        <v>0</v>
      </c>
      <c r="H8" s="4">
        <v>0</v>
      </c>
      <c r="I8" s="9" t="str">
        <f>IF(OR($G8="", $H8=""), "", IF($G8&gt;$H8,"Victoria", IF($G8=$H8,"Empate","Derrota")))</f>
        <v>Empate</v>
      </c>
      <c r="J8" s="2">
        <f>IF($I8="","", IF($I8="Victoria",_Listas!$E$4, IF($I8="Empate",_Listas!$E$5, _Listas!$E$6)))</f>
        <v>1</v>
      </c>
      <c r="K8" s="3" t="s">
        <v>81</v>
      </c>
      <c r="L8" s="3" t="s">
        <v>82</v>
      </c>
      <c r="M8" s="3" t="s">
        <v>83</v>
      </c>
      <c r="N8" s="4">
        <v>80</v>
      </c>
      <c r="O8" s="3" t="s">
        <v>84</v>
      </c>
    </row>
    <row r="9" spans="1:15" ht="18" customHeight="1" x14ac:dyDescent="0.25">
      <c r="A9" s="3"/>
      <c r="B9" s="4"/>
      <c r="C9" s="5"/>
      <c r="D9" s="3"/>
      <c r="E9" s="3"/>
      <c r="F9" s="3"/>
      <c r="G9" s="2"/>
      <c r="H9" s="4"/>
      <c r="I9" s="9"/>
      <c r="J9" s="2"/>
      <c r="K9" s="3"/>
      <c r="L9" s="3"/>
      <c r="M9" s="3"/>
      <c r="N9" s="4"/>
      <c r="O9" s="3"/>
    </row>
    <row r="10" spans="1:15" ht="18" customHeight="1" x14ac:dyDescent="0.25">
      <c r="A10" s="3"/>
      <c r="B10" s="3"/>
      <c r="C10" s="5"/>
      <c r="D10" s="3"/>
      <c r="E10" s="3"/>
      <c r="F10" s="3"/>
      <c r="G10" s="2" t="str">
        <f t="shared" ref="G10:G31" si="0">IF($A10="", "", SUMIFS($G$37:$G$436, $A$37:$A$436, $A10))</f>
        <v/>
      </c>
      <c r="H10" s="4"/>
      <c r="I10" s="9" t="str">
        <f t="shared" ref="I10:I31" si="1">IF(OR($G10="", $H10=""), "", IF($G10&gt;$H10,"Victoria", IF($G10=$H10,"Empate","Derrota")))</f>
        <v/>
      </c>
      <c r="J10" s="2" t="str">
        <f>IF($I10="","", IF($I10="Victoria",_Listas!$E$4, IF($I10="Empate",_Listas!$E$5, _Listas!$E$6)))</f>
        <v/>
      </c>
      <c r="K10" s="3"/>
      <c r="L10" s="3"/>
      <c r="M10" s="3"/>
      <c r="N10" s="3"/>
      <c r="O10" s="3"/>
    </row>
    <row r="11" spans="1:15" ht="18" customHeight="1" x14ac:dyDescent="0.25">
      <c r="A11" s="3"/>
      <c r="B11" s="3"/>
      <c r="C11" s="5"/>
      <c r="D11" s="3"/>
      <c r="E11" s="3"/>
      <c r="F11" s="3"/>
      <c r="G11" s="2" t="str">
        <f t="shared" si="0"/>
        <v/>
      </c>
      <c r="H11" s="4"/>
      <c r="I11" s="9" t="str">
        <f t="shared" si="1"/>
        <v/>
      </c>
      <c r="J11" s="2" t="str">
        <f>IF($I11="","", IF($I11="Victoria",_Listas!$E$4, IF($I11="Empate",_Listas!$E$5, _Listas!$E$6)))</f>
        <v/>
      </c>
      <c r="K11" s="3"/>
      <c r="L11" s="3"/>
      <c r="M11" s="3"/>
      <c r="N11" s="3"/>
      <c r="O11" s="3"/>
    </row>
    <row r="12" spans="1:15" ht="18" customHeight="1" x14ac:dyDescent="0.25">
      <c r="A12" s="3"/>
      <c r="B12" s="3"/>
      <c r="C12" s="5"/>
      <c r="D12" s="3"/>
      <c r="E12" s="3"/>
      <c r="F12" s="3"/>
      <c r="G12" s="2" t="str">
        <f t="shared" si="0"/>
        <v/>
      </c>
      <c r="H12" s="4"/>
      <c r="I12" s="9" t="str">
        <f t="shared" si="1"/>
        <v/>
      </c>
      <c r="J12" s="2" t="str">
        <f>IF($I12="","", IF($I12="Victoria",_Listas!$E$4, IF($I12="Empate",_Listas!$E$5, _Listas!$E$6)))</f>
        <v/>
      </c>
      <c r="K12" s="3"/>
      <c r="L12" s="3"/>
      <c r="M12" s="3"/>
      <c r="N12" s="3"/>
      <c r="O12" s="3"/>
    </row>
    <row r="13" spans="1:15" ht="18" customHeight="1" x14ac:dyDescent="0.25">
      <c r="A13" s="3"/>
      <c r="B13" s="3"/>
      <c r="C13" s="5"/>
      <c r="D13" s="3"/>
      <c r="E13" s="3"/>
      <c r="F13" s="3"/>
      <c r="G13" s="2" t="str">
        <f t="shared" si="0"/>
        <v/>
      </c>
      <c r="H13" s="4"/>
      <c r="I13" s="9" t="str">
        <f t="shared" si="1"/>
        <v/>
      </c>
      <c r="J13" s="2" t="str">
        <f>IF($I13="","", IF($I13="Victoria",_Listas!$E$4, IF($I13="Empate",_Listas!$E$5, _Listas!$E$6)))</f>
        <v/>
      </c>
      <c r="K13" s="3"/>
      <c r="L13" s="3"/>
      <c r="M13" s="3"/>
      <c r="N13" s="3"/>
      <c r="O13" s="3"/>
    </row>
    <row r="14" spans="1:15" ht="18" customHeight="1" x14ac:dyDescent="0.25">
      <c r="A14" s="3"/>
      <c r="B14" s="3"/>
      <c r="C14" s="5"/>
      <c r="D14" s="3"/>
      <c r="E14" s="3"/>
      <c r="F14" s="3"/>
      <c r="G14" s="2" t="str">
        <f t="shared" si="0"/>
        <v/>
      </c>
      <c r="H14" s="4"/>
      <c r="I14" s="9" t="str">
        <f t="shared" si="1"/>
        <v/>
      </c>
      <c r="J14" s="2" t="str">
        <f>IF($I14="","", IF($I14="Victoria",_Listas!$E$4, IF($I14="Empate",_Listas!$E$5, _Listas!$E$6)))</f>
        <v/>
      </c>
      <c r="K14" s="3"/>
      <c r="L14" s="3"/>
      <c r="M14" s="3"/>
      <c r="N14" s="3"/>
      <c r="O14" s="3"/>
    </row>
    <row r="15" spans="1:15" ht="18" customHeight="1" x14ac:dyDescent="0.25">
      <c r="A15" s="3"/>
      <c r="B15" s="3"/>
      <c r="C15" s="5"/>
      <c r="D15" s="3"/>
      <c r="E15" s="3"/>
      <c r="F15" s="3"/>
      <c r="G15" s="2" t="str">
        <f t="shared" si="0"/>
        <v/>
      </c>
      <c r="H15" s="4"/>
      <c r="I15" s="9" t="str">
        <f t="shared" si="1"/>
        <v/>
      </c>
      <c r="J15" s="2" t="str">
        <f>IF($I15="","", IF($I15="Victoria",_Listas!$E$4, IF($I15="Empate",_Listas!$E$5, _Listas!$E$6)))</f>
        <v/>
      </c>
      <c r="K15" s="3"/>
      <c r="L15" s="3"/>
      <c r="M15" s="3"/>
      <c r="N15" s="3"/>
      <c r="O15" s="3"/>
    </row>
    <row r="16" spans="1:15" ht="18" customHeight="1" x14ac:dyDescent="0.25">
      <c r="A16" s="3"/>
      <c r="B16" s="3"/>
      <c r="C16" s="5"/>
      <c r="D16" s="3"/>
      <c r="E16" s="3"/>
      <c r="F16" s="3"/>
      <c r="G16" s="2" t="str">
        <f t="shared" si="0"/>
        <v/>
      </c>
      <c r="H16" s="4"/>
      <c r="I16" s="9" t="str">
        <f t="shared" si="1"/>
        <v/>
      </c>
      <c r="J16" s="2" t="str">
        <f>IF($I16="","", IF($I16="Victoria",_Listas!$E$4, IF($I16="Empate",_Listas!$E$5, _Listas!$E$6)))</f>
        <v/>
      </c>
      <c r="K16" s="3"/>
      <c r="L16" s="3"/>
      <c r="M16" s="3"/>
      <c r="N16" s="3"/>
      <c r="O16" s="3"/>
    </row>
    <row r="17" spans="1:15" ht="18" customHeight="1" x14ac:dyDescent="0.25">
      <c r="A17" s="3"/>
      <c r="B17" s="3"/>
      <c r="C17" s="5"/>
      <c r="D17" s="3"/>
      <c r="E17" s="3"/>
      <c r="F17" s="3"/>
      <c r="G17" s="2" t="str">
        <f t="shared" si="0"/>
        <v/>
      </c>
      <c r="H17" s="4"/>
      <c r="I17" s="9" t="str">
        <f t="shared" si="1"/>
        <v/>
      </c>
      <c r="J17" s="2" t="str">
        <f>IF($I17="","", IF($I17="Victoria",_Listas!$E$4, IF($I17="Empate",_Listas!$E$5, _Listas!$E$6)))</f>
        <v/>
      </c>
      <c r="K17" s="3"/>
      <c r="L17" s="3"/>
      <c r="M17" s="3"/>
      <c r="N17" s="3"/>
      <c r="O17" s="3"/>
    </row>
    <row r="18" spans="1:15" ht="18" customHeight="1" x14ac:dyDescent="0.25">
      <c r="A18" s="3"/>
      <c r="B18" s="3"/>
      <c r="C18" s="5"/>
      <c r="D18" s="3"/>
      <c r="E18" s="3"/>
      <c r="F18" s="3"/>
      <c r="G18" s="2" t="str">
        <f t="shared" si="0"/>
        <v/>
      </c>
      <c r="H18" s="4"/>
      <c r="I18" s="9" t="str">
        <f t="shared" si="1"/>
        <v/>
      </c>
      <c r="J18" s="2" t="str">
        <f>IF($I18="","", IF($I18="Victoria",_Listas!$E$4, IF($I18="Empate",_Listas!$E$5, _Listas!$E$6)))</f>
        <v/>
      </c>
      <c r="K18" s="3"/>
      <c r="L18" s="3"/>
      <c r="M18" s="3"/>
      <c r="N18" s="3"/>
      <c r="O18" s="3"/>
    </row>
    <row r="19" spans="1:15" ht="18" customHeight="1" x14ac:dyDescent="0.25">
      <c r="A19" s="3"/>
      <c r="B19" s="3"/>
      <c r="C19" s="5"/>
      <c r="D19" s="3"/>
      <c r="E19" s="3"/>
      <c r="F19" s="3"/>
      <c r="G19" s="2" t="str">
        <f t="shared" si="0"/>
        <v/>
      </c>
      <c r="H19" s="4"/>
      <c r="I19" s="9" t="str">
        <f t="shared" si="1"/>
        <v/>
      </c>
      <c r="J19" s="2" t="str">
        <f>IF($I19="","", IF($I19="Victoria",_Listas!$E$4, IF($I19="Empate",_Listas!$E$5, _Listas!$E$6)))</f>
        <v/>
      </c>
      <c r="K19" s="3"/>
      <c r="L19" s="3"/>
      <c r="M19" s="3"/>
      <c r="N19" s="3"/>
      <c r="O19" s="3"/>
    </row>
    <row r="20" spans="1:15" ht="18" customHeight="1" x14ac:dyDescent="0.25">
      <c r="A20" s="3"/>
      <c r="B20" s="3"/>
      <c r="C20" s="5"/>
      <c r="D20" s="3"/>
      <c r="E20" s="3"/>
      <c r="F20" s="3"/>
      <c r="G20" s="2" t="str">
        <f t="shared" si="0"/>
        <v/>
      </c>
      <c r="H20" s="4"/>
      <c r="I20" s="9" t="str">
        <f t="shared" si="1"/>
        <v/>
      </c>
      <c r="J20" s="2" t="str">
        <f>IF($I20="","", IF($I20="Victoria",_Listas!$E$4, IF($I20="Empate",_Listas!$E$5, _Listas!$E$6)))</f>
        <v/>
      </c>
      <c r="K20" s="3"/>
      <c r="L20" s="3"/>
      <c r="M20" s="3"/>
      <c r="N20" s="3"/>
      <c r="O20" s="3"/>
    </row>
    <row r="21" spans="1:15" ht="18" customHeight="1" x14ac:dyDescent="0.25">
      <c r="A21" s="3"/>
      <c r="B21" s="3"/>
      <c r="C21" s="5"/>
      <c r="D21" s="3"/>
      <c r="E21" s="3"/>
      <c r="F21" s="3"/>
      <c r="G21" s="2" t="str">
        <f t="shared" si="0"/>
        <v/>
      </c>
      <c r="H21" s="4"/>
      <c r="I21" s="9" t="str">
        <f t="shared" si="1"/>
        <v/>
      </c>
      <c r="J21" s="2" t="str">
        <f>IF($I21="","", IF($I21="Victoria",_Listas!$E$4, IF($I21="Empate",_Listas!$E$5, _Listas!$E$6)))</f>
        <v/>
      </c>
      <c r="K21" s="3"/>
      <c r="L21" s="3"/>
      <c r="M21" s="3"/>
      <c r="N21" s="3"/>
      <c r="O21" s="3"/>
    </row>
    <row r="22" spans="1:15" ht="18" customHeight="1" x14ac:dyDescent="0.25">
      <c r="A22" s="3"/>
      <c r="B22" s="3"/>
      <c r="C22" s="5"/>
      <c r="D22" s="3"/>
      <c r="E22" s="3"/>
      <c r="F22" s="3"/>
      <c r="G22" s="2" t="str">
        <f t="shared" si="0"/>
        <v/>
      </c>
      <c r="H22" s="4"/>
      <c r="I22" s="9" t="str">
        <f t="shared" si="1"/>
        <v/>
      </c>
      <c r="J22" s="2" t="str">
        <f>IF($I22="","", IF($I22="Victoria",_Listas!$E$4, IF($I22="Empate",_Listas!$E$5, _Listas!$E$6)))</f>
        <v/>
      </c>
      <c r="K22" s="3"/>
      <c r="L22" s="3"/>
      <c r="M22" s="3"/>
      <c r="N22" s="3"/>
      <c r="O22" s="3"/>
    </row>
    <row r="23" spans="1:15" ht="18" customHeight="1" x14ac:dyDescent="0.25">
      <c r="A23" s="3"/>
      <c r="B23" s="3"/>
      <c r="C23" s="5"/>
      <c r="D23" s="3"/>
      <c r="E23" s="3"/>
      <c r="F23" s="3"/>
      <c r="G23" s="2" t="str">
        <f t="shared" si="0"/>
        <v/>
      </c>
      <c r="H23" s="4"/>
      <c r="I23" s="9" t="str">
        <f t="shared" si="1"/>
        <v/>
      </c>
      <c r="J23" s="2" t="str">
        <f>IF($I23="","", IF($I23="Victoria",_Listas!$E$4, IF($I23="Empate",_Listas!$E$5, _Listas!$E$6)))</f>
        <v/>
      </c>
      <c r="K23" s="3"/>
      <c r="L23" s="3"/>
      <c r="M23" s="3"/>
      <c r="N23" s="3"/>
      <c r="O23" s="3"/>
    </row>
    <row r="24" spans="1:15" ht="18" customHeight="1" x14ac:dyDescent="0.25">
      <c r="A24" s="3"/>
      <c r="B24" s="3"/>
      <c r="C24" s="5"/>
      <c r="D24" s="3"/>
      <c r="E24" s="3"/>
      <c r="F24" s="3"/>
      <c r="G24" s="2" t="str">
        <f t="shared" si="0"/>
        <v/>
      </c>
      <c r="H24" s="4"/>
      <c r="I24" s="9" t="str">
        <f t="shared" si="1"/>
        <v/>
      </c>
      <c r="J24" s="2" t="str">
        <f>IF($I24="","", IF($I24="Victoria",_Listas!$E$4, IF($I24="Empate",_Listas!$E$5, _Listas!$E$6)))</f>
        <v/>
      </c>
      <c r="K24" s="3"/>
      <c r="L24" s="3"/>
      <c r="M24" s="3"/>
      <c r="N24" s="3"/>
      <c r="O24" s="3"/>
    </row>
    <row r="25" spans="1:15" ht="18" customHeight="1" x14ac:dyDescent="0.25">
      <c r="A25" s="3"/>
      <c r="B25" s="3"/>
      <c r="C25" s="5"/>
      <c r="D25" s="3"/>
      <c r="E25" s="3"/>
      <c r="F25" s="3"/>
      <c r="G25" s="2" t="str">
        <f t="shared" si="0"/>
        <v/>
      </c>
      <c r="H25" s="4"/>
      <c r="I25" s="9" t="str">
        <f t="shared" si="1"/>
        <v/>
      </c>
      <c r="J25" s="2" t="str">
        <f>IF($I25="","", IF($I25="Victoria",_Listas!$E$4, IF($I25="Empate",_Listas!$E$5, _Listas!$E$6)))</f>
        <v/>
      </c>
      <c r="K25" s="3"/>
      <c r="L25" s="3"/>
      <c r="M25" s="3"/>
      <c r="N25" s="3"/>
      <c r="O25" s="3"/>
    </row>
    <row r="26" spans="1:15" ht="18" customHeight="1" x14ac:dyDescent="0.25">
      <c r="A26" s="3"/>
      <c r="B26" s="3"/>
      <c r="C26" s="5"/>
      <c r="D26" s="3"/>
      <c r="E26" s="3"/>
      <c r="F26" s="3"/>
      <c r="G26" s="2" t="str">
        <f t="shared" si="0"/>
        <v/>
      </c>
      <c r="H26" s="4"/>
      <c r="I26" s="9" t="str">
        <f t="shared" si="1"/>
        <v/>
      </c>
      <c r="J26" s="2" t="str">
        <f>IF($I26="","", IF($I26="Victoria",_Listas!$E$4, IF($I26="Empate",_Listas!$E$5, _Listas!$E$6)))</f>
        <v/>
      </c>
      <c r="K26" s="3"/>
      <c r="L26" s="3"/>
      <c r="M26" s="3"/>
      <c r="N26" s="3"/>
      <c r="O26" s="3"/>
    </row>
    <row r="27" spans="1:15" ht="18" customHeight="1" x14ac:dyDescent="0.25">
      <c r="A27" s="3"/>
      <c r="B27" s="3"/>
      <c r="C27" s="5"/>
      <c r="D27" s="3"/>
      <c r="E27" s="3"/>
      <c r="F27" s="3"/>
      <c r="G27" s="2" t="str">
        <f t="shared" si="0"/>
        <v/>
      </c>
      <c r="H27" s="4"/>
      <c r="I27" s="9" t="str">
        <f t="shared" si="1"/>
        <v/>
      </c>
      <c r="J27" s="2" t="str">
        <f>IF($I27="","", IF($I27="Victoria",_Listas!$E$4, IF($I27="Empate",_Listas!$E$5, _Listas!$E$6)))</f>
        <v/>
      </c>
      <c r="K27" s="3"/>
      <c r="L27" s="3"/>
      <c r="M27" s="3"/>
      <c r="N27" s="3"/>
      <c r="O27" s="3"/>
    </row>
    <row r="28" spans="1:15" ht="18" customHeight="1" x14ac:dyDescent="0.25">
      <c r="A28" s="3"/>
      <c r="B28" s="3"/>
      <c r="C28" s="5"/>
      <c r="D28" s="3"/>
      <c r="E28" s="3"/>
      <c r="F28" s="3"/>
      <c r="G28" s="2" t="str">
        <f t="shared" si="0"/>
        <v/>
      </c>
      <c r="H28" s="4"/>
      <c r="I28" s="9" t="str">
        <f t="shared" si="1"/>
        <v/>
      </c>
      <c r="J28" s="2" t="str">
        <f>IF($I28="","", IF($I28="Victoria",_Listas!$E$4, IF($I28="Empate",_Listas!$E$5, _Listas!$E$6)))</f>
        <v/>
      </c>
      <c r="K28" s="3"/>
      <c r="L28" s="3"/>
      <c r="M28" s="3"/>
      <c r="N28" s="3"/>
      <c r="O28" s="3"/>
    </row>
    <row r="29" spans="1:15" ht="18" customHeight="1" x14ac:dyDescent="0.25">
      <c r="A29" s="3"/>
      <c r="B29" s="3"/>
      <c r="C29" s="5"/>
      <c r="D29" s="3"/>
      <c r="E29" s="3"/>
      <c r="F29" s="3"/>
      <c r="G29" s="2" t="str">
        <f t="shared" si="0"/>
        <v/>
      </c>
      <c r="H29" s="4"/>
      <c r="I29" s="9" t="str">
        <f t="shared" si="1"/>
        <v/>
      </c>
      <c r="J29" s="2" t="str">
        <f>IF($I29="","", IF($I29="Victoria",_Listas!$E$4, IF($I29="Empate",_Listas!$E$5, _Listas!$E$6)))</f>
        <v/>
      </c>
      <c r="K29" s="3"/>
      <c r="L29" s="3"/>
      <c r="M29" s="3"/>
      <c r="N29" s="3"/>
      <c r="O29" s="3"/>
    </row>
    <row r="30" spans="1:15" ht="18" customHeight="1" x14ac:dyDescent="0.25">
      <c r="A30" s="3"/>
      <c r="B30" s="3"/>
      <c r="C30" s="5"/>
      <c r="D30" s="3"/>
      <c r="E30" s="3"/>
      <c r="F30" s="3"/>
      <c r="G30" s="2" t="str">
        <f t="shared" si="0"/>
        <v/>
      </c>
      <c r="H30" s="4"/>
      <c r="I30" s="9" t="str">
        <f t="shared" si="1"/>
        <v/>
      </c>
      <c r="J30" s="2" t="str">
        <f>IF($I30="","", IF($I30="Victoria",_Listas!$E$4, IF($I30="Empate",_Listas!$E$5, _Listas!$E$6)))</f>
        <v/>
      </c>
      <c r="K30" s="3"/>
      <c r="L30" s="3"/>
      <c r="M30" s="3"/>
      <c r="N30" s="3"/>
      <c r="O30" s="3"/>
    </row>
    <row r="31" spans="1:15" ht="18" customHeight="1" x14ac:dyDescent="0.25">
      <c r="A31" s="3"/>
      <c r="B31" s="3"/>
      <c r="C31" s="5"/>
      <c r="D31" s="3"/>
      <c r="E31" s="3"/>
      <c r="F31" s="3"/>
      <c r="G31" s="2" t="str">
        <f t="shared" si="0"/>
        <v/>
      </c>
      <c r="H31" s="4"/>
      <c r="I31" s="9" t="str">
        <f t="shared" si="1"/>
        <v/>
      </c>
      <c r="J31" s="2" t="str">
        <f>IF($I31="","", IF($I31="Victoria",_Listas!$E$4, IF($I31="Empate",_Listas!$E$5, _Listas!$E$6)))</f>
        <v/>
      </c>
      <c r="K31" s="3"/>
      <c r="L31" s="3"/>
      <c r="M31" s="3"/>
      <c r="N31" s="3"/>
      <c r="O31" s="3"/>
    </row>
    <row r="34" spans="1:15" ht="20.100000000000001" customHeight="1" x14ac:dyDescent="0.25">
      <c r="A34" s="24" t="s">
        <v>85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</row>
    <row r="36" spans="1:15" ht="27.95" customHeight="1" x14ac:dyDescent="0.25">
      <c r="A36" s="8" t="s">
        <v>58</v>
      </c>
      <c r="B36" s="8" t="s">
        <v>2</v>
      </c>
      <c r="C36" s="8" t="s">
        <v>86</v>
      </c>
      <c r="D36" s="8" t="s">
        <v>87</v>
      </c>
      <c r="E36" s="8" t="s">
        <v>88</v>
      </c>
      <c r="F36" s="8" t="s">
        <v>89</v>
      </c>
      <c r="G36" s="8" t="s">
        <v>90</v>
      </c>
      <c r="H36" s="8" t="s">
        <v>91</v>
      </c>
      <c r="I36" s="8" t="s">
        <v>92</v>
      </c>
      <c r="J36" s="8" t="s">
        <v>93</v>
      </c>
      <c r="K36" s="8" t="s">
        <v>94</v>
      </c>
      <c r="L36" s="8" t="s">
        <v>95</v>
      </c>
      <c r="M36" s="8" t="s">
        <v>96</v>
      </c>
      <c r="N36" s="8" t="s">
        <v>97</v>
      </c>
      <c r="O36" s="8" t="s">
        <v>98</v>
      </c>
    </row>
    <row r="37" spans="1:15" ht="18" customHeight="1" x14ac:dyDescent="0.25">
      <c r="A37" s="3">
        <v>1</v>
      </c>
      <c r="B37" s="3">
        <v>101</v>
      </c>
      <c r="C37" s="9" t="str">
        <f>IFERROR(INDEX(Plantilla!$B$6:$B$30, MATCH($B37, Plantilla!$A$6:$A$30, 0)), "")</f>
        <v>Álvaro Ríos</v>
      </c>
      <c r="D37" s="9" t="str">
        <f>IFERROR(INDEX(Plantilla!$C$6:$C$30, MATCH($B37, Plantilla!$A$6:$A$30, 0)), "")</f>
        <v>POR</v>
      </c>
      <c r="E37" s="3" t="s">
        <v>17</v>
      </c>
      <c r="F37" s="4">
        <v>90</v>
      </c>
      <c r="G37" s="4">
        <v>0</v>
      </c>
      <c r="H37" s="4">
        <v>0</v>
      </c>
      <c r="I37" s="4">
        <v>0</v>
      </c>
      <c r="J37" s="4">
        <v>0</v>
      </c>
      <c r="K37" s="10">
        <v>7.2</v>
      </c>
      <c r="L37" s="3" t="s">
        <v>99</v>
      </c>
      <c r="M37" s="2">
        <f>IF(AND($A37&lt;&gt;"",$B37&lt;&gt;""), $I37*_Listas!$E$9 + $J37*_Listas!$E$10, "")</f>
        <v>0</v>
      </c>
      <c r="N37" s="11">
        <f>IF(AND($A37&lt;&gt;"",$B37&lt;&gt;""), MAX(0, MIN(10, ROUND( 5 + ( ($G37*_Listas!$E$7) + ($H37*_Listas!$E$8) + IF($E37="S",_Listas!$E$11,0) + IF($F37&gt;=90,_Listas!$E$12,0) - ($I37*_Listas!$E$9) - ($J37*_Listas!$E$10) )/2, 1))), "")</f>
        <v>5.5</v>
      </c>
      <c r="O37" s="3" t="s">
        <v>100</v>
      </c>
    </row>
    <row r="38" spans="1:15" ht="18" customHeight="1" x14ac:dyDescent="0.25">
      <c r="A38" s="3">
        <v>1</v>
      </c>
      <c r="B38" s="3">
        <v>102</v>
      </c>
      <c r="C38" s="9" t="str">
        <f>IFERROR(INDEX(Plantilla!$B$6:$B$30, MATCH($B38, Plantilla!$A$6:$A$30, 0)), "")</f>
        <v>Bruno Salas</v>
      </c>
      <c r="D38" s="9" t="str">
        <f>IFERROR(INDEX(Plantilla!$C$6:$C$30, MATCH($B38, Plantilla!$A$6:$A$30, 0)), "")</f>
        <v>DEF</v>
      </c>
      <c r="E38" s="3" t="s">
        <v>17</v>
      </c>
      <c r="F38" s="4">
        <v>90</v>
      </c>
      <c r="G38" s="4">
        <v>0</v>
      </c>
      <c r="H38" s="4">
        <v>0</v>
      </c>
      <c r="I38" s="4">
        <v>1</v>
      </c>
      <c r="J38" s="4">
        <v>0</v>
      </c>
      <c r="K38" s="10">
        <v>6.7</v>
      </c>
      <c r="L38" s="3" t="s">
        <v>99</v>
      </c>
      <c r="M38" s="2">
        <f>IF(AND($A38&lt;&gt;"",$B38&lt;&gt;""), $I38*_Listas!$E$9 + $J38*_Listas!$E$10, "")</f>
        <v>1</v>
      </c>
      <c r="N38" s="11">
        <f>IF(AND($A38&lt;&gt;"",$B38&lt;&gt;""), MAX(0, MIN(10, ROUND( 5 + ( ($G38*_Listas!$E$7) + ($H38*_Listas!$E$8) + IF($E38="S",_Listas!$E$11,0) + IF($F38&gt;=90,_Listas!$E$12,0) - ($I38*_Listas!$E$9) - ($J38*_Listas!$E$10) )/2, 1))), "")</f>
        <v>5</v>
      </c>
      <c r="O38" s="3" t="s">
        <v>101</v>
      </c>
    </row>
    <row r="39" spans="1:15" ht="18" customHeight="1" x14ac:dyDescent="0.25">
      <c r="A39" s="3">
        <v>1</v>
      </c>
      <c r="B39" s="3">
        <v>103</v>
      </c>
      <c r="C39" s="9" t="str">
        <f>IFERROR(INDEX(Plantilla!$B$6:$B$30, MATCH($B39, Plantilla!$A$6:$A$30, 0)), "")</f>
        <v>Carlos Mena</v>
      </c>
      <c r="D39" s="9" t="str">
        <f>IFERROR(INDEX(Plantilla!$C$6:$C$30, MATCH($B39, Plantilla!$A$6:$A$30, 0)), "")</f>
        <v>DEF</v>
      </c>
      <c r="E39" s="3" t="s">
        <v>17</v>
      </c>
      <c r="F39" s="4">
        <v>90</v>
      </c>
      <c r="G39" s="4">
        <v>0</v>
      </c>
      <c r="H39" s="4">
        <v>0</v>
      </c>
      <c r="I39" s="4">
        <v>0</v>
      </c>
      <c r="J39" s="4">
        <v>0</v>
      </c>
      <c r="K39" s="10">
        <v>7</v>
      </c>
      <c r="L39" s="3" t="s">
        <v>99</v>
      </c>
      <c r="M39" s="2">
        <f>IF(AND($A39&lt;&gt;"",$B39&lt;&gt;""), $I39*_Listas!$E$9 + $J39*_Listas!$E$10, "")</f>
        <v>0</v>
      </c>
      <c r="N39" s="11">
        <f>IF(AND($A39&lt;&gt;"",$B39&lt;&gt;""), MAX(0, MIN(10, ROUND( 5 + ( ($G39*_Listas!$E$7) + ($H39*_Listas!$E$8) + IF($E39="S",_Listas!$E$11,0) + IF($F39&gt;=90,_Listas!$E$12,0) - ($I39*_Listas!$E$9) - ($J39*_Listas!$E$10) )/2, 1))), "")</f>
        <v>5.5</v>
      </c>
      <c r="O39" s="3" t="s">
        <v>102</v>
      </c>
    </row>
    <row r="40" spans="1:15" ht="18" customHeight="1" x14ac:dyDescent="0.25">
      <c r="A40" s="3">
        <v>1</v>
      </c>
      <c r="B40" s="3">
        <v>104</v>
      </c>
      <c r="C40" s="9" t="str">
        <f>IFERROR(INDEX(Plantilla!$B$6:$B$30, MATCH($B40, Plantilla!$A$6:$A$30, 0)), "")</f>
        <v>Dani Portillo</v>
      </c>
      <c r="D40" s="9" t="str">
        <f>IFERROR(INDEX(Plantilla!$C$6:$C$30, MATCH($B40, Plantilla!$A$6:$A$30, 0)), "")</f>
        <v>DEF</v>
      </c>
      <c r="E40" s="3" t="s">
        <v>17</v>
      </c>
      <c r="F40" s="4">
        <v>78</v>
      </c>
      <c r="G40" s="4">
        <v>0</v>
      </c>
      <c r="H40" s="4">
        <v>0</v>
      </c>
      <c r="I40" s="4">
        <v>0</v>
      </c>
      <c r="J40" s="4">
        <v>0</v>
      </c>
      <c r="K40" s="10">
        <v>6.6</v>
      </c>
      <c r="L40" s="3" t="s">
        <v>99</v>
      </c>
      <c r="M40" s="2">
        <f>IF(AND($A40&lt;&gt;"",$B40&lt;&gt;""), $I40*_Listas!$E$9 + $J40*_Listas!$E$10, "")</f>
        <v>0</v>
      </c>
      <c r="N40" s="11">
        <f>IF(AND($A40&lt;&gt;"",$B40&lt;&gt;""), MAX(0, MIN(10, ROUND( 5 + ( ($G40*_Listas!$E$7) + ($H40*_Listas!$E$8) + IF($E40="S",_Listas!$E$11,0) + IF($F40&gt;=90,_Listas!$E$12,0) - ($I40*_Listas!$E$9) - ($J40*_Listas!$E$10) )/2, 1))), "")</f>
        <v>5.3</v>
      </c>
      <c r="O40" s="3" t="s">
        <v>103</v>
      </c>
    </row>
    <row r="41" spans="1:15" ht="18" customHeight="1" x14ac:dyDescent="0.25">
      <c r="A41" s="3">
        <v>1</v>
      </c>
      <c r="B41" s="3">
        <v>111</v>
      </c>
      <c r="C41" s="9" t="str">
        <f>IFERROR(INDEX(Plantilla!$B$6:$B$30, MATCH($B41, Plantilla!$A$6:$A$30, 0)), "")</f>
        <v>Kevin Soria</v>
      </c>
      <c r="D41" s="9" t="str">
        <f>IFERROR(INDEX(Plantilla!$C$6:$C$30, MATCH($B41, Plantilla!$A$6:$A$30, 0)), "")</f>
        <v>DEF</v>
      </c>
      <c r="E41" s="3" t="s">
        <v>17</v>
      </c>
      <c r="F41" s="4">
        <v>90</v>
      </c>
      <c r="G41" s="4">
        <v>0</v>
      </c>
      <c r="H41" s="4">
        <v>0</v>
      </c>
      <c r="I41" s="4">
        <v>0</v>
      </c>
      <c r="J41" s="4">
        <v>0</v>
      </c>
      <c r="K41" s="10">
        <v>7.1</v>
      </c>
      <c r="L41" s="3" t="s">
        <v>99</v>
      </c>
      <c r="M41" s="2">
        <f>IF(AND($A41&lt;&gt;"",$B41&lt;&gt;""), $I41*_Listas!$E$9 + $J41*_Listas!$E$10, "")</f>
        <v>0</v>
      </c>
      <c r="N41" s="11">
        <f>IF(AND($A41&lt;&gt;"",$B41&lt;&gt;""), MAX(0, MIN(10, ROUND( 5 + ( ($G41*_Listas!$E$7) + ($H41*_Listas!$E$8) + IF($E41="S",_Listas!$E$11,0) + IF($F41&gt;=90,_Listas!$E$12,0) - ($I41*_Listas!$E$9) - ($J41*_Listas!$E$10) )/2, 1))), "")</f>
        <v>5.5</v>
      </c>
      <c r="O41" s="3" t="s">
        <v>104</v>
      </c>
    </row>
    <row r="42" spans="1:15" ht="18" customHeight="1" x14ac:dyDescent="0.25">
      <c r="A42" s="3">
        <v>1</v>
      </c>
      <c r="B42" s="3">
        <v>105</v>
      </c>
      <c r="C42" s="9" t="str">
        <f>IFERROR(INDEX(Plantilla!$B$6:$B$30, MATCH($B42, Plantilla!$A$6:$A$30, 0)), "")</f>
        <v>Eloy Navarro</v>
      </c>
      <c r="D42" s="9" t="str">
        <f>IFERROR(INDEX(Plantilla!$C$6:$C$30, MATCH($B42, Plantilla!$A$6:$A$30, 0)), "")</f>
        <v>MED</v>
      </c>
      <c r="E42" s="3" t="s">
        <v>17</v>
      </c>
      <c r="F42" s="4">
        <v>90</v>
      </c>
      <c r="G42" s="4">
        <v>0</v>
      </c>
      <c r="H42" s="4">
        <v>0</v>
      </c>
      <c r="I42" s="4">
        <v>1</v>
      </c>
      <c r="J42" s="4">
        <v>0</v>
      </c>
      <c r="K42" s="10">
        <v>6.4</v>
      </c>
      <c r="L42" s="3" t="s">
        <v>99</v>
      </c>
      <c r="M42" s="2">
        <f>IF(AND($A42&lt;&gt;"",$B42&lt;&gt;""), $I42*_Listas!$E$9 + $J42*_Listas!$E$10, "")</f>
        <v>1</v>
      </c>
      <c r="N42" s="11">
        <f>IF(AND($A42&lt;&gt;"",$B42&lt;&gt;""), MAX(0, MIN(10, ROUND( 5 + ( ($G42*_Listas!$E$7) + ($H42*_Listas!$E$8) + IF($E42="S",_Listas!$E$11,0) + IF($F42&gt;=90,_Listas!$E$12,0) - ($I42*_Listas!$E$9) - ($J42*_Listas!$E$10) )/2, 1))), "")</f>
        <v>5</v>
      </c>
      <c r="O42" s="3" t="s">
        <v>105</v>
      </c>
    </row>
    <row r="43" spans="1:15" ht="18" customHeight="1" x14ac:dyDescent="0.25">
      <c r="A43" s="3">
        <v>1</v>
      </c>
      <c r="B43" s="3">
        <v>106</v>
      </c>
      <c r="C43" s="9" t="str">
        <f>IFERROR(INDEX(Plantilla!$B$6:$B$30, MATCH($B43, Plantilla!$A$6:$A$30, 0)), "")</f>
        <v>Fabián Luna</v>
      </c>
      <c r="D43" s="9" t="str">
        <f>IFERROR(INDEX(Plantilla!$C$6:$C$30, MATCH($B43, Plantilla!$A$6:$A$30, 0)), "")</f>
        <v>MED</v>
      </c>
      <c r="E43" s="3" t="s">
        <v>17</v>
      </c>
      <c r="F43" s="4">
        <v>90</v>
      </c>
      <c r="G43" s="4">
        <v>0</v>
      </c>
      <c r="H43" s="4">
        <v>1</v>
      </c>
      <c r="I43" s="4">
        <v>0</v>
      </c>
      <c r="J43" s="4">
        <v>0</v>
      </c>
      <c r="K43" s="10">
        <v>7.4</v>
      </c>
      <c r="L43" s="3" t="s">
        <v>106</v>
      </c>
      <c r="M43" s="2">
        <f>IF(AND($A43&lt;&gt;"",$B43&lt;&gt;""), $I43*_Listas!$E$9 + $J43*_Listas!$E$10, "")</f>
        <v>0</v>
      </c>
      <c r="N43" s="11">
        <f>IF(AND($A43&lt;&gt;"",$B43&lt;&gt;""), MAX(0, MIN(10, ROUND( 5 + ( ($G43*_Listas!$E$7) + ($H43*_Listas!$E$8) + IF($E43="S",_Listas!$E$11,0) + IF($F43&gt;=90,_Listas!$E$12,0) - ($I43*_Listas!$E$9) - ($J43*_Listas!$E$10) )/2, 1))), "")</f>
        <v>7</v>
      </c>
      <c r="O43" s="3" t="s">
        <v>107</v>
      </c>
    </row>
    <row r="44" spans="1:15" ht="18" customHeight="1" x14ac:dyDescent="0.25">
      <c r="A44" s="3">
        <v>1</v>
      </c>
      <c r="B44" s="3">
        <v>107</v>
      </c>
      <c r="C44" s="9" t="str">
        <f>IFERROR(INDEX(Plantilla!$B$6:$B$30, MATCH($B44, Plantilla!$A$6:$A$30, 0)), "")</f>
        <v>Gonzalo Serra</v>
      </c>
      <c r="D44" s="9" t="str">
        <f>IFERROR(INDEX(Plantilla!$C$6:$C$30, MATCH($B44, Plantilla!$A$6:$A$30, 0)), "")</f>
        <v>MED</v>
      </c>
      <c r="E44" s="3" t="s">
        <v>17</v>
      </c>
      <c r="F44" s="4">
        <v>62</v>
      </c>
      <c r="G44" s="4">
        <v>0</v>
      </c>
      <c r="H44" s="4">
        <v>0</v>
      </c>
      <c r="I44" s="4">
        <v>0</v>
      </c>
      <c r="J44" s="4">
        <v>0</v>
      </c>
      <c r="K44" s="10">
        <v>6.3</v>
      </c>
      <c r="L44" s="3" t="s">
        <v>99</v>
      </c>
      <c r="M44" s="2">
        <f>IF(AND($A44&lt;&gt;"",$B44&lt;&gt;""), $I44*_Listas!$E$9 + $J44*_Listas!$E$10, "")</f>
        <v>0</v>
      </c>
      <c r="N44" s="11">
        <f>IF(AND($A44&lt;&gt;"",$B44&lt;&gt;""), MAX(0, MIN(10, ROUND( 5 + ( ($G44*_Listas!$E$7) + ($H44*_Listas!$E$8) + IF($E44="S",_Listas!$E$11,0) + IF($F44&gt;=90,_Listas!$E$12,0) - ($I44*_Listas!$E$9) - ($J44*_Listas!$E$10) )/2, 1))), "")</f>
        <v>5.3</v>
      </c>
      <c r="O44" s="3" t="s">
        <v>108</v>
      </c>
    </row>
    <row r="45" spans="1:15" ht="18" customHeight="1" x14ac:dyDescent="0.25">
      <c r="A45" s="3">
        <v>1</v>
      </c>
      <c r="B45" s="3">
        <v>110</v>
      </c>
      <c r="C45" s="9" t="str">
        <f>IFERROR(INDEX(Plantilla!$B$6:$B$30, MATCH($B45, Plantilla!$A$6:$A$30, 0)), "")</f>
        <v>Julián Pardo</v>
      </c>
      <c r="D45" s="9" t="str">
        <f>IFERROR(INDEX(Plantilla!$C$6:$C$30, MATCH($B45, Plantilla!$A$6:$A$30, 0)), "")</f>
        <v>MED</v>
      </c>
      <c r="E45" s="3" t="s">
        <v>17</v>
      </c>
      <c r="F45" s="4">
        <v>90</v>
      </c>
      <c r="G45" s="4">
        <v>0</v>
      </c>
      <c r="H45" s="4">
        <v>0</v>
      </c>
      <c r="I45" s="4">
        <v>0</v>
      </c>
      <c r="J45" s="4">
        <v>0</v>
      </c>
      <c r="K45" s="10">
        <v>6.9</v>
      </c>
      <c r="L45" s="3" t="s">
        <v>99</v>
      </c>
      <c r="M45" s="2">
        <f>IF(AND($A45&lt;&gt;"",$B45&lt;&gt;""), $I45*_Listas!$E$9 + $J45*_Listas!$E$10, "")</f>
        <v>0</v>
      </c>
      <c r="N45" s="11">
        <f>IF(AND($A45&lt;&gt;"",$B45&lt;&gt;""), MAX(0, MIN(10, ROUND( 5 + ( ($G45*_Listas!$E$7) + ($H45*_Listas!$E$8) + IF($E45="S",_Listas!$E$11,0) + IF($F45&gt;=90,_Listas!$E$12,0) - ($I45*_Listas!$E$9) - ($J45*_Listas!$E$10) )/2, 1))), "")</f>
        <v>5.5</v>
      </c>
      <c r="O45" s="3" t="s">
        <v>109</v>
      </c>
    </row>
    <row r="46" spans="1:15" ht="18" customHeight="1" x14ac:dyDescent="0.25">
      <c r="A46" s="3">
        <v>1</v>
      </c>
      <c r="B46" s="3">
        <v>109</v>
      </c>
      <c r="C46" s="9" t="str">
        <f>IFERROR(INDEX(Plantilla!$B$6:$B$30, MATCH($B46, Plantilla!$A$6:$A$30, 0)), "")</f>
        <v>Iván Cruz</v>
      </c>
      <c r="D46" s="9" t="str">
        <f>IFERROR(INDEX(Plantilla!$C$6:$C$30, MATCH($B46, Plantilla!$A$6:$A$30, 0)), "")</f>
        <v>DEL</v>
      </c>
      <c r="E46" s="3" t="s">
        <v>17</v>
      </c>
      <c r="F46" s="4">
        <v>90</v>
      </c>
      <c r="G46" s="4">
        <v>1</v>
      </c>
      <c r="H46" s="4">
        <v>0</v>
      </c>
      <c r="I46" s="4">
        <v>0</v>
      </c>
      <c r="J46" s="4">
        <v>0</v>
      </c>
      <c r="K46" s="10">
        <v>7.6</v>
      </c>
      <c r="L46" s="3" t="s">
        <v>99</v>
      </c>
      <c r="M46" s="2">
        <f>IF(AND($A46&lt;&gt;"",$B46&lt;&gt;""), $I46*_Listas!$E$9 + $J46*_Listas!$E$10, "")</f>
        <v>0</v>
      </c>
      <c r="N46" s="11">
        <f>IF(AND($A46&lt;&gt;"",$B46&lt;&gt;""), MAX(0, MIN(10, ROUND( 5 + ( ($G46*_Listas!$E$7) + ($H46*_Listas!$E$8) + IF($E46="S",_Listas!$E$11,0) + IF($F46&gt;=90,_Listas!$E$12,0) - ($I46*_Listas!$E$9) - ($J46*_Listas!$E$10) )/2, 1))), "")</f>
        <v>7.5</v>
      </c>
      <c r="O46" s="3" t="s">
        <v>110</v>
      </c>
    </row>
    <row r="47" spans="1:15" ht="18" customHeight="1" x14ac:dyDescent="0.25">
      <c r="A47" s="3">
        <v>1</v>
      </c>
      <c r="B47" s="3">
        <v>108</v>
      </c>
      <c r="C47" s="9" t="str">
        <f>IFERROR(INDEX(Plantilla!$B$6:$B$30, MATCH($B47, Plantilla!$A$6:$A$30, 0)), "")</f>
        <v>Héctor Vidal</v>
      </c>
      <c r="D47" s="9" t="str">
        <f>IFERROR(INDEX(Plantilla!$C$6:$C$30, MATCH($B47, Plantilla!$A$6:$A$30, 0)), "")</f>
        <v>DEL</v>
      </c>
      <c r="E47" s="3" t="s">
        <v>17</v>
      </c>
      <c r="F47" s="4">
        <v>90</v>
      </c>
      <c r="G47" s="4">
        <v>1</v>
      </c>
      <c r="H47" s="4">
        <v>0</v>
      </c>
      <c r="I47" s="4">
        <v>0</v>
      </c>
      <c r="J47" s="4">
        <v>0</v>
      </c>
      <c r="K47" s="10">
        <v>7.8</v>
      </c>
      <c r="L47" s="3" t="s">
        <v>99</v>
      </c>
      <c r="M47" s="2">
        <f>IF(AND($A47&lt;&gt;"",$B47&lt;&gt;""), $I47*_Listas!$E$9 + $J47*_Listas!$E$10, "")</f>
        <v>0</v>
      </c>
      <c r="N47" s="11">
        <f>IF(AND($A47&lt;&gt;"",$B47&lt;&gt;""), MAX(0, MIN(10, ROUND( 5 + ( ($G47*_Listas!$E$7) + ($H47*_Listas!$E$8) + IF($E47="S",_Listas!$E$11,0) + IF($F47&gt;=90,_Listas!$E$12,0) - ($I47*_Listas!$E$9) - ($J47*_Listas!$E$10) )/2, 1))), "")</f>
        <v>7.5</v>
      </c>
      <c r="O47" s="3" t="s">
        <v>111</v>
      </c>
    </row>
    <row r="48" spans="1:15" ht="18" customHeight="1" x14ac:dyDescent="0.25">
      <c r="A48" s="3">
        <v>1</v>
      </c>
      <c r="B48" s="3">
        <v>112</v>
      </c>
      <c r="C48" s="9" t="str">
        <f>IFERROR(INDEX(Plantilla!$B$6:$B$30, MATCH($B48, Plantilla!$A$6:$A$30, 0)), "")</f>
        <v>Leo Castaño</v>
      </c>
      <c r="D48" s="9" t="str">
        <f>IFERROR(INDEX(Plantilla!$C$6:$C$30, MATCH($B48, Plantilla!$A$6:$A$30, 0)), "")</f>
        <v>DEL</v>
      </c>
      <c r="E48" s="3" t="s">
        <v>112</v>
      </c>
      <c r="F48" s="4">
        <v>28</v>
      </c>
      <c r="G48" s="4">
        <v>0</v>
      </c>
      <c r="H48" s="4">
        <v>1</v>
      </c>
      <c r="I48" s="4">
        <v>0</v>
      </c>
      <c r="J48" s="4">
        <v>0</v>
      </c>
      <c r="K48" s="10">
        <v>6.8</v>
      </c>
      <c r="L48" s="3" t="s">
        <v>99</v>
      </c>
      <c r="M48" s="2">
        <f>IF(AND($A48&lt;&gt;"",$B48&lt;&gt;""), $I48*_Listas!$E$9 + $J48*_Listas!$E$10, "")</f>
        <v>0</v>
      </c>
      <c r="N48" s="11">
        <f>IF(AND($A48&lt;&gt;"",$B48&lt;&gt;""), MAX(0, MIN(10, ROUND( 5 + ( ($G48*_Listas!$E$7) + ($H48*_Listas!$E$8) + IF($E48="S",_Listas!$E$11,0) + IF($F48&gt;=90,_Listas!$E$12,0) - ($I48*_Listas!$E$9) - ($J48*_Listas!$E$10) )/2, 1))), "")</f>
        <v>6.5</v>
      </c>
      <c r="O48" s="3" t="s">
        <v>113</v>
      </c>
    </row>
    <row r="49" spans="1:15" ht="18" customHeight="1" x14ac:dyDescent="0.25">
      <c r="A49" s="3">
        <v>1</v>
      </c>
      <c r="B49" s="3">
        <v>115</v>
      </c>
      <c r="C49" s="9" t="str">
        <f>IFERROR(INDEX(Plantilla!$B$6:$B$30, MATCH($B49, Plantilla!$A$6:$A$30, 0)), "")</f>
        <v>Óscar Tejada</v>
      </c>
      <c r="D49" s="9" t="str">
        <f>IFERROR(INDEX(Plantilla!$C$6:$C$30, MATCH($B49, Plantilla!$A$6:$A$30, 0)), "")</f>
        <v>MED</v>
      </c>
      <c r="E49" s="3" t="s">
        <v>112</v>
      </c>
      <c r="F49" s="4">
        <v>12</v>
      </c>
      <c r="G49" s="4">
        <v>0</v>
      </c>
      <c r="H49" s="4">
        <v>0</v>
      </c>
      <c r="I49" s="4">
        <v>0</v>
      </c>
      <c r="J49" s="4">
        <v>0</v>
      </c>
      <c r="K49" s="10">
        <v>6</v>
      </c>
      <c r="L49" s="3" t="s">
        <v>99</v>
      </c>
      <c r="M49" s="2">
        <f>IF(AND($A49&lt;&gt;"",$B49&lt;&gt;""), $I49*_Listas!$E$9 + $J49*_Listas!$E$10, "")</f>
        <v>0</v>
      </c>
      <c r="N49" s="11">
        <f>IF(AND($A49&lt;&gt;"",$B49&lt;&gt;""), MAX(0, MIN(10, ROUND( 5 + ( ($G49*_Listas!$E$7) + ($H49*_Listas!$E$8) + IF($E49="S",_Listas!$E$11,0) + IF($F49&gt;=90,_Listas!$E$12,0) - ($I49*_Listas!$E$9) - ($J49*_Listas!$E$10) )/2, 1))), "")</f>
        <v>5</v>
      </c>
      <c r="O49" s="3" t="s">
        <v>114</v>
      </c>
    </row>
    <row r="50" spans="1:15" ht="18" customHeight="1" x14ac:dyDescent="0.25">
      <c r="A50" s="3">
        <v>2</v>
      </c>
      <c r="B50" s="3">
        <v>101</v>
      </c>
      <c r="C50" s="9" t="str">
        <f>IFERROR(INDEX(Plantilla!$B$6:$B$30, MATCH($B50, Plantilla!$A$6:$A$30, 0)), "")</f>
        <v>Álvaro Ríos</v>
      </c>
      <c r="D50" s="9" t="str">
        <f>IFERROR(INDEX(Plantilla!$C$6:$C$30, MATCH($B50, Plantilla!$A$6:$A$30, 0)), "")</f>
        <v>POR</v>
      </c>
      <c r="E50" s="3" t="s">
        <v>17</v>
      </c>
      <c r="F50" s="4">
        <v>90</v>
      </c>
      <c r="G50" s="4">
        <v>0</v>
      </c>
      <c r="H50" s="4">
        <v>0</v>
      </c>
      <c r="I50" s="4">
        <v>0</v>
      </c>
      <c r="J50" s="4">
        <v>0</v>
      </c>
      <c r="K50" s="10">
        <v>7</v>
      </c>
      <c r="L50" s="3" t="s">
        <v>99</v>
      </c>
      <c r="M50" s="2">
        <f>IF(AND($A50&lt;&gt;"",$B50&lt;&gt;""), $I50*_Listas!$E$9 + $J50*_Listas!$E$10, "")</f>
        <v>0</v>
      </c>
      <c r="N50" s="11">
        <f>IF(AND($A50&lt;&gt;"",$B50&lt;&gt;""), MAX(0, MIN(10, ROUND( 5 + ( ($G50*_Listas!$E$7) + ($H50*_Listas!$E$8) + IF($E50="S",_Listas!$E$11,0) + IF($F50&gt;=90,_Listas!$E$12,0) - ($I50*_Listas!$E$9) - ($J50*_Listas!$E$10) )/2, 1))), "")</f>
        <v>5.5</v>
      </c>
      <c r="O50" s="3" t="s">
        <v>115</v>
      </c>
    </row>
    <row r="51" spans="1:15" ht="18" customHeight="1" x14ac:dyDescent="0.25">
      <c r="A51" s="3">
        <v>2</v>
      </c>
      <c r="B51" s="3">
        <v>102</v>
      </c>
      <c r="C51" s="9" t="str">
        <f>IFERROR(INDEX(Plantilla!$B$6:$B$30, MATCH($B51, Plantilla!$A$6:$A$30, 0)), "")</f>
        <v>Bruno Salas</v>
      </c>
      <c r="D51" s="9" t="str">
        <f>IFERROR(INDEX(Plantilla!$C$6:$C$30, MATCH($B51, Plantilla!$A$6:$A$30, 0)), "")</f>
        <v>DEF</v>
      </c>
      <c r="E51" s="3" t="s">
        <v>17</v>
      </c>
      <c r="F51" s="4">
        <v>90</v>
      </c>
      <c r="G51" s="4">
        <v>0</v>
      </c>
      <c r="H51" s="4">
        <v>0</v>
      </c>
      <c r="I51" s="4">
        <v>0</v>
      </c>
      <c r="J51" s="4">
        <v>0</v>
      </c>
      <c r="K51" s="10">
        <v>6.8</v>
      </c>
      <c r="L51" s="3" t="s">
        <v>99</v>
      </c>
      <c r="M51" s="2">
        <f>IF(AND($A51&lt;&gt;"",$B51&lt;&gt;""), $I51*_Listas!$E$9 + $J51*_Listas!$E$10, "")</f>
        <v>0</v>
      </c>
      <c r="N51" s="11">
        <f>IF(AND($A51&lt;&gt;"",$B51&lt;&gt;""), MAX(0, MIN(10, ROUND( 5 + ( ($G51*_Listas!$E$7) + ($H51*_Listas!$E$8) + IF($E51="S",_Listas!$E$11,0) + IF($F51&gt;=90,_Listas!$E$12,0) - ($I51*_Listas!$E$9) - ($J51*_Listas!$E$10) )/2, 1))), "")</f>
        <v>5.5</v>
      </c>
      <c r="O51" s="3" t="s">
        <v>116</v>
      </c>
    </row>
    <row r="52" spans="1:15" ht="18" customHeight="1" x14ac:dyDescent="0.25">
      <c r="A52" s="3">
        <v>2</v>
      </c>
      <c r="B52" s="3">
        <v>103</v>
      </c>
      <c r="C52" s="9" t="str">
        <f>IFERROR(INDEX(Plantilla!$B$6:$B$30, MATCH($B52, Plantilla!$A$6:$A$30, 0)), "")</f>
        <v>Carlos Mena</v>
      </c>
      <c r="D52" s="9" t="str">
        <f>IFERROR(INDEX(Plantilla!$C$6:$C$30, MATCH($B52, Plantilla!$A$6:$A$30, 0)), "")</f>
        <v>DEF</v>
      </c>
      <c r="E52" s="3" t="s">
        <v>17</v>
      </c>
      <c r="F52" s="4">
        <v>90</v>
      </c>
      <c r="G52" s="4">
        <v>0</v>
      </c>
      <c r="H52" s="4">
        <v>0</v>
      </c>
      <c r="I52" s="4">
        <v>0</v>
      </c>
      <c r="J52" s="4">
        <v>0</v>
      </c>
      <c r="K52" s="10">
        <v>7.2</v>
      </c>
      <c r="L52" s="3" t="s">
        <v>106</v>
      </c>
      <c r="M52" s="2">
        <f>IF(AND($A52&lt;&gt;"",$B52&lt;&gt;""), $I52*_Listas!$E$9 + $J52*_Listas!$E$10, "")</f>
        <v>0</v>
      </c>
      <c r="N52" s="11">
        <f>IF(AND($A52&lt;&gt;"",$B52&lt;&gt;""), MAX(0, MIN(10, ROUND( 5 + ( ($G52*_Listas!$E$7) + ($H52*_Listas!$E$8) + IF($E52="S",_Listas!$E$11,0) + IF($F52&gt;=90,_Listas!$E$12,0) - ($I52*_Listas!$E$9) - ($J52*_Listas!$E$10) )/2, 1))), "")</f>
        <v>5.5</v>
      </c>
      <c r="O52" s="3" t="s">
        <v>117</v>
      </c>
    </row>
    <row r="53" spans="1:15" ht="18" customHeight="1" x14ac:dyDescent="0.25">
      <c r="A53" s="3">
        <v>2</v>
      </c>
      <c r="B53" s="3">
        <v>104</v>
      </c>
      <c r="C53" s="9" t="str">
        <f>IFERROR(INDEX(Plantilla!$B$6:$B$30, MATCH($B53, Plantilla!$A$6:$A$30, 0)), "")</f>
        <v>Dani Portillo</v>
      </c>
      <c r="D53" s="9" t="str">
        <f>IFERROR(INDEX(Plantilla!$C$6:$C$30, MATCH($B53, Plantilla!$A$6:$A$30, 0)), "")</f>
        <v>DEF</v>
      </c>
      <c r="E53" s="3" t="s">
        <v>17</v>
      </c>
      <c r="F53" s="4">
        <v>90</v>
      </c>
      <c r="G53" s="4">
        <v>0</v>
      </c>
      <c r="H53" s="4">
        <v>0</v>
      </c>
      <c r="I53" s="4">
        <v>1</v>
      </c>
      <c r="J53" s="4">
        <v>0</v>
      </c>
      <c r="K53" s="10">
        <v>6.4</v>
      </c>
      <c r="L53" s="3" t="s">
        <v>99</v>
      </c>
      <c r="M53" s="2">
        <f>IF(AND($A53&lt;&gt;"",$B53&lt;&gt;""), $I53*_Listas!$E$9 + $J53*_Listas!$E$10, "")</f>
        <v>1</v>
      </c>
      <c r="N53" s="11">
        <f>IF(AND($A53&lt;&gt;"",$B53&lt;&gt;""), MAX(0, MIN(10, ROUND( 5 + ( ($G53*_Listas!$E$7) + ($H53*_Listas!$E$8) + IF($E53="S",_Listas!$E$11,0) + IF($F53&gt;=90,_Listas!$E$12,0) - ($I53*_Listas!$E$9) - ($J53*_Listas!$E$10) )/2, 1))), "")</f>
        <v>5</v>
      </c>
      <c r="O53" s="3" t="s">
        <v>118</v>
      </c>
    </row>
    <row r="54" spans="1:15" ht="18" customHeight="1" x14ac:dyDescent="0.25">
      <c r="A54" s="3">
        <v>2</v>
      </c>
      <c r="B54" s="3">
        <v>111</v>
      </c>
      <c r="C54" s="9" t="str">
        <f>IFERROR(INDEX(Plantilla!$B$6:$B$30, MATCH($B54, Plantilla!$A$6:$A$30, 0)), "")</f>
        <v>Kevin Soria</v>
      </c>
      <c r="D54" s="9" t="str">
        <f>IFERROR(INDEX(Plantilla!$C$6:$C$30, MATCH($B54, Plantilla!$A$6:$A$30, 0)), "")</f>
        <v>DEF</v>
      </c>
      <c r="E54" s="3" t="s">
        <v>17</v>
      </c>
      <c r="F54" s="4">
        <v>90</v>
      </c>
      <c r="G54" s="4">
        <v>0</v>
      </c>
      <c r="H54" s="4">
        <v>0</v>
      </c>
      <c r="I54" s="4">
        <v>0</v>
      </c>
      <c r="J54" s="4">
        <v>0</v>
      </c>
      <c r="K54" s="10">
        <v>7.1</v>
      </c>
      <c r="L54" s="3" t="s">
        <v>99</v>
      </c>
      <c r="M54" s="2">
        <f>IF(AND($A54&lt;&gt;"",$B54&lt;&gt;""), $I54*_Listas!$E$9 + $J54*_Listas!$E$10, "")</f>
        <v>0</v>
      </c>
      <c r="N54" s="11">
        <f>IF(AND($A54&lt;&gt;"",$B54&lt;&gt;""), MAX(0, MIN(10, ROUND( 5 + ( ($G54*_Listas!$E$7) + ($H54*_Listas!$E$8) + IF($E54="S",_Listas!$E$11,0) + IF($F54&gt;=90,_Listas!$E$12,0) - ($I54*_Listas!$E$9) - ($J54*_Listas!$E$10) )/2, 1))), "")</f>
        <v>5.5</v>
      </c>
      <c r="O54" s="3" t="s">
        <v>116</v>
      </c>
    </row>
    <row r="55" spans="1:15" ht="18" customHeight="1" x14ac:dyDescent="0.25">
      <c r="A55" s="3">
        <v>2</v>
      </c>
      <c r="B55" s="3">
        <v>105</v>
      </c>
      <c r="C55" s="9" t="str">
        <f>IFERROR(INDEX(Plantilla!$B$6:$B$30, MATCH($B55, Plantilla!$A$6:$A$30, 0)), "")</f>
        <v>Eloy Navarro</v>
      </c>
      <c r="D55" s="9" t="str">
        <f>IFERROR(INDEX(Plantilla!$C$6:$C$30, MATCH($B55, Plantilla!$A$6:$A$30, 0)), "")</f>
        <v>MED</v>
      </c>
      <c r="E55" s="3" t="s">
        <v>17</v>
      </c>
      <c r="F55" s="4">
        <v>90</v>
      </c>
      <c r="G55" s="4">
        <v>0</v>
      </c>
      <c r="H55" s="4">
        <v>0</v>
      </c>
      <c r="I55" s="4">
        <v>0</v>
      </c>
      <c r="J55" s="4">
        <v>0</v>
      </c>
      <c r="K55" s="10">
        <v>6.6</v>
      </c>
      <c r="L55" s="3" t="s">
        <v>99</v>
      </c>
      <c r="M55" s="2">
        <f>IF(AND($A55&lt;&gt;"",$B55&lt;&gt;""), $I55*_Listas!$E$9 + $J55*_Listas!$E$10, "")</f>
        <v>0</v>
      </c>
      <c r="N55" s="11">
        <f>IF(AND($A55&lt;&gt;"",$B55&lt;&gt;""), MAX(0, MIN(10, ROUND( 5 + ( ($G55*_Listas!$E$7) + ($H55*_Listas!$E$8) + IF($E55="S",_Listas!$E$11,0) + IF($F55&gt;=90,_Listas!$E$12,0) - ($I55*_Listas!$E$9) - ($J55*_Listas!$E$10) )/2, 1))), "")</f>
        <v>5.5</v>
      </c>
      <c r="O55" s="3" t="s">
        <v>116</v>
      </c>
    </row>
    <row r="56" spans="1:15" ht="18" customHeight="1" x14ac:dyDescent="0.25">
      <c r="A56" s="3">
        <v>2</v>
      </c>
      <c r="B56" s="3">
        <v>106</v>
      </c>
      <c r="C56" s="9" t="str">
        <f>IFERROR(INDEX(Plantilla!$B$6:$B$30, MATCH($B56, Plantilla!$A$6:$A$30, 0)), "")</f>
        <v>Fabián Luna</v>
      </c>
      <c r="D56" s="9" t="str">
        <f>IFERROR(INDEX(Plantilla!$C$6:$C$30, MATCH($B56, Plantilla!$A$6:$A$30, 0)), "")</f>
        <v>MED</v>
      </c>
      <c r="E56" s="3" t="s">
        <v>17</v>
      </c>
      <c r="F56" s="4">
        <v>75</v>
      </c>
      <c r="G56" s="4">
        <v>0</v>
      </c>
      <c r="H56" s="4">
        <v>0</v>
      </c>
      <c r="I56" s="4">
        <v>0</v>
      </c>
      <c r="J56" s="4">
        <v>0</v>
      </c>
      <c r="K56" s="10">
        <v>6.5</v>
      </c>
      <c r="L56" s="3" t="s">
        <v>99</v>
      </c>
      <c r="M56" s="2">
        <f>IF(AND($A56&lt;&gt;"",$B56&lt;&gt;""), $I56*_Listas!$E$9 + $J56*_Listas!$E$10, "")</f>
        <v>0</v>
      </c>
      <c r="N56" s="11">
        <f>IF(AND($A56&lt;&gt;"",$B56&lt;&gt;""), MAX(0, MIN(10, ROUND( 5 + ( ($G56*_Listas!$E$7) + ($H56*_Listas!$E$8) + IF($E56="S",_Listas!$E$11,0) + IF($F56&gt;=90,_Listas!$E$12,0) - ($I56*_Listas!$E$9) - ($J56*_Listas!$E$10) )/2, 1))), "")</f>
        <v>5.3</v>
      </c>
      <c r="O56" s="3" t="s">
        <v>119</v>
      </c>
    </row>
    <row r="57" spans="1:15" ht="18" customHeight="1" x14ac:dyDescent="0.25">
      <c r="A57" s="3">
        <v>2</v>
      </c>
      <c r="B57" s="3">
        <v>110</v>
      </c>
      <c r="C57" s="9" t="str">
        <f>IFERROR(INDEX(Plantilla!$B$6:$B$30, MATCH($B57, Plantilla!$A$6:$A$30, 0)), "")</f>
        <v>Julián Pardo</v>
      </c>
      <c r="D57" s="9" t="str">
        <f>IFERROR(INDEX(Plantilla!$C$6:$C$30, MATCH($B57, Plantilla!$A$6:$A$30, 0)), "")</f>
        <v>MED</v>
      </c>
      <c r="E57" s="3" t="s">
        <v>17</v>
      </c>
      <c r="F57" s="4">
        <v>90</v>
      </c>
      <c r="G57" s="4">
        <v>0</v>
      </c>
      <c r="H57" s="4">
        <v>0</v>
      </c>
      <c r="I57" s="4">
        <v>0</v>
      </c>
      <c r="J57" s="4">
        <v>0</v>
      </c>
      <c r="K57" s="10">
        <v>6.7</v>
      </c>
      <c r="L57" s="3" t="s">
        <v>99</v>
      </c>
      <c r="M57" s="2">
        <f>IF(AND($A57&lt;&gt;"",$B57&lt;&gt;""), $I57*_Listas!$E$9 + $J57*_Listas!$E$10, "")</f>
        <v>0</v>
      </c>
      <c r="N57" s="11">
        <f>IF(AND($A57&lt;&gt;"",$B57&lt;&gt;""), MAX(0, MIN(10, ROUND( 5 + ( ($G57*_Listas!$E$7) + ($H57*_Listas!$E$8) + IF($E57="S",_Listas!$E$11,0) + IF($F57&gt;=90,_Listas!$E$12,0) - ($I57*_Listas!$E$9) - ($J57*_Listas!$E$10) )/2, 1))), "")</f>
        <v>5.5</v>
      </c>
      <c r="O57" s="3" t="s">
        <v>116</v>
      </c>
    </row>
    <row r="58" spans="1:15" ht="18" customHeight="1" x14ac:dyDescent="0.25">
      <c r="A58" s="3">
        <v>2</v>
      </c>
      <c r="B58" s="3">
        <v>109</v>
      </c>
      <c r="C58" s="9" t="str">
        <f>IFERROR(INDEX(Plantilla!$B$6:$B$30, MATCH($B58, Plantilla!$A$6:$A$30, 0)), "")</f>
        <v>Iván Cruz</v>
      </c>
      <c r="D58" s="9" t="str">
        <f>IFERROR(INDEX(Plantilla!$C$6:$C$30, MATCH($B58, Plantilla!$A$6:$A$30, 0)), "")</f>
        <v>DEL</v>
      </c>
      <c r="E58" s="3" t="s">
        <v>17</v>
      </c>
      <c r="F58" s="4">
        <v>68</v>
      </c>
      <c r="G58" s="4">
        <v>0</v>
      </c>
      <c r="H58" s="4">
        <v>0</v>
      </c>
      <c r="I58" s="4">
        <v>0</v>
      </c>
      <c r="J58" s="4">
        <v>0</v>
      </c>
      <c r="K58" s="10">
        <v>6.3</v>
      </c>
      <c r="L58" s="3" t="s">
        <v>99</v>
      </c>
      <c r="M58" s="2">
        <f>IF(AND($A58&lt;&gt;"",$B58&lt;&gt;""), $I58*_Listas!$E$9 + $J58*_Listas!$E$10, "")</f>
        <v>0</v>
      </c>
      <c r="N58" s="11">
        <f>IF(AND($A58&lt;&gt;"",$B58&lt;&gt;""), MAX(0, MIN(10, ROUND( 5 + ( ($G58*_Listas!$E$7) + ($H58*_Listas!$E$8) + IF($E58="S",_Listas!$E$11,0) + IF($F58&gt;=90,_Listas!$E$12,0) - ($I58*_Listas!$E$9) - ($J58*_Listas!$E$10) )/2, 1))), "")</f>
        <v>5.3</v>
      </c>
      <c r="O58" s="3" t="s">
        <v>116</v>
      </c>
    </row>
    <row r="59" spans="1:15" ht="18" customHeight="1" x14ac:dyDescent="0.25">
      <c r="A59" s="3">
        <v>2</v>
      </c>
      <c r="B59" s="3">
        <v>108</v>
      </c>
      <c r="C59" s="9" t="str">
        <f>IFERROR(INDEX(Plantilla!$B$6:$B$30, MATCH($B59, Plantilla!$A$6:$A$30, 0)), "")</f>
        <v>Héctor Vidal</v>
      </c>
      <c r="D59" s="9" t="str">
        <f>IFERROR(INDEX(Plantilla!$C$6:$C$30, MATCH($B59, Plantilla!$A$6:$A$30, 0)), "")</f>
        <v>DEL</v>
      </c>
      <c r="E59" s="3" t="s">
        <v>17</v>
      </c>
      <c r="F59" s="4">
        <v>90</v>
      </c>
      <c r="G59" s="4">
        <v>0</v>
      </c>
      <c r="H59" s="4">
        <v>0</v>
      </c>
      <c r="I59" s="4">
        <v>0</v>
      </c>
      <c r="J59" s="4">
        <v>0</v>
      </c>
      <c r="K59" s="10">
        <v>6.4</v>
      </c>
      <c r="L59" s="3" t="s">
        <v>99</v>
      </c>
      <c r="M59" s="2">
        <f>IF(AND($A59&lt;&gt;"",$B59&lt;&gt;""), $I59*_Listas!$E$9 + $J59*_Listas!$E$10, "")</f>
        <v>0</v>
      </c>
      <c r="N59" s="11">
        <f>IF(AND($A59&lt;&gt;"",$B59&lt;&gt;""), MAX(0, MIN(10, ROUND( 5 + ( ($G59*_Listas!$E$7) + ($H59*_Listas!$E$8) + IF($E59="S",_Listas!$E$11,0) + IF($F59&gt;=90,_Listas!$E$12,0) - ($I59*_Listas!$E$9) - ($J59*_Listas!$E$10) )/2, 1))), "")</f>
        <v>5.5</v>
      </c>
      <c r="O59" s="3" t="s">
        <v>120</v>
      </c>
    </row>
    <row r="60" spans="1:15" ht="18" customHeight="1" x14ac:dyDescent="0.25">
      <c r="A60" s="3">
        <v>2</v>
      </c>
      <c r="B60" s="3">
        <v>112</v>
      </c>
      <c r="C60" s="9" t="str">
        <f>IFERROR(INDEX(Plantilla!$B$6:$B$30, MATCH($B60, Plantilla!$A$6:$A$30, 0)), "")</f>
        <v>Leo Castaño</v>
      </c>
      <c r="D60" s="9" t="str">
        <f>IFERROR(INDEX(Plantilla!$C$6:$C$30, MATCH($B60, Plantilla!$A$6:$A$30, 0)), "")</f>
        <v>DEL</v>
      </c>
      <c r="E60" s="3" t="s">
        <v>112</v>
      </c>
      <c r="F60" s="4">
        <v>22</v>
      </c>
      <c r="G60" s="4">
        <v>0</v>
      </c>
      <c r="H60" s="4">
        <v>0</v>
      </c>
      <c r="I60" s="4">
        <v>0</v>
      </c>
      <c r="J60" s="4">
        <v>0</v>
      </c>
      <c r="K60" s="10">
        <v>6.1</v>
      </c>
      <c r="L60" s="3" t="s">
        <v>99</v>
      </c>
      <c r="M60" s="2">
        <f>IF(AND($A60&lt;&gt;"",$B60&lt;&gt;""), $I60*_Listas!$E$9 + $J60*_Listas!$E$10, "")</f>
        <v>0</v>
      </c>
      <c r="N60" s="11">
        <f>IF(AND($A60&lt;&gt;"",$B60&lt;&gt;""), MAX(0, MIN(10, ROUND( 5 + ( ($G60*_Listas!$E$7) + ($H60*_Listas!$E$8) + IF($E60="S",_Listas!$E$11,0) + IF($F60&gt;=90,_Listas!$E$12,0) - ($I60*_Listas!$E$9) - ($J60*_Listas!$E$10) )/2, 1))), "")</f>
        <v>5</v>
      </c>
      <c r="O60" s="3" t="s">
        <v>116</v>
      </c>
    </row>
    <row r="61" spans="1:15" ht="18" customHeight="1" x14ac:dyDescent="0.25">
      <c r="A61" s="3">
        <v>2</v>
      </c>
      <c r="B61" s="3">
        <v>115</v>
      </c>
      <c r="C61" s="9" t="str">
        <f>IFERROR(INDEX(Plantilla!$B$6:$B$30, MATCH($B61, Plantilla!$A$6:$A$30, 0)), "")</f>
        <v>Óscar Tejada</v>
      </c>
      <c r="D61" s="9" t="str">
        <f>IFERROR(INDEX(Plantilla!$C$6:$C$30, MATCH($B61, Plantilla!$A$6:$A$30, 0)), "")</f>
        <v>MED</v>
      </c>
      <c r="E61" s="3" t="s">
        <v>112</v>
      </c>
      <c r="F61" s="4">
        <v>15</v>
      </c>
      <c r="G61" s="4">
        <v>0</v>
      </c>
      <c r="H61" s="4">
        <v>0</v>
      </c>
      <c r="I61" s="4">
        <v>0</v>
      </c>
      <c r="J61" s="4">
        <v>0</v>
      </c>
      <c r="K61" s="10">
        <v>6</v>
      </c>
      <c r="L61" s="3" t="s">
        <v>99</v>
      </c>
      <c r="M61" s="2">
        <f>IF(AND($A61&lt;&gt;"",$B61&lt;&gt;""), $I61*_Listas!$E$9 + $J61*_Listas!$E$10, "")</f>
        <v>0</v>
      </c>
      <c r="N61" s="11">
        <f>IF(AND($A61&lt;&gt;"",$B61&lt;&gt;""), MAX(0, MIN(10, ROUND( 5 + ( ($G61*_Listas!$E$7) + ($H61*_Listas!$E$8) + IF($E61="S",_Listas!$E$11,0) + IF($F61&gt;=90,_Listas!$E$12,0) - ($I61*_Listas!$E$9) - ($J61*_Listas!$E$10) )/2, 1))), "")</f>
        <v>5</v>
      </c>
      <c r="O61" s="3" t="s">
        <v>116</v>
      </c>
    </row>
    <row r="62" spans="1:15" ht="18" customHeight="1" x14ac:dyDescent="0.25">
      <c r="A62" s="3"/>
      <c r="B62" s="3"/>
      <c r="C62" s="9" t="str">
        <f>IFERROR(INDEX(Plantilla!$B$6:$B$30, MATCH($B62, Plantilla!$A$6:$A$30, 0)), "")</f>
        <v/>
      </c>
      <c r="D62" s="9" t="str">
        <f>IFERROR(INDEX(Plantilla!$C$6:$C$30, MATCH($B62, Plantilla!$A$6:$A$30, 0)), "")</f>
        <v/>
      </c>
      <c r="E62" s="3"/>
      <c r="F62" s="4"/>
      <c r="G62" s="4"/>
      <c r="H62" s="4"/>
      <c r="I62" s="4"/>
      <c r="J62" s="4"/>
      <c r="K62" s="10"/>
      <c r="L62" s="3"/>
      <c r="M62" s="2" t="str">
        <f>IF(AND($A62&lt;&gt;"",$B62&lt;&gt;""), $I62*_Listas!$E$9 + $J62*_Listas!$E$10, "")</f>
        <v/>
      </c>
      <c r="N62" s="11" t="str">
        <f>IF(AND($A62&lt;&gt;"",$B62&lt;&gt;""), MAX(0, MIN(10, ROUND( 5 + ( ($G62*_Listas!$E$7) + ($H62*_Listas!$E$8) + IF($E62="S",_Listas!$E$11,0) + IF($F62&gt;=90,_Listas!$E$12,0) - ($I62*_Listas!$E$9) - ($J62*_Listas!$E$10) )/2, 1))), "")</f>
        <v/>
      </c>
      <c r="O62" s="3"/>
    </row>
    <row r="63" spans="1:15" ht="18" customHeight="1" x14ac:dyDescent="0.25">
      <c r="A63" s="3"/>
      <c r="B63" s="3"/>
      <c r="C63" s="9" t="str">
        <f>IFERROR(INDEX(Plantilla!$B$6:$B$30, MATCH($B63, Plantilla!$A$6:$A$30, 0)), "")</f>
        <v/>
      </c>
      <c r="D63" s="9" t="str">
        <f>IFERROR(INDEX(Plantilla!$C$6:$C$30, MATCH($B63, Plantilla!$A$6:$A$30, 0)), "")</f>
        <v/>
      </c>
      <c r="E63" s="3"/>
      <c r="F63" s="4"/>
      <c r="G63" s="4"/>
      <c r="H63" s="4"/>
      <c r="I63" s="4"/>
      <c r="J63" s="4"/>
      <c r="K63" s="10"/>
      <c r="L63" s="3"/>
      <c r="M63" s="2" t="str">
        <f>IF(AND($A63&lt;&gt;"",$B63&lt;&gt;""), $I63*_Listas!$E$9 + $J63*_Listas!$E$10, "")</f>
        <v/>
      </c>
      <c r="N63" s="11" t="str">
        <f>IF(AND($A63&lt;&gt;"",$B63&lt;&gt;""), MAX(0, MIN(10, ROUND( 5 + ( ($G63*_Listas!$E$7) + ($H63*_Listas!$E$8) + IF($E63="S",_Listas!$E$11,0) + IF($F63&gt;=90,_Listas!$E$12,0) - ($I63*_Listas!$E$9) - ($J63*_Listas!$E$10) )/2, 1))), "")</f>
        <v/>
      </c>
      <c r="O63" s="3"/>
    </row>
    <row r="64" spans="1:15" ht="18" customHeight="1" x14ac:dyDescent="0.25">
      <c r="A64" s="3"/>
      <c r="B64" s="3"/>
      <c r="C64" s="9" t="str">
        <f>IFERROR(INDEX(Plantilla!$B$6:$B$30, MATCH($B64, Plantilla!$A$6:$A$30, 0)), "")</f>
        <v/>
      </c>
      <c r="D64" s="9" t="str">
        <f>IFERROR(INDEX(Plantilla!$C$6:$C$30, MATCH($B64, Plantilla!$A$6:$A$30, 0)), "")</f>
        <v/>
      </c>
      <c r="E64" s="3"/>
      <c r="F64" s="4"/>
      <c r="G64" s="4"/>
      <c r="H64" s="4"/>
      <c r="I64" s="4"/>
      <c r="J64" s="4"/>
      <c r="K64" s="10"/>
      <c r="L64" s="3"/>
      <c r="M64" s="2" t="str">
        <f>IF(AND($A64&lt;&gt;"",$B64&lt;&gt;""), $I64*_Listas!$E$9 + $J64*_Listas!$E$10, "")</f>
        <v/>
      </c>
      <c r="N64" s="11" t="str">
        <f>IF(AND($A64&lt;&gt;"",$B64&lt;&gt;""), MAX(0, MIN(10, ROUND( 5 + ( ($G64*_Listas!$E$7) + ($H64*_Listas!$E$8) + IF($E64="S",_Listas!$E$11,0) + IF($F64&gt;=90,_Listas!$E$12,0) - ($I64*_Listas!$E$9) - ($J64*_Listas!$E$10) )/2, 1))), "")</f>
        <v/>
      </c>
      <c r="O64" s="3"/>
    </row>
    <row r="65" spans="1:15" ht="18" customHeight="1" x14ac:dyDescent="0.25">
      <c r="A65" s="3"/>
      <c r="B65" s="3"/>
      <c r="C65" s="9" t="str">
        <f>IFERROR(INDEX(Plantilla!$B$6:$B$30, MATCH($B65, Plantilla!$A$6:$A$30, 0)), "")</f>
        <v/>
      </c>
      <c r="D65" s="9" t="str">
        <f>IFERROR(INDEX(Plantilla!$C$6:$C$30, MATCH($B65, Plantilla!$A$6:$A$30, 0)), "")</f>
        <v/>
      </c>
      <c r="E65" s="3"/>
      <c r="F65" s="4"/>
      <c r="G65" s="4"/>
      <c r="H65" s="4"/>
      <c r="I65" s="4"/>
      <c r="J65" s="4"/>
      <c r="K65" s="10"/>
      <c r="L65" s="3"/>
      <c r="M65" s="2" t="str">
        <f>IF(AND($A65&lt;&gt;"",$B65&lt;&gt;""), $I65*_Listas!$E$9 + $J65*_Listas!$E$10, "")</f>
        <v/>
      </c>
      <c r="N65" s="11" t="str">
        <f>IF(AND($A65&lt;&gt;"",$B65&lt;&gt;""), MAX(0, MIN(10, ROUND( 5 + ( ($G65*_Listas!$E$7) + ($H65*_Listas!$E$8) + IF($E65="S",_Listas!$E$11,0) + IF($F65&gt;=90,_Listas!$E$12,0) - ($I65*_Listas!$E$9) - ($J65*_Listas!$E$10) )/2, 1))), "")</f>
        <v/>
      </c>
      <c r="O65" s="3"/>
    </row>
    <row r="66" spans="1:15" ht="18" customHeight="1" x14ac:dyDescent="0.25">
      <c r="A66" s="3"/>
      <c r="B66" s="3"/>
      <c r="C66" s="9" t="str">
        <f>IFERROR(INDEX(Plantilla!$B$6:$B$30, MATCH($B66, Plantilla!$A$6:$A$30, 0)), "")</f>
        <v/>
      </c>
      <c r="D66" s="9" t="str">
        <f>IFERROR(INDEX(Plantilla!$C$6:$C$30, MATCH($B66, Plantilla!$A$6:$A$30, 0)), "")</f>
        <v/>
      </c>
      <c r="E66" s="3"/>
      <c r="F66" s="4"/>
      <c r="G66" s="4"/>
      <c r="H66" s="4"/>
      <c r="I66" s="4"/>
      <c r="J66" s="4"/>
      <c r="K66" s="10"/>
      <c r="L66" s="3"/>
      <c r="M66" s="2" t="str">
        <f>IF(AND($A66&lt;&gt;"",$B66&lt;&gt;""), $I66*_Listas!$E$9 + $J66*_Listas!$E$10, "")</f>
        <v/>
      </c>
      <c r="N66" s="11" t="str">
        <f>IF(AND($A66&lt;&gt;"",$B66&lt;&gt;""), MAX(0, MIN(10, ROUND( 5 + ( ($G66*_Listas!$E$7) + ($H66*_Listas!$E$8) + IF($E66="S",_Listas!$E$11,0) + IF($F66&gt;=90,_Listas!$E$12,0) - ($I66*_Listas!$E$9) - ($J66*_Listas!$E$10) )/2, 1))), "")</f>
        <v/>
      </c>
      <c r="O66" s="3"/>
    </row>
    <row r="67" spans="1:15" ht="18" customHeight="1" x14ac:dyDescent="0.25">
      <c r="A67" s="3"/>
      <c r="B67" s="3"/>
      <c r="C67" s="9" t="str">
        <f>IFERROR(INDEX(Plantilla!$B$6:$B$30, MATCH($B67, Plantilla!$A$6:$A$30, 0)), "")</f>
        <v/>
      </c>
      <c r="D67" s="9" t="str">
        <f>IFERROR(INDEX(Plantilla!$C$6:$C$30, MATCH($B67, Plantilla!$A$6:$A$30, 0)), "")</f>
        <v/>
      </c>
      <c r="E67" s="3"/>
      <c r="F67" s="4"/>
      <c r="G67" s="4"/>
      <c r="H67" s="4"/>
      <c r="I67" s="4"/>
      <c r="J67" s="4"/>
      <c r="K67" s="10"/>
      <c r="L67" s="3"/>
      <c r="M67" s="2" t="str">
        <f>IF(AND($A67&lt;&gt;"",$B67&lt;&gt;""), $I67*_Listas!$E$9 + $J67*_Listas!$E$10, "")</f>
        <v/>
      </c>
      <c r="N67" s="11" t="str">
        <f>IF(AND($A67&lt;&gt;"",$B67&lt;&gt;""), MAX(0, MIN(10, ROUND( 5 + ( ($G67*_Listas!$E$7) + ($H67*_Listas!$E$8) + IF($E67="S",_Listas!$E$11,0) + IF($F67&gt;=90,_Listas!$E$12,0) - ($I67*_Listas!$E$9) - ($J67*_Listas!$E$10) )/2, 1))), "")</f>
        <v/>
      </c>
      <c r="O67" s="3"/>
    </row>
    <row r="68" spans="1:15" ht="18" customHeight="1" x14ac:dyDescent="0.25">
      <c r="A68" s="3"/>
      <c r="B68" s="3"/>
      <c r="C68" s="9" t="str">
        <f>IFERROR(INDEX(Plantilla!$B$6:$B$30, MATCH($B68, Plantilla!$A$6:$A$30, 0)), "")</f>
        <v/>
      </c>
      <c r="D68" s="9" t="str">
        <f>IFERROR(INDEX(Plantilla!$C$6:$C$30, MATCH($B68, Plantilla!$A$6:$A$30, 0)), "")</f>
        <v/>
      </c>
      <c r="E68" s="3"/>
      <c r="F68" s="4"/>
      <c r="G68" s="4"/>
      <c r="H68" s="4"/>
      <c r="I68" s="4"/>
      <c r="J68" s="4"/>
      <c r="K68" s="10"/>
      <c r="L68" s="3"/>
      <c r="M68" s="2" t="str">
        <f>IF(AND($A68&lt;&gt;"",$B68&lt;&gt;""), $I68*_Listas!$E$9 + $J68*_Listas!$E$10, "")</f>
        <v/>
      </c>
      <c r="N68" s="11" t="str">
        <f>IF(AND($A68&lt;&gt;"",$B68&lt;&gt;""), MAX(0, MIN(10, ROUND( 5 + ( ($G68*_Listas!$E$7) + ($H68*_Listas!$E$8) + IF($E68="S",_Listas!$E$11,0) + IF($F68&gt;=90,_Listas!$E$12,0) - ($I68*_Listas!$E$9) - ($J68*_Listas!$E$10) )/2, 1))), "")</f>
        <v/>
      </c>
      <c r="O68" s="3"/>
    </row>
    <row r="69" spans="1:15" ht="18" customHeight="1" x14ac:dyDescent="0.25">
      <c r="A69" s="3"/>
      <c r="B69" s="3"/>
      <c r="C69" s="9" t="str">
        <f>IFERROR(INDEX(Plantilla!$B$6:$B$30, MATCH($B69, Plantilla!$A$6:$A$30, 0)), "")</f>
        <v/>
      </c>
      <c r="D69" s="9" t="str">
        <f>IFERROR(INDEX(Plantilla!$C$6:$C$30, MATCH($B69, Plantilla!$A$6:$A$30, 0)), "")</f>
        <v/>
      </c>
      <c r="E69" s="3"/>
      <c r="F69" s="4"/>
      <c r="G69" s="4"/>
      <c r="H69" s="4"/>
      <c r="I69" s="4"/>
      <c r="J69" s="4"/>
      <c r="K69" s="10"/>
      <c r="L69" s="3"/>
      <c r="M69" s="2" t="str">
        <f>IF(AND($A69&lt;&gt;"",$B69&lt;&gt;""), $I69*_Listas!$E$9 + $J69*_Listas!$E$10, "")</f>
        <v/>
      </c>
      <c r="N69" s="11" t="str">
        <f>IF(AND($A69&lt;&gt;"",$B69&lt;&gt;""), MAX(0, MIN(10, ROUND( 5 + ( ($G69*_Listas!$E$7) + ($H69*_Listas!$E$8) + IF($E69="S",_Listas!$E$11,0) + IF($F69&gt;=90,_Listas!$E$12,0) - ($I69*_Listas!$E$9) - ($J69*_Listas!$E$10) )/2, 1))), "")</f>
        <v/>
      </c>
      <c r="O69" s="3"/>
    </row>
    <row r="70" spans="1:15" ht="18" customHeight="1" x14ac:dyDescent="0.25">
      <c r="A70" s="3"/>
      <c r="B70" s="3"/>
      <c r="C70" s="9" t="str">
        <f>IFERROR(INDEX(Plantilla!$B$6:$B$30, MATCH($B70, Plantilla!$A$6:$A$30, 0)), "")</f>
        <v/>
      </c>
      <c r="D70" s="9" t="str">
        <f>IFERROR(INDEX(Plantilla!$C$6:$C$30, MATCH($B70, Plantilla!$A$6:$A$30, 0)), "")</f>
        <v/>
      </c>
      <c r="E70" s="3"/>
      <c r="F70" s="4"/>
      <c r="G70" s="4"/>
      <c r="H70" s="4"/>
      <c r="I70" s="4"/>
      <c r="J70" s="4"/>
      <c r="K70" s="10"/>
      <c r="L70" s="3"/>
      <c r="M70" s="2" t="str">
        <f>IF(AND($A70&lt;&gt;"",$B70&lt;&gt;""), $I70*_Listas!$E$9 + $J70*_Listas!$E$10, "")</f>
        <v/>
      </c>
      <c r="N70" s="11" t="str">
        <f>IF(AND($A70&lt;&gt;"",$B70&lt;&gt;""), MAX(0, MIN(10, ROUND( 5 + ( ($G70*_Listas!$E$7) + ($H70*_Listas!$E$8) + IF($E70="S",_Listas!$E$11,0) + IF($F70&gt;=90,_Listas!$E$12,0) - ($I70*_Listas!$E$9) - ($J70*_Listas!$E$10) )/2, 1))), "")</f>
        <v/>
      </c>
      <c r="O70" s="3"/>
    </row>
    <row r="71" spans="1:15" ht="18" customHeight="1" x14ac:dyDescent="0.25">
      <c r="A71" s="3"/>
      <c r="B71" s="3"/>
      <c r="C71" s="9" t="str">
        <f>IFERROR(INDEX(Plantilla!$B$6:$B$30, MATCH($B71, Plantilla!$A$6:$A$30, 0)), "")</f>
        <v/>
      </c>
      <c r="D71" s="9" t="str">
        <f>IFERROR(INDEX(Plantilla!$C$6:$C$30, MATCH($B71, Plantilla!$A$6:$A$30, 0)), "")</f>
        <v/>
      </c>
      <c r="E71" s="3"/>
      <c r="F71" s="4"/>
      <c r="G71" s="4"/>
      <c r="H71" s="4"/>
      <c r="I71" s="4"/>
      <c r="J71" s="4"/>
      <c r="K71" s="10"/>
      <c r="L71" s="3"/>
      <c r="M71" s="2" t="str">
        <f>IF(AND($A71&lt;&gt;"",$B71&lt;&gt;""), $I71*_Listas!$E$9 + $J71*_Listas!$E$10, "")</f>
        <v/>
      </c>
      <c r="N71" s="11" t="str">
        <f>IF(AND($A71&lt;&gt;"",$B71&lt;&gt;""), MAX(0, MIN(10, ROUND( 5 + ( ($G71*_Listas!$E$7) + ($H71*_Listas!$E$8) + IF($E71="S",_Listas!$E$11,0) + IF($F71&gt;=90,_Listas!$E$12,0) - ($I71*_Listas!$E$9) - ($J71*_Listas!$E$10) )/2, 1))), "")</f>
        <v/>
      </c>
      <c r="O71" s="3"/>
    </row>
    <row r="72" spans="1:15" ht="18" customHeight="1" x14ac:dyDescent="0.25">
      <c r="A72" s="3"/>
      <c r="B72" s="3"/>
      <c r="C72" s="9" t="str">
        <f>IFERROR(INDEX(Plantilla!$B$6:$B$30, MATCH($B72, Plantilla!$A$6:$A$30, 0)), "")</f>
        <v/>
      </c>
      <c r="D72" s="9" t="str">
        <f>IFERROR(INDEX(Plantilla!$C$6:$C$30, MATCH($B72, Plantilla!$A$6:$A$30, 0)), "")</f>
        <v/>
      </c>
      <c r="E72" s="3"/>
      <c r="F72" s="4"/>
      <c r="G72" s="4"/>
      <c r="H72" s="4"/>
      <c r="I72" s="4"/>
      <c r="J72" s="4"/>
      <c r="K72" s="10"/>
      <c r="L72" s="3"/>
      <c r="M72" s="2" t="str">
        <f>IF(AND($A72&lt;&gt;"",$B72&lt;&gt;""), $I72*_Listas!$E$9 + $J72*_Listas!$E$10, "")</f>
        <v/>
      </c>
      <c r="N72" s="11" t="str">
        <f>IF(AND($A72&lt;&gt;"",$B72&lt;&gt;""), MAX(0, MIN(10, ROUND( 5 + ( ($G72*_Listas!$E$7) + ($H72*_Listas!$E$8) + IF($E72="S",_Listas!$E$11,0) + IF($F72&gt;=90,_Listas!$E$12,0) - ($I72*_Listas!$E$9) - ($J72*_Listas!$E$10) )/2, 1))), "")</f>
        <v/>
      </c>
      <c r="O72" s="3"/>
    </row>
    <row r="73" spans="1:15" ht="18" customHeight="1" x14ac:dyDescent="0.25">
      <c r="A73" s="3"/>
      <c r="B73" s="3"/>
      <c r="C73" s="9" t="str">
        <f>IFERROR(INDEX(Plantilla!$B$6:$B$30, MATCH($B73, Plantilla!$A$6:$A$30, 0)), "")</f>
        <v/>
      </c>
      <c r="D73" s="9" t="str">
        <f>IFERROR(INDEX(Plantilla!$C$6:$C$30, MATCH($B73, Plantilla!$A$6:$A$30, 0)), "")</f>
        <v/>
      </c>
      <c r="E73" s="3"/>
      <c r="F73" s="4"/>
      <c r="G73" s="4"/>
      <c r="H73" s="4"/>
      <c r="I73" s="4"/>
      <c r="J73" s="4"/>
      <c r="K73" s="10"/>
      <c r="L73" s="3"/>
      <c r="M73" s="2" t="str">
        <f>IF(AND($A73&lt;&gt;"",$B73&lt;&gt;""), $I73*_Listas!$E$9 + $J73*_Listas!$E$10, "")</f>
        <v/>
      </c>
      <c r="N73" s="11" t="str">
        <f>IF(AND($A73&lt;&gt;"",$B73&lt;&gt;""), MAX(0, MIN(10, ROUND( 5 + ( ($G73*_Listas!$E$7) + ($H73*_Listas!$E$8) + IF($E73="S",_Listas!$E$11,0) + IF($F73&gt;=90,_Listas!$E$12,0) - ($I73*_Listas!$E$9) - ($J73*_Listas!$E$10) )/2, 1))), "")</f>
        <v/>
      </c>
      <c r="O73" s="3"/>
    </row>
    <row r="74" spans="1:15" ht="18" customHeight="1" x14ac:dyDescent="0.25">
      <c r="A74" s="3"/>
      <c r="B74" s="3"/>
      <c r="C74" s="9" t="str">
        <f>IFERROR(INDEX(Plantilla!$B$6:$B$30, MATCH($B74, Plantilla!$A$6:$A$30, 0)), "")</f>
        <v/>
      </c>
      <c r="D74" s="9" t="str">
        <f>IFERROR(INDEX(Plantilla!$C$6:$C$30, MATCH($B74, Plantilla!$A$6:$A$30, 0)), "")</f>
        <v/>
      </c>
      <c r="E74" s="3"/>
      <c r="F74" s="4"/>
      <c r="G74" s="4"/>
      <c r="H74" s="4"/>
      <c r="I74" s="4"/>
      <c r="J74" s="4"/>
      <c r="K74" s="10"/>
      <c r="L74" s="3"/>
      <c r="M74" s="2" t="str">
        <f>IF(AND($A74&lt;&gt;"",$B74&lt;&gt;""), $I74*_Listas!$E$9 + $J74*_Listas!$E$10, "")</f>
        <v/>
      </c>
      <c r="N74" s="11" t="str">
        <f>IF(AND($A74&lt;&gt;"",$B74&lt;&gt;""), MAX(0, MIN(10, ROUND( 5 + ( ($G74*_Listas!$E$7) + ($H74*_Listas!$E$8) + IF($E74="S",_Listas!$E$11,0) + IF($F74&gt;=90,_Listas!$E$12,0) - ($I74*_Listas!$E$9) - ($J74*_Listas!$E$10) )/2, 1))), "")</f>
        <v/>
      </c>
      <c r="O74" s="3"/>
    </row>
    <row r="75" spans="1:15" ht="18" customHeight="1" x14ac:dyDescent="0.25">
      <c r="A75" s="3"/>
      <c r="B75" s="3"/>
      <c r="C75" s="9" t="str">
        <f>IFERROR(INDEX(Plantilla!$B$6:$B$30, MATCH($B75, Plantilla!$A$6:$A$30, 0)), "")</f>
        <v/>
      </c>
      <c r="D75" s="9" t="str">
        <f>IFERROR(INDEX(Plantilla!$C$6:$C$30, MATCH($B75, Plantilla!$A$6:$A$30, 0)), "")</f>
        <v/>
      </c>
      <c r="E75" s="3"/>
      <c r="F75" s="4"/>
      <c r="G75" s="4"/>
      <c r="H75" s="4"/>
      <c r="I75" s="4"/>
      <c r="J75" s="4"/>
      <c r="K75" s="10"/>
      <c r="L75" s="3"/>
      <c r="M75" s="2" t="str">
        <f>IF(AND($A75&lt;&gt;"",$B75&lt;&gt;""), $I75*_Listas!$E$9 + $J75*_Listas!$E$10, "")</f>
        <v/>
      </c>
      <c r="N75" s="11" t="str">
        <f>IF(AND($A75&lt;&gt;"",$B75&lt;&gt;""), MAX(0, MIN(10, ROUND( 5 + ( ($G75*_Listas!$E$7) + ($H75*_Listas!$E$8) + IF($E75="S",_Listas!$E$11,0) + IF($F75&gt;=90,_Listas!$E$12,0) - ($I75*_Listas!$E$9) - ($J75*_Listas!$E$10) )/2, 1))), "")</f>
        <v/>
      </c>
      <c r="O75" s="3"/>
    </row>
    <row r="76" spans="1:15" ht="18" customHeight="1" x14ac:dyDescent="0.25">
      <c r="A76" s="3"/>
      <c r="B76" s="3"/>
      <c r="C76" s="9" t="str">
        <f>IFERROR(INDEX(Plantilla!$B$6:$B$30, MATCH($B76, Plantilla!$A$6:$A$30, 0)), "")</f>
        <v/>
      </c>
      <c r="D76" s="9" t="str">
        <f>IFERROR(INDEX(Plantilla!$C$6:$C$30, MATCH($B76, Plantilla!$A$6:$A$30, 0)), "")</f>
        <v/>
      </c>
      <c r="E76" s="3"/>
      <c r="F76" s="4"/>
      <c r="G76" s="4"/>
      <c r="H76" s="4"/>
      <c r="I76" s="4"/>
      <c r="J76" s="4"/>
      <c r="K76" s="10"/>
      <c r="L76" s="3"/>
      <c r="M76" s="2" t="str">
        <f>IF(AND($A76&lt;&gt;"",$B76&lt;&gt;""), $I76*_Listas!$E$9 + $J76*_Listas!$E$10, "")</f>
        <v/>
      </c>
      <c r="N76" s="11" t="str">
        <f>IF(AND($A76&lt;&gt;"",$B76&lt;&gt;""), MAX(0, MIN(10, ROUND( 5 + ( ($G76*_Listas!$E$7) + ($H76*_Listas!$E$8) + IF($E76="S",_Listas!$E$11,0) + IF($F76&gt;=90,_Listas!$E$12,0) - ($I76*_Listas!$E$9) - ($J76*_Listas!$E$10) )/2, 1))), "")</f>
        <v/>
      </c>
      <c r="O76" s="3"/>
    </row>
    <row r="77" spans="1:15" ht="18" customHeight="1" x14ac:dyDescent="0.25">
      <c r="A77" s="3"/>
      <c r="B77" s="3"/>
      <c r="C77" s="9" t="str">
        <f>IFERROR(INDEX(Plantilla!$B$6:$B$30, MATCH($B77, Plantilla!$A$6:$A$30, 0)), "")</f>
        <v/>
      </c>
      <c r="D77" s="9" t="str">
        <f>IFERROR(INDEX(Plantilla!$C$6:$C$30, MATCH($B77, Plantilla!$A$6:$A$30, 0)), "")</f>
        <v/>
      </c>
      <c r="E77" s="3"/>
      <c r="F77" s="4"/>
      <c r="G77" s="4"/>
      <c r="H77" s="4"/>
      <c r="I77" s="4"/>
      <c r="J77" s="4"/>
      <c r="K77" s="10"/>
      <c r="L77" s="3"/>
      <c r="M77" s="2" t="str">
        <f>IF(AND($A77&lt;&gt;"",$B77&lt;&gt;""), $I77*_Listas!$E$9 + $J77*_Listas!$E$10, "")</f>
        <v/>
      </c>
      <c r="N77" s="11" t="str">
        <f>IF(AND($A77&lt;&gt;"",$B77&lt;&gt;""), MAX(0, MIN(10, ROUND( 5 + ( ($G77*_Listas!$E$7) + ($H77*_Listas!$E$8) + IF($E77="S",_Listas!$E$11,0) + IF($F77&gt;=90,_Listas!$E$12,0) - ($I77*_Listas!$E$9) - ($J77*_Listas!$E$10) )/2, 1))), "")</f>
        <v/>
      </c>
      <c r="O77" s="3"/>
    </row>
    <row r="78" spans="1:15" ht="18" customHeight="1" x14ac:dyDescent="0.25">
      <c r="A78" s="3"/>
      <c r="B78" s="3"/>
      <c r="C78" s="9" t="str">
        <f>IFERROR(INDEX(Plantilla!$B$6:$B$30, MATCH($B78, Plantilla!$A$6:$A$30, 0)), "")</f>
        <v/>
      </c>
      <c r="D78" s="9" t="str">
        <f>IFERROR(INDEX(Plantilla!$C$6:$C$30, MATCH($B78, Plantilla!$A$6:$A$30, 0)), "")</f>
        <v/>
      </c>
      <c r="E78" s="3"/>
      <c r="F78" s="4"/>
      <c r="G78" s="4"/>
      <c r="H78" s="4"/>
      <c r="I78" s="4"/>
      <c r="J78" s="4"/>
      <c r="K78" s="10"/>
      <c r="L78" s="3"/>
      <c r="M78" s="2" t="str">
        <f>IF(AND($A78&lt;&gt;"",$B78&lt;&gt;""), $I78*_Listas!$E$9 + $J78*_Listas!$E$10, "")</f>
        <v/>
      </c>
      <c r="N78" s="11" t="str">
        <f>IF(AND($A78&lt;&gt;"",$B78&lt;&gt;""), MAX(0, MIN(10, ROUND( 5 + ( ($G78*_Listas!$E$7) + ($H78*_Listas!$E$8) + IF($E78="S",_Listas!$E$11,0) + IF($F78&gt;=90,_Listas!$E$12,0) - ($I78*_Listas!$E$9) - ($J78*_Listas!$E$10) )/2, 1))), "")</f>
        <v/>
      </c>
      <c r="O78" s="3"/>
    </row>
    <row r="79" spans="1:15" ht="18" customHeight="1" x14ac:dyDescent="0.25">
      <c r="A79" s="3"/>
      <c r="B79" s="3"/>
      <c r="C79" s="9" t="str">
        <f>IFERROR(INDEX(Plantilla!$B$6:$B$30, MATCH($B79, Plantilla!$A$6:$A$30, 0)), "")</f>
        <v/>
      </c>
      <c r="D79" s="9" t="str">
        <f>IFERROR(INDEX(Plantilla!$C$6:$C$30, MATCH($B79, Plantilla!$A$6:$A$30, 0)), "")</f>
        <v/>
      </c>
      <c r="E79" s="3"/>
      <c r="F79" s="4"/>
      <c r="G79" s="4"/>
      <c r="H79" s="4"/>
      <c r="I79" s="4"/>
      <c r="J79" s="4"/>
      <c r="K79" s="10"/>
      <c r="L79" s="3"/>
      <c r="M79" s="2" t="str">
        <f>IF(AND($A79&lt;&gt;"",$B79&lt;&gt;""), $I79*_Listas!$E$9 + $J79*_Listas!$E$10, "")</f>
        <v/>
      </c>
      <c r="N79" s="11" t="str">
        <f>IF(AND($A79&lt;&gt;"",$B79&lt;&gt;""), MAX(0, MIN(10, ROUND( 5 + ( ($G79*_Listas!$E$7) + ($H79*_Listas!$E$8) + IF($E79="S",_Listas!$E$11,0) + IF($F79&gt;=90,_Listas!$E$12,0) - ($I79*_Listas!$E$9) - ($J79*_Listas!$E$10) )/2, 1))), "")</f>
        <v/>
      </c>
      <c r="O79" s="3"/>
    </row>
    <row r="80" spans="1:15" ht="18" customHeight="1" x14ac:dyDescent="0.25">
      <c r="A80" s="3"/>
      <c r="B80" s="3"/>
      <c r="C80" s="9" t="str">
        <f>IFERROR(INDEX(Plantilla!$B$6:$B$30, MATCH($B80, Plantilla!$A$6:$A$30, 0)), "")</f>
        <v/>
      </c>
      <c r="D80" s="9" t="str">
        <f>IFERROR(INDEX(Plantilla!$C$6:$C$30, MATCH($B80, Plantilla!$A$6:$A$30, 0)), "")</f>
        <v/>
      </c>
      <c r="E80" s="3"/>
      <c r="F80" s="4"/>
      <c r="G80" s="4"/>
      <c r="H80" s="4"/>
      <c r="I80" s="4"/>
      <c r="J80" s="4"/>
      <c r="K80" s="10"/>
      <c r="L80" s="3"/>
      <c r="M80" s="2" t="str">
        <f>IF(AND($A80&lt;&gt;"",$B80&lt;&gt;""), $I80*_Listas!$E$9 + $J80*_Listas!$E$10, "")</f>
        <v/>
      </c>
      <c r="N80" s="11" t="str">
        <f>IF(AND($A80&lt;&gt;"",$B80&lt;&gt;""), MAX(0, MIN(10, ROUND( 5 + ( ($G80*_Listas!$E$7) + ($H80*_Listas!$E$8) + IF($E80="S",_Listas!$E$11,0) + IF($F80&gt;=90,_Listas!$E$12,0) - ($I80*_Listas!$E$9) - ($J80*_Listas!$E$10) )/2, 1))), "")</f>
        <v/>
      </c>
      <c r="O80" s="3"/>
    </row>
    <row r="81" spans="1:15" ht="18" customHeight="1" x14ac:dyDescent="0.25">
      <c r="A81" s="3"/>
      <c r="B81" s="3"/>
      <c r="C81" s="9" t="str">
        <f>IFERROR(INDEX(Plantilla!$B$6:$B$30, MATCH($B81, Plantilla!$A$6:$A$30, 0)), "")</f>
        <v/>
      </c>
      <c r="D81" s="9" t="str">
        <f>IFERROR(INDEX(Plantilla!$C$6:$C$30, MATCH($B81, Plantilla!$A$6:$A$30, 0)), "")</f>
        <v/>
      </c>
      <c r="E81" s="3"/>
      <c r="F81" s="4"/>
      <c r="G81" s="4"/>
      <c r="H81" s="4"/>
      <c r="I81" s="4"/>
      <c r="J81" s="4"/>
      <c r="K81" s="10"/>
      <c r="L81" s="3"/>
      <c r="M81" s="2" t="str">
        <f>IF(AND($A81&lt;&gt;"",$B81&lt;&gt;""), $I81*_Listas!$E$9 + $J81*_Listas!$E$10, "")</f>
        <v/>
      </c>
      <c r="N81" s="11" t="str">
        <f>IF(AND($A81&lt;&gt;"",$B81&lt;&gt;""), MAX(0, MIN(10, ROUND( 5 + ( ($G81*_Listas!$E$7) + ($H81*_Listas!$E$8) + IF($E81="S",_Listas!$E$11,0) + IF($F81&gt;=90,_Listas!$E$12,0) - ($I81*_Listas!$E$9) - ($J81*_Listas!$E$10) )/2, 1))), "")</f>
        <v/>
      </c>
      <c r="O81" s="3"/>
    </row>
    <row r="82" spans="1:15" ht="18" customHeight="1" x14ac:dyDescent="0.25">
      <c r="A82" s="3"/>
      <c r="B82" s="3"/>
      <c r="C82" s="9" t="str">
        <f>IFERROR(INDEX(Plantilla!$B$6:$B$30, MATCH($B82, Plantilla!$A$6:$A$30, 0)), "")</f>
        <v/>
      </c>
      <c r="D82" s="9" t="str">
        <f>IFERROR(INDEX(Plantilla!$C$6:$C$30, MATCH($B82, Plantilla!$A$6:$A$30, 0)), "")</f>
        <v/>
      </c>
      <c r="E82" s="3"/>
      <c r="F82" s="4"/>
      <c r="G82" s="4"/>
      <c r="H82" s="4"/>
      <c r="I82" s="4"/>
      <c r="J82" s="4"/>
      <c r="K82" s="10"/>
      <c r="L82" s="3"/>
      <c r="M82" s="2" t="str">
        <f>IF(AND($A82&lt;&gt;"",$B82&lt;&gt;""), $I82*_Listas!$E$9 + $J82*_Listas!$E$10, "")</f>
        <v/>
      </c>
      <c r="N82" s="11" t="str">
        <f>IF(AND($A82&lt;&gt;"",$B82&lt;&gt;""), MAX(0, MIN(10, ROUND( 5 + ( ($G82*_Listas!$E$7) + ($H82*_Listas!$E$8) + IF($E82="S",_Listas!$E$11,0) + IF($F82&gt;=90,_Listas!$E$12,0) - ($I82*_Listas!$E$9) - ($J82*_Listas!$E$10) )/2, 1))), "")</f>
        <v/>
      </c>
      <c r="O82" s="3"/>
    </row>
    <row r="83" spans="1:15" ht="18" customHeight="1" x14ac:dyDescent="0.25">
      <c r="A83" s="3"/>
      <c r="B83" s="3"/>
      <c r="C83" s="9" t="str">
        <f>IFERROR(INDEX(Plantilla!$B$6:$B$30, MATCH($B83, Plantilla!$A$6:$A$30, 0)), "")</f>
        <v/>
      </c>
      <c r="D83" s="9" t="str">
        <f>IFERROR(INDEX(Plantilla!$C$6:$C$30, MATCH($B83, Plantilla!$A$6:$A$30, 0)), "")</f>
        <v/>
      </c>
      <c r="E83" s="3"/>
      <c r="F83" s="4"/>
      <c r="G83" s="4"/>
      <c r="H83" s="4"/>
      <c r="I83" s="4"/>
      <c r="J83" s="4"/>
      <c r="K83" s="10"/>
      <c r="L83" s="3"/>
      <c r="M83" s="2" t="str">
        <f>IF(AND($A83&lt;&gt;"",$B83&lt;&gt;""), $I83*_Listas!$E$9 + $J83*_Listas!$E$10, "")</f>
        <v/>
      </c>
      <c r="N83" s="11" t="str">
        <f>IF(AND($A83&lt;&gt;"",$B83&lt;&gt;""), MAX(0, MIN(10, ROUND( 5 + ( ($G83*_Listas!$E$7) + ($H83*_Listas!$E$8) + IF($E83="S",_Listas!$E$11,0) + IF($F83&gt;=90,_Listas!$E$12,0) - ($I83*_Listas!$E$9) - ($J83*_Listas!$E$10) )/2, 1))), "")</f>
        <v/>
      </c>
      <c r="O83" s="3"/>
    </row>
    <row r="84" spans="1:15" ht="18" customHeight="1" x14ac:dyDescent="0.25">
      <c r="A84" s="3"/>
      <c r="B84" s="3"/>
      <c r="C84" s="9" t="str">
        <f>IFERROR(INDEX(Plantilla!$B$6:$B$30, MATCH($B84, Plantilla!$A$6:$A$30, 0)), "")</f>
        <v/>
      </c>
      <c r="D84" s="9" t="str">
        <f>IFERROR(INDEX(Plantilla!$C$6:$C$30, MATCH($B84, Plantilla!$A$6:$A$30, 0)), "")</f>
        <v/>
      </c>
      <c r="E84" s="3"/>
      <c r="F84" s="4"/>
      <c r="G84" s="4"/>
      <c r="H84" s="4"/>
      <c r="I84" s="4"/>
      <c r="J84" s="4"/>
      <c r="K84" s="10"/>
      <c r="L84" s="3"/>
      <c r="M84" s="2" t="str">
        <f>IF(AND($A84&lt;&gt;"",$B84&lt;&gt;""), $I84*_Listas!$E$9 + $J84*_Listas!$E$10, "")</f>
        <v/>
      </c>
      <c r="N84" s="11" t="str">
        <f>IF(AND($A84&lt;&gt;"",$B84&lt;&gt;""), MAX(0, MIN(10, ROUND( 5 + ( ($G84*_Listas!$E$7) + ($H84*_Listas!$E$8) + IF($E84="S",_Listas!$E$11,0) + IF($F84&gt;=90,_Listas!$E$12,0) - ($I84*_Listas!$E$9) - ($J84*_Listas!$E$10) )/2, 1))), "")</f>
        <v/>
      </c>
      <c r="O84" s="3"/>
    </row>
    <row r="85" spans="1:15" ht="18" customHeight="1" x14ac:dyDescent="0.25">
      <c r="A85" s="3"/>
      <c r="B85" s="3"/>
      <c r="C85" s="9" t="str">
        <f>IFERROR(INDEX(Plantilla!$B$6:$B$30, MATCH($B85, Plantilla!$A$6:$A$30, 0)), "")</f>
        <v/>
      </c>
      <c r="D85" s="9" t="str">
        <f>IFERROR(INDEX(Plantilla!$C$6:$C$30, MATCH($B85, Plantilla!$A$6:$A$30, 0)), "")</f>
        <v/>
      </c>
      <c r="E85" s="3"/>
      <c r="F85" s="4"/>
      <c r="G85" s="4"/>
      <c r="H85" s="4"/>
      <c r="I85" s="4"/>
      <c r="J85" s="4"/>
      <c r="K85" s="10"/>
      <c r="L85" s="3"/>
      <c r="M85" s="2" t="str">
        <f>IF(AND($A85&lt;&gt;"",$B85&lt;&gt;""), $I85*_Listas!$E$9 + $J85*_Listas!$E$10, "")</f>
        <v/>
      </c>
      <c r="N85" s="11" t="str">
        <f>IF(AND($A85&lt;&gt;"",$B85&lt;&gt;""), MAX(0, MIN(10, ROUND( 5 + ( ($G85*_Listas!$E$7) + ($H85*_Listas!$E$8) + IF($E85="S",_Listas!$E$11,0) + IF($F85&gt;=90,_Listas!$E$12,0) - ($I85*_Listas!$E$9) - ($J85*_Listas!$E$10) )/2, 1))), "")</f>
        <v/>
      </c>
      <c r="O85" s="3"/>
    </row>
    <row r="86" spans="1:15" ht="18" customHeight="1" x14ac:dyDescent="0.25">
      <c r="A86" s="3"/>
      <c r="B86" s="3"/>
      <c r="C86" s="9" t="str">
        <f>IFERROR(INDEX(Plantilla!$B$6:$B$30, MATCH($B86, Plantilla!$A$6:$A$30, 0)), "")</f>
        <v/>
      </c>
      <c r="D86" s="9" t="str">
        <f>IFERROR(INDEX(Plantilla!$C$6:$C$30, MATCH($B86, Plantilla!$A$6:$A$30, 0)), "")</f>
        <v/>
      </c>
      <c r="E86" s="3"/>
      <c r="F86" s="4"/>
      <c r="G86" s="4"/>
      <c r="H86" s="4"/>
      <c r="I86" s="4"/>
      <c r="J86" s="4"/>
      <c r="K86" s="10"/>
      <c r="L86" s="3"/>
      <c r="M86" s="2" t="str">
        <f>IF(AND($A86&lt;&gt;"",$B86&lt;&gt;""), $I86*_Listas!$E$9 + $J86*_Listas!$E$10, "")</f>
        <v/>
      </c>
      <c r="N86" s="11" t="str">
        <f>IF(AND($A86&lt;&gt;"",$B86&lt;&gt;""), MAX(0, MIN(10, ROUND( 5 + ( ($G86*_Listas!$E$7) + ($H86*_Listas!$E$8) + IF($E86="S",_Listas!$E$11,0) + IF($F86&gt;=90,_Listas!$E$12,0) - ($I86*_Listas!$E$9) - ($J86*_Listas!$E$10) )/2, 1))), "")</f>
        <v/>
      </c>
      <c r="O86" s="3"/>
    </row>
    <row r="87" spans="1:15" ht="18" customHeight="1" x14ac:dyDescent="0.25">
      <c r="A87" s="3"/>
      <c r="B87" s="3"/>
      <c r="C87" s="9" t="str">
        <f>IFERROR(INDEX(Plantilla!$B$6:$B$30, MATCH($B87, Plantilla!$A$6:$A$30, 0)), "")</f>
        <v/>
      </c>
      <c r="D87" s="9" t="str">
        <f>IFERROR(INDEX(Plantilla!$C$6:$C$30, MATCH($B87, Plantilla!$A$6:$A$30, 0)), "")</f>
        <v/>
      </c>
      <c r="E87" s="3"/>
      <c r="F87" s="4"/>
      <c r="G87" s="4"/>
      <c r="H87" s="4"/>
      <c r="I87" s="4"/>
      <c r="J87" s="4"/>
      <c r="K87" s="10"/>
      <c r="L87" s="3"/>
      <c r="M87" s="2" t="str">
        <f>IF(AND($A87&lt;&gt;"",$B87&lt;&gt;""), $I87*_Listas!$E$9 + $J87*_Listas!$E$10, "")</f>
        <v/>
      </c>
      <c r="N87" s="11" t="str">
        <f>IF(AND($A87&lt;&gt;"",$B87&lt;&gt;""), MAX(0, MIN(10, ROUND( 5 + ( ($G87*_Listas!$E$7) + ($H87*_Listas!$E$8) + IF($E87="S",_Listas!$E$11,0) + IF($F87&gt;=90,_Listas!$E$12,0) - ($I87*_Listas!$E$9) - ($J87*_Listas!$E$10) )/2, 1))), "")</f>
        <v/>
      </c>
      <c r="O87" s="3"/>
    </row>
    <row r="88" spans="1:15" ht="18" customHeight="1" x14ac:dyDescent="0.25">
      <c r="A88" s="3"/>
      <c r="B88" s="3"/>
      <c r="C88" s="9" t="str">
        <f>IFERROR(INDEX(Plantilla!$B$6:$B$30, MATCH($B88, Plantilla!$A$6:$A$30, 0)), "")</f>
        <v/>
      </c>
      <c r="D88" s="9" t="str">
        <f>IFERROR(INDEX(Plantilla!$C$6:$C$30, MATCH($B88, Plantilla!$A$6:$A$30, 0)), "")</f>
        <v/>
      </c>
      <c r="E88" s="3"/>
      <c r="F88" s="4"/>
      <c r="G88" s="4"/>
      <c r="H88" s="4"/>
      <c r="I88" s="4"/>
      <c r="J88" s="4"/>
      <c r="K88" s="10"/>
      <c r="L88" s="3"/>
      <c r="M88" s="2" t="str">
        <f>IF(AND($A88&lt;&gt;"",$B88&lt;&gt;""), $I88*_Listas!$E$9 + $J88*_Listas!$E$10, "")</f>
        <v/>
      </c>
      <c r="N88" s="11" t="str">
        <f>IF(AND($A88&lt;&gt;"",$B88&lt;&gt;""), MAX(0, MIN(10, ROUND( 5 + ( ($G88*_Listas!$E$7) + ($H88*_Listas!$E$8) + IF($E88="S",_Listas!$E$11,0) + IF($F88&gt;=90,_Listas!$E$12,0) - ($I88*_Listas!$E$9) - ($J88*_Listas!$E$10) )/2, 1))), "")</f>
        <v/>
      </c>
      <c r="O88" s="3"/>
    </row>
    <row r="89" spans="1:15" ht="18" customHeight="1" x14ac:dyDescent="0.25">
      <c r="A89" s="3"/>
      <c r="B89" s="3"/>
      <c r="C89" s="9" t="str">
        <f>IFERROR(INDEX(Plantilla!$B$6:$B$30, MATCH($B89, Plantilla!$A$6:$A$30, 0)), "")</f>
        <v/>
      </c>
      <c r="D89" s="9" t="str">
        <f>IFERROR(INDEX(Plantilla!$C$6:$C$30, MATCH($B89, Plantilla!$A$6:$A$30, 0)), "")</f>
        <v/>
      </c>
      <c r="E89" s="3"/>
      <c r="F89" s="4"/>
      <c r="G89" s="4"/>
      <c r="H89" s="4"/>
      <c r="I89" s="4"/>
      <c r="J89" s="4"/>
      <c r="K89" s="10"/>
      <c r="L89" s="3"/>
      <c r="M89" s="2" t="str">
        <f>IF(AND($A89&lt;&gt;"",$B89&lt;&gt;""), $I89*_Listas!$E$9 + $J89*_Listas!$E$10, "")</f>
        <v/>
      </c>
      <c r="N89" s="11" t="str">
        <f>IF(AND($A89&lt;&gt;"",$B89&lt;&gt;""), MAX(0, MIN(10, ROUND( 5 + ( ($G89*_Listas!$E$7) + ($H89*_Listas!$E$8) + IF($E89="S",_Listas!$E$11,0) + IF($F89&gt;=90,_Listas!$E$12,0) - ($I89*_Listas!$E$9) - ($J89*_Listas!$E$10) )/2, 1))), "")</f>
        <v/>
      </c>
      <c r="O89" s="3"/>
    </row>
    <row r="90" spans="1:15" ht="18" customHeight="1" x14ac:dyDescent="0.25">
      <c r="A90" s="3"/>
      <c r="B90" s="3"/>
      <c r="C90" s="9" t="str">
        <f>IFERROR(INDEX(Plantilla!$B$6:$B$30, MATCH($B90, Plantilla!$A$6:$A$30, 0)), "")</f>
        <v/>
      </c>
      <c r="D90" s="9" t="str">
        <f>IFERROR(INDEX(Plantilla!$C$6:$C$30, MATCH($B90, Plantilla!$A$6:$A$30, 0)), "")</f>
        <v/>
      </c>
      <c r="E90" s="3"/>
      <c r="F90" s="4"/>
      <c r="G90" s="4"/>
      <c r="H90" s="4"/>
      <c r="I90" s="4"/>
      <c r="J90" s="4"/>
      <c r="K90" s="10"/>
      <c r="L90" s="3"/>
      <c r="M90" s="2" t="str">
        <f>IF(AND($A90&lt;&gt;"",$B90&lt;&gt;""), $I90*_Listas!$E$9 + $J90*_Listas!$E$10, "")</f>
        <v/>
      </c>
      <c r="N90" s="11" t="str">
        <f>IF(AND($A90&lt;&gt;"",$B90&lt;&gt;""), MAX(0, MIN(10, ROUND( 5 + ( ($G90*_Listas!$E$7) + ($H90*_Listas!$E$8) + IF($E90="S",_Listas!$E$11,0) + IF($F90&gt;=90,_Listas!$E$12,0) - ($I90*_Listas!$E$9) - ($J90*_Listas!$E$10) )/2, 1))), "")</f>
        <v/>
      </c>
      <c r="O90" s="3"/>
    </row>
    <row r="91" spans="1:15" ht="18" customHeight="1" x14ac:dyDescent="0.25">
      <c r="A91" s="3"/>
      <c r="B91" s="3"/>
      <c r="C91" s="9" t="str">
        <f>IFERROR(INDEX(Plantilla!$B$6:$B$30, MATCH($B91, Plantilla!$A$6:$A$30, 0)), "")</f>
        <v/>
      </c>
      <c r="D91" s="9" t="str">
        <f>IFERROR(INDEX(Plantilla!$C$6:$C$30, MATCH($B91, Plantilla!$A$6:$A$30, 0)), "")</f>
        <v/>
      </c>
      <c r="E91" s="3"/>
      <c r="F91" s="4"/>
      <c r="G91" s="4"/>
      <c r="H91" s="4"/>
      <c r="I91" s="4"/>
      <c r="J91" s="4"/>
      <c r="K91" s="10"/>
      <c r="L91" s="3"/>
      <c r="M91" s="2" t="str">
        <f>IF(AND($A91&lt;&gt;"",$B91&lt;&gt;""), $I91*_Listas!$E$9 + $J91*_Listas!$E$10, "")</f>
        <v/>
      </c>
      <c r="N91" s="11" t="str">
        <f>IF(AND($A91&lt;&gt;"",$B91&lt;&gt;""), MAX(0, MIN(10, ROUND( 5 + ( ($G91*_Listas!$E$7) + ($H91*_Listas!$E$8) + IF($E91="S",_Listas!$E$11,0) + IF($F91&gt;=90,_Listas!$E$12,0) - ($I91*_Listas!$E$9) - ($J91*_Listas!$E$10) )/2, 1))), "")</f>
        <v/>
      </c>
      <c r="O91" s="3"/>
    </row>
    <row r="92" spans="1:15" ht="18" customHeight="1" x14ac:dyDescent="0.25">
      <c r="A92" s="3"/>
      <c r="B92" s="3"/>
      <c r="C92" s="9" t="str">
        <f>IFERROR(INDEX(Plantilla!$B$6:$B$30, MATCH($B92, Plantilla!$A$6:$A$30, 0)), "")</f>
        <v/>
      </c>
      <c r="D92" s="9" t="str">
        <f>IFERROR(INDEX(Plantilla!$C$6:$C$30, MATCH($B92, Plantilla!$A$6:$A$30, 0)), "")</f>
        <v/>
      </c>
      <c r="E92" s="3"/>
      <c r="F92" s="4"/>
      <c r="G92" s="4"/>
      <c r="H92" s="4"/>
      <c r="I92" s="4"/>
      <c r="J92" s="4"/>
      <c r="K92" s="10"/>
      <c r="L92" s="3"/>
      <c r="M92" s="2" t="str">
        <f>IF(AND($A92&lt;&gt;"",$B92&lt;&gt;""), $I92*_Listas!$E$9 + $J92*_Listas!$E$10, "")</f>
        <v/>
      </c>
      <c r="N92" s="11" t="str">
        <f>IF(AND($A92&lt;&gt;"",$B92&lt;&gt;""), MAX(0, MIN(10, ROUND( 5 + ( ($G92*_Listas!$E$7) + ($H92*_Listas!$E$8) + IF($E92="S",_Listas!$E$11,0) + IF($F92&gt;=90,_Listas!$E$12,0) - ($I92*_Listas!$E$9) - ($J92*_Listas!$E$10) )/2, 1))), "")</f>
        <v/>
      </c>
      <c r="O92" s="3"/>
    </row>
    <row r="93" spans="1:15" ht="18" customHeight="1" x14ac:dyDescent="0.25">
      <c r="A93" s="3"/>
      <c r="B93" s="3"/>
      <c r="C93" s="9" t="str">
        <f>IFERROR(INDEX(Plantilla!$B$6:$B$30, MATCH($B93, Plantilla!$A$6:$A$30, 0)), "")</f>
        <v/>
      </c>
      <c r="D93" s="9" t="str">
        <f>IFERROR(INDEX(Plantilla!$C$6:$C$30, MATCH($B93, Plantilla!$A$6:$A$30, 0)), "")</f>
        <v/>
      </c>
      <c r="E93" s="3"/>
      <c r="F93" s="4"/>
      <c r="G93" s="4"/>
      <c r="H93" s="4"/>
      <c r="I93" s="4"/>
      <c r="J93" s="4"/>
      <c r="K93" s="10"/>
      <c r="L93" s="3"/>
      <c r="M93" s="2" t="str">
        <f>IF(AND($A93&lt;&gt;"",$B93&lt;&gt;""), $I93*_Listas!$E$9 + $J93*_Listas!$E$10, "")</f>
        <v/>
      </c>
      <c r="N93" s="11" t="str">
        <f>IF(AND($A93&lt;&gt;"",$B93&lt;&gt;""), MAX(0, MIN(10, ROUND( 5 + ( ($G93*_Listas!$E$7) + ($H93*_Listas!$E$8) + IF($E93="S",_Listas!$E$11,0) + IF($F93&gt;=90,_Listas!$E$12,0) - ($I93*_Listas!$E$9) - ($J93*_Listas!$E$10) )/2, 1))), "")</f>
        <v/>
      </c>
      <c r="O93" s="3"/>
    </row>
    <row r="94" spans="1:15" ht="18" customHeight="1" x14ac:dyDescent="0.25">
      <c r="A94" s="3"/>
      <c r="B94" s="3"/>
      <c r="C94" s="9" t="str">
        <f>IFERROR(INDEX(Plantilla!$B$6:$B$30, MATCH($B94, Plantilla!$A$6:$A$30, 0)), "")</f>
        <v/>
      </c>
      <c r="D94" s="9" t="str">
        <f>IFERROR(INDEX(Plantilla!$C$6:$C$30, MATCH($B94, Plantilla!$A$6:$A$30, 0)), "")</f>
        <v/>
      </c>
      <c r="E94" s="3"/>
      <c r="F94" s="4"/>
      <c r="G94" s="4"/>
      <c r="H94" s="4"/>
      <c r="I94" s="4"/>
      <c r="J94" s="4"/>
      <c r="K94" s="10"/>
      <c r="L94" s="3"/>
      <c r="M94" s="2" t="str">
        <f>IF(AND($A94&lt;&gt;"",$B94&lt;&gt;""), $I94*_Listas!$E$9 + $J94*_Listas!$E$10, "")</f>
        <v/>
      </c>
      <c r="N94" s="11" t="str">
        <f>IF(AND($A94&lt;&gt;"",$B94&lt;&gt;""), MAX(0, MIN(10, ROUND( 5 + ( ($G94*_Listas!$E$7) + ($H94*_Listas!$E$8) + IF($E94="S",_Listas!$E$11,0) + IF($F94&gt;=90,_Listas!$E$12,0) - ($I94*_Listas!$E$9) - ($J94*_Listas!$E$10) )/2, 1))), "")</f>
        <v/>
      </c>
      <c r="O94" s="3"/>
    </row>
    <row r="95" spans="1:15" ht="18" customHeight="1" x14ac:dyDescent="0.25">
      <c r="A95" s="3"/>
      <c r="B95" s="3"/>
      <c r="C95" s="9" t="str">
        <f>IFERROR(INDEX(Plantilla!$B$6:$B$30, MATCH($B95, Plantilla!$A$6:$A$30, 0)), "")</f>
        <v/>
      </c>
      <c r="D95" s="9" t="str">
        <f>IFERROR(INDEX(Plantilla!$C$6:$C$30, MATCH($B95, Plantilla!$A$6:$A$30, 0)), "")</f>
        <v/>
      </c>
      <c r="E95" s="3"/>
      <c r="F95" s="4"/>
      <c r="G95" s="4"/>
      <c r="H95" s="4"/>
      <c r="I95" s="4"/>
      <c r="J95" s="4"/>
      <c r="K95" s="10"/>
      <c r="L95" s="3"/>
      <c r="M95" s="2" t="str">
        <f>IF(AND($A95&lt;&gt;"",$B95&lt;&gt;""), $I95*_Listas!$E$9 + $J95*_Listas!$E$10, "")</f>
        <v/>
      </c>
      <c r="N95" s="11" t="str">
        <f>IF(AND($A95&lt;&gt;"",$B95&lt;&gt;""), MAX(0, MIN(10, ROUND( 5 + ( ($G95*_Listas!$E$7) + ($H95*_Listas!$E$8) + IF($E95="S",_Listas!$E$11,0) + IF($F95&gt;=90,_Listas!$E$12,0) - ($I95*_Listas!$E$9) - ($J95*_Listas!$E$10) )/2, 1))), "")</f>
        <v/>
      </c>
      <c r="O95" s="3"/>
    </row>
    <row r="96" spans="1:15" ht="18" customHeight="1" x14ac:dyDescent="0.25">
      <c r="A96" s="3"/>
      <c r="B96" s="3"/>
      <c r="C96" s="9" t="str">
        <f>IFERROR(INDEX(Plantilla!$B$6:$B$30, MATCH($B96, Plantilla!$A$6:$A$30, 0)), "")</f>
        <v/>
      </c>
      <c r="D96" s="9" t="str">
        <f>IFERROR(INDEX(Plantilla!$C$6:$C$30, MATCH($B96, Plantilla!$A$6:$A$30, 0)), "")</f>
        <v/>
      </c>
      <c r="E96" s="3"/>
      <c r="F96" s="4"/>
      <c r="G96" s="4"/>
      <c r="H96" s="4"/>
      <c r="I96" s="4"/>
      <c r="J96" s="4"/>
      <c r="K96" s="10"/>
      <c r="L96" s="3"/>
      <c r="M96" s="2" t="str">
        <f>IF(AND($A96&lt;&gt;"",$B96&lt;&gt;""), $I96*_Listas!$E$9 + $J96*_Listas!$E$10, "")</f>
        <v/>
      </c>
      <c r="N96" s="11" t="str">
        <f>IF(AND($A96&lt;&gt;"",$B96&lt;&gt;""), MAX(0, MIN(10, ROUND( 5 + ( ($G96*_Listas!$E$7) + ($H96*_Listas!$E$8) + IF($E96="S",_Listas!$E$11,0) + IF($F96&gt;=90,_Listas!$E$12,0) - ($I96*_Listas!$E$9) - ($J96*_Listas!$E$10) )/2, 1))), "")</f>
        <v/>
      </c>
      <c r="O96" s="3"/>
    </row>
    <row r="97" spans="1:15" ht="18" customHeight="1" x14ac:dyDescent="0.25">
      <c r="A97" s="3"/>
      <c r="B97" s="3"/>
      <c r="C97" s="9" t="str">
        <f>IFERROR(INDEX(Plantilla!$B$6:$B$30, MATCH($B97, Plantilla!$A$6:$A$30, 0)), "")</f>
        <v/>
      </c>
      <c r="D97" s="9" t="str">
        <f>IFERROR(INDEX(Plantilla!$C$6:$C$30, MATCH($B97, Plantilla!$A$6:$A$30, 0)), "")</f>
        <v/>
      </c>
      <c r="E97" s="3"/>
      <c r="F97" s="4"/>
      <c r="G97" s="4"/>
      <c r="H97" s="4"/>
      <c r="I97" s="4"/>
      <c r="J97" s="4"/>
      <c r="K97" s="10"/>
      <c r="L97" s="3"/>
      <c r="M97" s="2" t="str">
        <f>IF(AND($A97&lt;&gt;"",$B97&lt;&gt;""), $I97*_Listas!$E$9 + $J97*_Listas!$E$10, "")</f>
        <v/>
      </c>
      <c r="N97" s="11" t="str">
        <f>IF(AND($A97&lt;&gt;"",$B97&lt;&gt;""), MAX(0, MIN(10, ROUND( 5 + ( ($G97*_Listas!$E$7) + ($H97*_Listas!$E$8) + IF($E97="S",_Listas!$E$11,0) + IF($F97&gt;=90,_Listas!$E$12,0) - ($I97*_Listas!$E$9) - ($J97*_Listas!$E$10) )/2, 1))), "")</f>
        <v/>
      </c>
      <c r="O97" s="3"/>
    </row>
    <row r="98" spans="1:15" ht="18" customHeight="1" x14ac:dyDescent="0.25">
      <c r="A98" s="3"/>
      <c r="B98" s="3"/>
      <c r="C98" s="9" t="str">
        <f>IFERROR(INDEX(Plantilla!$B$6:$B$30, MATCH($B98, Plantilla!$A$6:$A$30, 0)), "")</f>
        <v/>
      </c>
      <c r="D98" s="9" t="str">
        <f>IFERROR(INDEX(Plantilla!$C$6:$C$30, MATCH($B98, Plantilla!$A$6:$A$30, 0)), "")</f>
        <v/>
      </c>
      <c r="E98" s="3"/>
      <c r="F98" s="4"/>
      <c r="G98" s="4"/>
      <c r="H98" s="4"/>
      <c r="I98" s="4"/>
      <c r="J98" s="4"/>
      <c r="K98" s="10"/>
      <c r="L98" s="3"/>
      <c r="M98" s="2" t="str">
        <f>IF(AND($A98&lt;&gt;"",$B98&lt;&gt;""), $I98*_Listas!$E$9 + $J98*_Listas!$E$10, "")</f>
        <v/>
      </c>
      <c r="N98" s="11" t="str">
        <f>IF(AND($A98&lt;&gt;"",$B98&lt;&gt;""), MAX(0, MIN(10, ROUND( 5 + ( ($G98*_Listas!$E$7) + ($H98*_Listas!$E$8) + IF($E98="S",_Listas!$E$11,0) + IF($F98&gt;=90,_Listas!$E$12,0) - ($I98*_Listas!$E$9) - ($J98*_Listas!$E$10) )/2, 1))), "")</f>
        <v/>
      </c>
      <c r="O98" s="3"/>
    </row>
    <row r="99" spans="1:15" ht="18" customHeight="1" x14ac:dyDescent="0.25">
      <c r="A99" s="3"/>
      <c r="B99" s="3"/>
      <c r="C99" s="9" t="str">
        <f>IFERROR(INDEX(Plantilla!$B$6:$B$30, MATCH($B99, Plantilla!$A$6:$A$30, 0)), "")</f>
        <v/>
      </c>
      <c r="D99" s="9" t="str">
        <f>IFERROR(INDEX(Plantilla!$C$6:$C$30, MATCH($B99, Plantilla!$A$6:$A$30, 0)), "")</f>
        <v/>
      </c>
      <c r="E99" s="3"/>
      <c r="F99" s="4"/>
      <c r="G99" s="4"/>
      <c r="H99" s="4"/>
      <c r="I99" s="4"/>
      <c r="J99" s="4"/>
      <c r="K99" s="10"/>
      <c r="L99" s="3"/>
      <c r="M99" s="2" t="str">
        <f>IF(AND($A99&lt;&gt;"",$B99&lt;&gt;""), $I99*_Listas!$E$9 + $J99*_Listas!$E$10, "")</f>
        <v/>
      </c>
      <c r="N99" s="11" t="str">
        <f>IF(AND($A99&lt;&gt;"",$B99&lt;&gt;""), MAX(0, MIN(10, ROUND( 5 + ( ($G99*_Listas!$E$7) + ($H99*_Listas!$E$8) + IF($E99="S",_Listas!$E$11,0) + IF($F99&gt;=90,_Listas!$E$12,0) - ($I99*_Listas!$E$9) - ($J99*_Listas!$E$10) )/2, 1))), "")</f>
        <v/>
      </c>
      <c r="O99" s="3"/>
    </row>
    <row r="100" spans="1:15" ht="18" customHeight="1" x14ac:dyDescent="0.25">
      <c r="A100" s="3"/>
      <c r="B100" s="3"/>
      <c r="C100" s="9" t="str">
        <f>IFERROR(INDEX(Plantilla!$B$6:$B$30, MATCH($B100, Plantilla!$A$6:$A$30, 0)), "")</f>
        <v/>
      </c>
      <c r="D100" s="9" t="str">
        <f>IFERROR(INDEX(Plantilla!$C$6:$C$30, MATCH($B100, Plantilla!$A$6:$A$30, 0)), "")</f>
        <v/>
      </c>
      <c r="E100" s="3"/>
      <c r="F100" s="4"/>
      <c r="G100" s="4"/>
      <c r="H100" s="4"/>
      <c r="I100" s="4"/>
      <c r="J100" s="4"/>
      <c r="K100" s="10"/>
      <c r="L100" s="3"/>
      <c r="M100" s="2" t="str">
        <f>IF(AND($A100&lt;&gt;"",$B100&lt;&gt;""), $I100*_Listas!$E$9 + $J100*_Listas!$E$10, "")</f>
        <v/>
      </c>
      <c r="N100" s="11" t="str">
        <f>IF(AND($A100&lt;&gt;"",$B100&lt;&gt;""), MAX(0, MIN(10, ROUND( 5 + ( ($G100*_Listas!$E$7) + ($H100*_Listas!$E$8) + IF($E100="S",_Listas!$E$11,0) + IF($F100&gt;=90,_Listas!$E$12,0) - ($I100*_Listas!$E$9) - ($J100*_Listas!$E$10) )/2, 1))), "")</f>
        <v/>
      </c>
      <c r="O100" s="3"/>
    </row>
    <row r="101" spans="1:15" ht="18" customHeight="1" x14ac:dyDescent="0.25">
      <c r="A101" s="3"/>
      <c r="B101" s="3"/>
      <c r="C101" s="9" t="str">
        <f>IFERROR(INDEX(Plantilla!$B$6:$B$30, MATCH($B101, Plantilla!$A$6:$A$30, 0)), "")</f>
        <v/>
      </c>
      <c r="D101" s="9" t="str">
        <f>IFERROR(INDEX(Plantilla!$C$6:$C$30, MATCH($B101, Plantilla!$A$6:$A$30, 0)), "")</f>
        <v/>
      </c>
      <c r="E101" s="3"/>
      <c r="F101" s="4"/>
      <c r="G101" s="4"/>
      <c r="H101" s="4"/>
      <c r="I101" s="4"/>
      <c r="J101" s="4"/>
      <c r="K101" s="10"/>
      <c r="L101" s="3"/>
      <c r="M101" s="2" t="str">
        <f>IF(AND($A101&lt;&gt;"",$B101&lt;&gt;""), $I101*_Listas!$E$9 + $J101*_Listas!$E$10, "")</f>
        <v/>
      </c>
      <c r="N101" s="11" t="str">
        <f>IF(AND($A101&lt;&gt;"",$B101&lt;&gt;""), MAX(0, MIN(10, ROUND( 5 + ( ($G101*_Listas!$E$7) + ($H101*_Listas!$E$8) + IF($E101="S",_Listas!$E$11,0) + IF($F101&gt;=90,_Listas!$E$12,0) - ($I101*_Listas!$E$9) - ($J101*_Listas!$E$10) )/2, 1))), "")</f>
        <v/>
      </c>
      <c r="O101" s="3"/>
    </row>
    <row r="102" spans="1:15" ht="18" customHeight="1" x14ac:dyDescent="0.25">
      <c r="A102" s="3"/>
      <c r="B102" s="3"/>
      <c r="C102" s="9" t="str">
        <f>IFERROR(INDEX(Plantilla!$B$6:$B$30, MATCH($B102, Plantilla!$A$6:$A$30, 0)), "")</f>
        <v/>
      </c>
      <c r="D102" s="9" t="str">
        <f>IFERROR(INDEX(Plantilla!$C$6:$C$30, MATCH($B102, Plantilla!$A$6:$A$30, 0)), "")</f>
        <v/>
      </c>
      <c r="E102" s="3"/>
      <c r="F102" s="4"/>
      <c r="G102" s="4"/>
      <c r="H102" s="4"/>
      <c r="I102" s="4"/>
      <c r="J102" s="4"/>
      <c r="K102" s="10"/>
      <c r="L102" s="3"/>
      <c r="M102" s="2" t="str">
        <f>IF(AND($A102&lt;&gt;"",$B102&lt;&gt;""), $I102*_Listas!$E$9 + $J102*_Listas!$E$10, "")</f>
        <v/>
      </c>
      <c r="N102" s="11" t="str">
        <f>IF(AND($A102&lt;&gt;"",$B102&lt;&gt;""), MAX(0, MIN(10, ROUND( 5 + ( ($G102*_Listas!$E$7) + ($H102*_Listas!$E$8) + IF($E102="S",_Listas!$E$11,0) + IF($F102&gt;=90,_Listas!$E$12,0) - ($I102*_Listas!$E$9) - ($J102*_Listas!$E$10) )/2, 1))), "")</f>
        <v/>
      </c>
      <c r="O102" s="3"/>
    </row>
    <row r="103" spans="1:15" ht="18" customHeight="1" x14ac:dyDescent="0.25">
      <c r="A103" s="3"/>
      <c r="B103" s="3"/>
      <c r="C103" s="9" t="str">
        <f>IFERROR(INDEX(Plantilla!$B$6:$B$30, MATCH($B103, Plantilla!$A$6:$A$30, 0)), "")</f>
        <v/>
      </c>
      <c r="D103" s="9" t="str">
        <f>IFERROR(INDEX(Plantilla!$C$6:$C$30, MATCH($B103, Plantilla!$A$6:$A$30, 0)), "")</f>
        <v/>
      </c>
      <c r="E103" s="3"/>
      <c r="F103" s="4"/>
      <c r="G103" s="4"/>
      <c r="H103" s="4"/>
      <c r="I103" s="4"/>
      <c r="J103" s="4"/>
      <c r="K103" s="10"/>
      <c r="L103" s="3"/>
      <c r="M103" s="2" t="str">
        <f>IF(AND($A103&lt;&gt;"",$B103&lt;&gt;""), $I103*_Listas!$E$9 + $J103*_Listas!$E$10, "")</f>
        <v/>
      </c>
      <c r="N103" s="11" t="str">
        <f>IF(AND($A103&lt;&gt;"",$B103&lt;&gt;""), MAX(0, MIN(10, ROUND( 5 + ( ($G103*_Listas!$E$7) + ($H103*_Listas!$E$8) + IF($E103="S",_Listas!$E$11,0) + IF($F103&gt;=90,_Listas!$E$12,0) - ($I103*_Listas!$E$9) - ($J103*_Listas!$E$10) )/2, 1))), "")</f>
        <v/>
      </c>
      <c r="O103" s="3"/>
    </row>
    <row r="104" spans="1:15" ht="18" customHeight="1" x14ac:dyDescent="0.25">
      <c r="A104" s="3"/>
      <c r="B104" s="3"/>
      <c r="C104" s="9" t="str">
        <f>IFERROR(INDEX(Plantilla!$B$6:$B$30, MATCH($B104, Plantilla!$A$6:$A$30, 0)), "")</f>
        <v/>
      </c>
      <c r="D104" s="9" t="str">
        <f>IFERROR(INDEX(Plantilla!$C$6:$C$30, MATCH($B104, Plantilla!$A$6:$A$30, 0)), "")</f>
        <v/>
      </c>
      <c r="E104" s="3"/>
      <c r="F104" s="4"/>
      <c r="G104" s="4"/>
      <c r="H104" s="4"/>
      <c r="I104" s="4"/>
      <c r="J104" s="4"/>
      <c r="K104" s="10"/>
      <c r="L104" s="3"/>
      <c r="M104" s="2" t="str">
        <f>IF(AND($A104&lt;&gt;"",$B104&lt;&gt;""), $I104*_Listas!$E$9 + $J104*_Listas!$E$10, "")</f>
        <v/>
      </c>
      <c r="N104" s="11" t="str">
        <f>IF(AND($A104&lt;&gt;"",$B104&lt;&gt;""), MAX(0, MIN(10, ROUND( 5 + ( ($G104*_Listas!$E$7) + ($H104*_Listas!$E$8) + IF($E104="S",_Listas!$E$11,0) + IF($F104&gt;=90,_Listas!$E$12,0) - ($I104*_Listas!$E$9) - ($J104*_Listas!$E$10) )/2, 1))), "")</f>
        <v/>
      </c>
      <c r="O104" s="3"/>
    </row>
    <row r="105" spans="1:15" ht="18" customHeight="1" x14ac:dyDescent="0.25">
      <c r="A105" s="3"/>
      <c r="B105" s="3"/>
      <c r="C105" s="9" t="str">
        <f>IFERROR(INDEX(Plantilla!$B$6:$B$30, MATCH($B105, Plantilla!$A$6:$A$30, 0)), "")</f>
        <v/>
      </c>
      <c r="D105" s="9" t="str">
        <f>IFERROR(INDEX(Plantilla!$C$6:$C$30, MATCH($B105, Plantilla!$A$6:$A$30, 0)), "")</f>
        <v/>
      </c>
      <c r="E105" s="3"/>
      <c r="F105" s="4"/>
      <c r="G105" s="4"/>
      <c r="H105" s="4"/>
      <c r="I105" s="4"/>
      <c r="J105" s="4"/>
      <c r="K105" s="10"/>
      <c r="L105" s="3"/>
      <c r="M105" s="2" t="str">
        <f>IF(AND($A105&lt;&gt;"",$B105&lt;&gt;""), $I105*_Listas!$E$9 + $J105*_Listas!$E$10, "")</f>
        <v/>
      </c>
      <c r="N105" s="11" t="str">
        <f>IF(AND($A105&lt;&gt;"",$B105&lt;&gt;""), MAX(0, MIN(10, ROUND( 5 + ( ($G105*_Listas!$E$7) + ($H105*_Listas!$E$8) + IF($E105="S",_Listas!$E$11,0) + IF($F105&gt;=90,_Listas!$E$12,0) - ($I105*_Listas!$E$9) - ($J105*_Listas!$E$10) )/2, 1))), "")</f>
        <v/>
      </c>
      <c r="O105" s="3"/>
    </row>
    <row r="106" spans="1:15" ht="18" customHeight="1" x14ac:dyDescent="0.25">
      <c r="A106" s="3"/>
      <c r="B106" s="3"/>
      <c r="C106" s="9" t="str">
        <f>IFERROR(INDEX(Plantilla!$B$6:$B$30, MATCH($B106, Plantilla!$A$6:$A$30, 0)), "")</f>
        <v/>
      </c>
      <c r="D106" s="9" t="str">
        <f>IFERROR(INDEX(Plantilla!$C$6:$C$30, MATCH($B106, Plantilla!$A$6:$A$30, 0)), "")</f>
        <v/>
      </c>
      <c r="E106" s="3"/>
      <c r="F106" s="4"/>
      <c r="G106" s="4"/>
      <c r="H106" s="4"/>
      <c r="I106" s="4"/>
      <c r="J106" s="4"/>
      <c r="K106" s="10"/>
      <c r="L106" s="3"/>
      <c r="M106" s="2" t="str">
        <f>IF(AND($A106&lt;&gt;"",$B106&lt;&gt;""), $I106*_Listas!$E$9 + $J106*_Listas!$E$10, "")</f>
        <v/>
      </c>
      <c r="N106" s="11" t="str">
        <f>IF(AND($A106&lt;&gt;"",$B106&lt;&gt;""), MAX(0, MIN(10, ROUND( 5 + ( ($G106*_Listas!$E$7) + ($H106*_Listas!$E$8) + IF($E106="S",_Listas!$E$11,0) + IF($F106&gt;=90,_Listas!$E$12,0) - ($I106*_Listas!$E$9) - ($J106*_Listas!$E$10) )/2, 1))), "")</f>
        <v/>
      </c>
      <c r="O106" s="3"/>
    </row>
    <row r="107" spans="1:15" ht="18" customHeight="1" x14ac:dyDescent="0.25">
      <c r="A107" s="3"/>
      <c r="B107" s="3"/>
      <c r="C107" s="9" t="str">
        <f>IFERROR(INDEX(Plantilla!$B$6:$B$30, MATCH($B107, Plantilla!$A$6:$A$30, 0)), "")</f>
        <v/>
      </c>
      <c r="D107" s="9" t="str">
        <f>IFERROR(INDEX(Plantilla!$C$6:$C$30, MATCH($B107, Plantilla!$A$6:$A$30, 0)), "")</f>
        <v/>
      </c>
      <c r="E107" s="3"/>
      <c r="F107" s="4"/>
      <c r="G107" s="4"/>
      <c r="H107" s="4"/>
      <c r="I107" s="4"/>
      <c r="J107" s="4"/>
      <c r="K107" s="10"/>
      <c r="L107" s="3"/>
      <c r="M107" s="2" t="str">
        <f>IF(AND($A107&lt;&gt;"",$B107&lt;&gt;""), $I107*_Listas!$E$9 + $J107*_Listas!$E$10, "")</f>
        <v/>
      </c>
      <c r="N107" s="11" t="str">
        <f>IF(AND($A107&lt;&gt;"",$B107&lt;&gt;""), MAX(0, MIN(10, ROUND( 5 + ( ($G107*_Listas!$E$7) + ($H107*_Listas!$E$8) + IF($E107="S",_Listas!$E$11,0) + IF($F107&gt;=90,_Listas!$E$12,0) - ($I107*_Listas!$E$9) - ($J107*_Listas!$E$10) )/2, 1))), "")</f>
        <v/>
      </c>
      <c r="O107" s="3"/>
    </row>
    <row r="108" spans="1:15" ht="18" customHeight="1" x14ac:dyDescent="0.25">
      <c r="A108" s="3"/>
      <c r="B108" s="3"/>
      <c r="C108" s="9" t="str">
        <f>IFERROR(INDEX(Plantilla!$B$6:$B$30, MATCH($B108, Plantilla!$A$6:$A$30, 0)), "")</f>
        <v/>
      </c>
      <c r="D108" s="9" t="str">
        <f>IFERROR(INDEX(Plantilla!$C$6:$C$30, MATCH($B108, Plantilla!$A$6:$A$30, 0)), "")</f>
        <v/>
      </c>
      <c r="E108" s="3"/>
      <c r="F108" s="4"/>
      <c r="G108" s="4"/>
      <c r="H108" s="4"/>
      <c r="I108" s="4"/>
      <c r="J108" s="4"/>
      <c r="K108" s="10"/>
      <c r="L108" s="3"/>
      <c r="M108" s="2" t="str">
        <f>IF(AND($A108&lt;&gt;"",$B108&lt;&gt;""), $I108*_Listas!$E$9 + $J108*_Listas!$E$10, "")</f>
        <v/>
      </c>
      <c r="N108" s="11" t="str">
        <f>IF(AND($A108&lt;&gt;"",$B108&lt;&gt;""), MAX(0, MIN(10, ROUND( 5 + ( ($G108*_Listas!$E$7) + ($H108*_Listas!$E$8) + IF($E108="S",_Listas!$E$11,0) + IF($F108&gt;=90,_Listas!$E$12,0) - ($I108*_Listas!$E$9) - ($J108*_Listas!$E$10) )/2, 1))), "")</f>
        <v/>
      </c>
      <c r="O108" s="3"/>
    </row>
    <row r="109" spans="1:15" ht="18" customHeight="1" x14ac:dyDescent="0.25">
      <c r="A109" s="3"/>
      <c r="B109" s="3"/>
      <c r="C109" s="9" t="str">
        <f>IFERROR(INDEX(Plantilla!$B$6:$B$30, MATCH($B109, Plantilla!$A$6:$A$30, 0)), "")</f>
        <v/>
      </c>
      <c r="D109" s="9" t="str">
        <f>IFERROR(INDEX(Plantilla!$C$6:$C$30, MATCH($B109, Plantilla!$A$6:$A$30, 0)), "")</f>
        <v/>
      </c>
      <c r="E109" s="3"/>
      <c r="F109" s="4"/>
      <c r="G109" s="4"/>
      <c r="H109" s="4"/>
      <c r="I109" s="4"/>
      <c r="J109" s="4"/>
      <c r="K109" s="10"/>
      <c r="L109" s="3"/>
      <c r="M109" s="2" t="str">
        <f>IF(AND($A109&lt;&gt;"",$B109&lt;&gt;""), $I109*_Listas!$E$9 + $J109*_Listas!$E$10, "")</f>
        <v/>
      </c>
      <c r="N109" s="11" t="str">
        <f>IF(AND($A109&lt;&gt;"",$B109&lt;&gt;""), MAX(0, MIN(10, ROUND( 5 + ( ($G109*_Listas!$E$7) + ($H109*_Listas!$E$8) + IF($E109="S",_Listas!$E$11,0) + IF($F109&gt;=90,_Listas!$E$12,0) - ($I109*_Listas!$E$9) - ($J109*_Listas!$E$10) )/2, 1))), "")</f>
        <v/>
      </c>
      <c r="O109" s="3"/>
    </row>
    <row r="110" spans="1:15" ht="18" customHeight="1" x14ac:dyDescent="0.25">
      <c r="A110" s="3"/>
      <c r="B110" s="3"/>
      <c r="C110" s="9" t="str">
        <f>IFERROR(INDEX(Plantilla!$B$6:$B$30, MATCH($B110, Plantilla!$A$6:$A$30, 0)), "")</f>
        <v/>
      </c>
      <c r="D110" s="9" t="str">
        <f>IFERROR(INDEX(Plantilla!$C$6:$C$30, MATCH($B110, Plantilla!$A$6:$A$30, 0)), "")</f>
        <v/>
      </c>
      <c r="E110" s="3"/>
      <c r="F110" s="4"/>
      <c r="G110" s="4"/>
      <c r="H110" s="4"/>
      <c r="I110" s="4"/>
      <c r="J110" s="4"/>
      <c r="K110" s="10"/>
      <c r="L110" s="3"/>
      <c r="M110" s="2" t="str">
        <f>IF(AND($A110&lt;&gt;"",$B110&lt;&gt;""), $I110*_Listas!$E$9 + $J110*_Listas!$E$10, "")</f>
        <v/>
      </c>
      <c r="N110" s="11" t="str">
        <f>IF(AND($A110&lt;&gt;"",$B110&lt;&gt;""), MAX(0, MIN(10, ROUND( 5 + ( ($G110*_Listas!$E$7) + ($H110*_Listas!$E$8) + IF($E110="S",_Listas!$E$11,0) + IF($F110&gt;=90,_Listas!$E$12,0) - ($I110*_Listas!$E$9) - ($J110*_Listas!$E$10) )/2, 1))), "")</f>
        <v/>
      </c>
      <c r="O110" s="3"/>
    </row>
    <row r="111" spans="1:15" ht="18" customHeight="1" x14ac:dyDescent="0.25">
      <c r="A111" s="3"/>
      <c r="B111" s="3"/>
      <c r="C111" s="9" t="str">
        <f>IFERROR(INDEX(Plantilla!$B$6:$B$30, MATCH($B111, Plantilla!$A$6:$A$30, 0)), "")</f>
        <v/>
      </c>
      <c r="D111" s="9" t="str">
        <f>IFERROR(INDEX(Plantilla!$C$6:$C$30, MATCH($B111, Plantilla!$A$6:$A$30, 0)), "")</f>
        <v/>
      </c>
      <c r="E111" s="3"/>
      <c r="F111" s="4"/>
      <c r="G111" s="4"/>
      <c r="H111" s="4"/>
      <c r="I111" s="4"/>
      <c r="J111" s="4"/>
      <c r="K111" s="10"/>
      <c r="L111" s="3"/>
      <c r="M111" s="2" t="str">
        <f>IF(AND($A111&lt;&gt;"",$B111&lt;&gt;""), $I111*_Listas!$E$9 + $J111*_Listas!$E$10, "")</f>
        <v/>
      </c>
      <c r="N111" s="11" t="str">
        <f>IF(AND($A111&lt;&gt;"",$B111&lt;&gt;""), MAX(0, MIN(10, ROUND( 5 + ( ($G111*_Listas!$E$7) + ($H111*_Listas!$E$8) + IF($E111="S",_Listas!$E$11,0) + IF($F111&gt;=90,_Listas!$E$12,0) - ($I111*_Listas!$E$9) - ($J111*_Listas!$E$10) )/2, 1))), "")</f>
        <v/>
      </c>
      <c r="O111" s="3"/>
    </row>
    <row r="112" spans="1:15" ht="18" customHeight="1" x14ac:dyDescent="0.25">
      <c r="A112" s="3"/>
      <c r="B112" s="3"/>
      <c r="C112" s="9" t="str">
        <f>IFERROR(INDEX(Plantilla!$B$6:$B$30, MATCH($B112, Plantilla!$A$6:$A$30, 0)), "")</f>
        <v/>
      </c>
      <c r="D112" s="9" t="str">
        <f>IFERROR(INDEX(Plantilla!$C$6:$C$30, MATCH($B112, Plantilla!$A$6:$A$30, 0)), "")</f>
        <v/>
      </c>
      <c r="E112" s="3"/>
      <c r="F112" s="4"/>
      <c r="G112" s="4"/>
      <c r="H112" s="4"/>
      <c r="I112" s="4"/>
      <c r="J112" s="4"/>
      <c r="K112" s="10"/>
      <c r="L112" s="3"/>
      <c r="M112" s="2" t="str">
        <f>IF(AND($A112&lt;&gt;"",$B112&lt;&gt;""), $I112*_Listas!$E$9 + $J112*_Listas!$E$10, "")</f>
        <v/>
      </c>
      <c r="N112" s="11" t="str">
        <f>IF(AND($A112&lt;&gt;"",$B112&lt;&gt;""), MAX(0, MIN(10, ROUND( 5 + ( ($G112*_Listas!$E$7) + ($H112*_Listas!$E$8) + IF($E112="S",_Listas!$E$11,0) + IF($F112&gt;=90,_Listas!$E$12,0) - ($I112*_Listas!$E$9) - ($J112*_Listas!$E$10) )/2, 1))), "")</f>
        <v/>
      </c>
      <c r="O112" s="3"/>
    </row>
    <row r="113" spans="1:15" ht="18" customHeight="1" x14ac:dyDescent="0.25">
      <c r="A113" s="3"/>
      <c r="B113" s="3"/>
      <c r="C113" s="9" t="str">
        <f>IFERROR(INDEX(Plantilla!$B$6:$B$30, MATCH($B113, Plantilla!$A$6:$A$30, 0)), "")</f>
        <v/>
      </c>
      <c r="D113" s="9" t="str">
        <f>IFERROR(INDEX(Plantilla!$C$6:$C$30, MATCH($B113, Plantilla!$A$6:$A$30, 0)), "")</f>
        <v/>
      </c>
      <c r="E113" s="3"/>
      <c r="F113" s="4"/>
      <c r="G113" s="4"/>
      <c r="H113" s="4"/>
      <c r="I113" s="4"/>
      <c r="J113" s="4"/>
      <c r="K113" s="10"/>
      <c r="L113" s="3"/>
      <c r="M113" s="2" t="str">
        <f>IF(AND($A113&lt;&gt;"",$B113&lt;&gt;""), $I113*_Listas!$E$9 + $J113*_Listas!$E$10, "")</f>
        <v/>
      </c>
      <c r="N113" s="11" t="str">
        <f>IF(AND($A113&lt;&gt;"",$B113&lt;&gt;""), MAX(0, MIN(10, ROUND( 5 + ( ($G113*_Listas!$E$7) + ($H113*_Listas!$E$8) + IF($E113="S",_Listas!$E$11,0) + IF($F113&gt;=90,_Listas!$E$12,0) - ($I113*_Listas!$E$9) - ($J113*_Listas!$E$10) )/2, 1))), "")</f>
        <v/>
      </c>
      <c r="O113" s="3"/>
    </row>
    <row r="114" spans="1:15" ht="18" customHeight="1" x14ac:dyDescent="0.25">
      <c r="A114" s="3"/>
      <c r="B114" s="3"/>
      <c r="C114" s="9" t="str">
        <f>IFERROR(INDEX(Plantilla!$B$6:$B$30, MATCH($B114, Plantilla!$A$6:$A$30, 0)), "")</f>
        <v/>
      </c>
      <c r="D114" s="9" t="str">
        <f>IFERROR(INDEX(Plantilla!$C$6:$C$30, MATCH($B114, Plantilla!$A$6:$A$30, 0)), "")</f>
        <v/>
      </c>
      <c r="E114" s="3"/>
      <c r="F114" s="4"/>
      <c r="G114" s="4"/>
      <c r="H114" s="4"/>
      <c r="I114" s="4"/>
      <c r="J114" s="4"/>
      <c r="K114" s="10"/>
      <c r="L114" s="3"/>
      <c r="M114" s="2" t="str">
        <f>IF(AND($A114&lt;&gt;"",$B114&lt;&gt;""), $I114*_Listas!$E$9 + $J114*_Listas!$E$10, "")</f>
        <v/>
      </c>
      <c r="N114" s="11" t="str">
        <f>IF(AND($A114&lt;&gt;"",$B114&lt;&gt;""), MAX(0, MIN(10, ROUND( 5 + ( ($G114*_Listas!$E$7) + ($H114*_Listas!$E$8) + IF($E114="S",_Listas!$E$11,0) + IF($F114&gt;=90,_Listas!$E$12,0) - ($I114*_Listas!$E$9) - ($J114*_Listas!$E$10) )/2, 1))), "")</f>
        <v/>
      </c>
      <c r="O114" s="3"/>
    </row>
    <row r="115" spans="1:15" ht="18" customHeight="1" x14ac:dyDescent="0.25">
      <c r="A115" s="3"/>
      <c r="B115" s="3"/>
      <c r="C115" s="9" t="str">
        <f>IFERROR(INDEX(Plantilla!$B$6:$B$30, MATCH($B115, Plantilla!$A$6:$A$30, 0)), "")</f>
        <v/>
      </c>
      <c r="D115" s="9" t="str">
        <f>IFERROR(INDEX(Plantilla!$C$6:$C$30, MATCH($B115, Plantilla!$A$6:$A$30, 0)), "")</f>
        <v/>
      </c>
      <c r="E115" s="3"/>
      <c r="F115" s="4"/>
      <c r="G115" s="4"/>
      <c r="H115" s="4"/>
      <c r="I115" s="4"/>
      <c r="J115" s="4"/>
      <c r="K115" s="10"/>
      <c r="L115" s="3"/>
      <c r="M115" s="2" t="str">
        <f>IF(AND($A115&lt;&gt;"",$B115&lt;&gt;""), $I115*_Listas!$E$9 + $J115*_Listas!$E$10, "")</f>
        <v/>
      </c>
      <c r="N115" s="11" t="str">
        <f>IF(AND($A115&lt;&gt;"",$B115&lt;&gt;""), MAX(0, MIN(10, ROUND( 5 + ( ($G115*_Listas!$E$7) + ($H115*_Listas!$E$8) + IF($E115="S",_Listas!$E$11,0) + IF($F115&gt;=90,_Listas!$E$12,0) - ($I115*_Listas!$E$9) - ($J115*_Listas!$E$10) )/2, 1))), "")</f>
        <v/>
      </c>
      <c r="O115" s="3"/>
    </row>
    <row r="116" spans="1:15" ht="18" customHeight="1" x14ac:dyDescent="0.25">
      <c r="A116" s="3"/>
      <c r="B116" s="3"/>
      <c r="C116" s="9" t="str">
        <f>IFERROR(INDEX(Plantilla!$B$6:$B$30, MATCH($B116, Plantilla!$A$6:$A$30, 0)), "")</f>
        <v/>
      </c>
      <c r="D116" s="9" t="str">
        <f>IFERROR(INDEX(Plantilla!$C$6:$C$30, MATCH($B116, Plantilla!$A$6:$A$30, 0)), "")</f>
        <v/>
      </c>
      <c r="E116" s="3"/>
      <c r="F116" s="4"/>
      <c r="G116" s="4"/>
      <c r="H116" s="4"/>
      <c r="I116" s="4"/>
      <c r="J116" s="4"/>
      <c r="K116" s="10"/>
      <c r="L116" s="3"/>
      <c r="M116" s="2" t="str">
        <f>IF(AND($A116&lt;&gt;"",$B116&lt;&gt;""), $I116*_Listas!$E$9 + $J116*_Listas!$E$10, "")</f>
        <v/>
      </c>
      <c r="N116" s="11" t="str">
        <f>IF(AND($A116&lt;&gt;"",$B116&lt;&gt;""), MAX(0, MIN(10, ROUND( 5 + ( ($G116*_Listas!$E$7) + ($H116*_Listas!$E$8) + IF($E116="S",_Listas!$E$11,0) + IF($F116&gt;=90,_Listas!$E$12,0) - ($I116*_Listas!$E$9) - ($J116*_Listas!$E$10) )/2, 1))), "")</f>
        <v/>
      </c>
      <c r="O116" s="3"/>
    </row>
    <row r="117" spans="1:15" ht="18" customHeight="1" x14ac:dyDescent="0.25">
      <c r="A117" s="3"/>
      <c r="B117" s="3"/>
      <c r="C117" s="9" t="str">
        <f>IFERROR(INDEX(Plantilla!$B$6:$B$30, MATCH($B117, Plantilla!$A$6:$A$30, 0)), "")</f>
        <v/>
      </c>
      <c r="D117" s="9" t="str">
        <f>IFERROR(INDEX(Plantilla!$C$6:$C$30, MATCH($B117, Plantilla!$A$6:$A$30, 0)), "")</f>
        <v/>
      </c>
      <c r="E117" s="3"/>
      <c r="F117" s="4"/>
      <c r="G117" s="4"/>
      <c r="H117" s="4"/>
      <c r="I117" s="4"/>
      <c r="J117" s="4"/>
      <c r="K117" s="10"/>
      <c r="L117" s="3"/>
      <c r="M117" s="2" t="str">
        <f>IF(AND($A117&lt;&gt;"",$B117&lt;&gt;""), $I117*_Listas!$E$9 + $J117*_Listas!$E$10, "")</f>
        <v/>
      </c>
      <c r="N117" s="11" t="str">
        <f>IF(AND($A117&lt;&gt;"",$B117&lt;&gt;""), MAX(0, MIN(10, ROUND( 5 + ( ($G117*_Listas!$E$7) + ($H117*_Listas!$E$8) + IF($E117="S",_Listas!$E$11,0) + IF($F117&gt;=90,_Listas!$E$12,0) - ($I117*_Listas!$E$9) - ($J117*_Listas!$E$10) )/2, 1))), "")</f>
        <v/>
      </c>
      <c r="O117" s="3"/>
    </row>
    <row r="118" spans="1:15" ht="18" customHeight="1" x14ac:dyDescent="0.25">
      <c r="A118" s="3"/>
      <c r="B118" s="3"/>
      <c r="C118" s="9" t="str">
        <f>IFERROR(INDEX(Plantilla!$B$6:$B$30, MATCH($B118, Plantilla!$A$6:$A$30, 0)), "")</f>
        <v/>
      </c>
      <c r="D118" s="9" t="str">
        <f>IFERROR(INDEX(Plantilla!$C$6:$C$30, MATCH($B118, Plantilla!$A$6:$A$30, 0)), "")</f>
        <v/>
      </c>
      <c r="E118" s="3"/>
      <c r="F118" s="4"/>
      <c r="G118" s="4"/>
      <c r="H118" s="4"/>
      <c r="I118" s="4"/>
      <c r="J118" s="4"/>
      <c r="K118" s="10"/>
      <c r="L118" s="3"/>
      <c r="M118" s="2" t="str">
        <f>IF(AND($A118&lt;&gt;"",$B118&lt;&gt;""), $I118*_Listas!$E$9 + $J118*_Listas!$E$10, "")</f>
        <v/>
      </c>
      <c r="N118" s="11" t="str">
        <f>IF(AND($A118&lt;&gt;"",$B118&lt;&gt;""), MAX(0, MIN(10, ROUND( 5 + ( ($G118*_Listas!$E$7) + ($H118*_Listas!$E$8) + IF($E118="S",_Listas!$E$11,0) + IF($F118&gt;=90,_Listas!$E$12,0) - ($I118*_Listas!$E$9) - ($J118*_Listas!$E$10) )/2, 1))), "")</f>
        <v/>
      </c>
      <c r="O118" s="3"/>
    </row>
    <row r="119" spans="1:15" ht="18" customHeight="1" x14ac:dyDescent="0.25">
      <c r="A119" s="3"/>
      <c r="B119" s="3"/>
      <c r="C119" s="9" t="str">
        <f>IFERROR(INDEX(Plantilla!$B$6:$B$30, MATCH($B119, Plantilla!$A$6:$A$30, 0)), "")</f>
        <v/>
      </c>
      <c r="D119" s="9" t="str">
        <f>IFERROR(INDEX(Plantilla!$C$6:$C$30, MATCH($B119, Plantilla!$A$6:$A$30, 0)), "")</f>
        <v/>
      </c>
      <c r="E119" s="3"/>
      <c r="F119" s="4"/>
      <c r="G119" s="4"/>
      <c r="H119" s="4"/>
      <c r="I119" s="4"/>
      <c r="J119" s="4"/>
      <c r="K119" s="10"/>
      <c r="L119" s="3"/>
      <c r="M119" s="2" t="str">
        <f>IF(AND($A119&lt;&gt;"",$B119&lt;&gt;""), $I119*_Listas!$E$9 + $J119*_Listas!$E$10, "")</f>
        <v/>
      </c>
      <c r="N119" s="11" t="str">
        <f>IF(AND($A119&lt;&gt;"",$B119&lt;&gt;""), MAX(0, MIN(10, ROUND( 5 + ( ($G119*_Listas!$E$7) + ($H119*_Listas!$E$8) + IF($E119="S",_Listas!$E$11,0) + IF($F119&gt;=90,_Listas!$E$12,0) - ($I119*_Listas!$E$9) - ($J119*_Listas!$E$10) )/2, 1))), "")</f>
        <v/>
      </c>
      <c r="O119" s="3"/>
    </row>
    <row r="120" spans="1:15" ht="18" customHeight="1" x14ac:dyDescent="0.25">
      <c r="A120" s="3"/>
      <c r="B120" s="3"/>
      <c r="C120" s="9" t="str">
        <f>IFERROR(INDEX(Plantilla!$B$6:$B$30, MATCH($B120, Plantilla!$A$6:$A$30, 0)), "")</f>
        <v/>
      </c>
      <c r="D120" s="9" t="str">
        <f>IFERROR(INDEX(Plantilla!$C$6:$C$30, MATCH($B120, Plantilla!$A$6:$A$30, 0)), "")</f>
        <v/>
      </c>
      <c r="E120" s="3"/>
      <c r="F120" s="4"/>
      <c r="G120" s="4"/>
      <c r="H120" s="4"/>
      <c r="I120" s="4"/>
      <c r="J120" s="4"/>
      <c r="K120" s="10"/>
      <c r="L120" s="3"/>
      <c r="M120" s="2" t="str">
        <f>IF(AND($A120&lt;&gt;"",$B120&lt;&gt;""), $I120*_Listas!$E$9 + $J120*_Listas!$E$10, "")</f>
        <v/>
      </c>
      <c r="N120" s="11" t="str">
        <f>IF(AND($A120&lt;&gt;"",$B120&lt;&gt;""), MAX(0, MIN(10, ROUND( 5 + ( ($G120*_Listas!$E$7) + ($H120*_Listas!$E$8) + IF($E120="S",_Listas!$E$11,0) + IF($F120&gt;=90,_Listas!$E$12,0) - ($I120*_Listas!$E$9) - ($J120*_Listas!$E$10) )/2, 1))), "")</f>
        <v/>
      </c>
      <c r="O120" s="3"/>
    </row>
    <row r="121" spans="1:15" ht="18" customHeight="1" x14ac:dyDescent="0.25">
      <c r="A121" s="3"/>
      <c r="B121" s="3"/>
      <c r="C121" s="9" t="str">
        <f>IFERROR(INDEX(Plantilla!$B$6:$B$30, MATCH($B121, Plantilla!$A$6:$A$30, 0)), "")</f>
        <v/>
      </c>
      <c r="D121" s="9" t="str">
        <f>IFERROR(INDEX(Plantilla!$C$6:$C$30, MATCH($B121, Plantilla!$A$6:$A$30, 0)), "")</f>
        <v/>
      </c>
      <c r="E121" s="3"/>
      <c r="F121" s="4"/>
      <c r="G121" s="4"/>
      <c r="H121" s="4"/>
      <c r="I121" s="4"/>
      <c r="J121" s="4"/>
      <c r="K121" s="10"/>
      <c r="L121" s="3"/>
      <c r="M121" s="2" t="str">
        <f>IF(AND($A121&lt;&gt;"",$B121&lt;&gt;""), $I121*_Listas!$E$9 + $J121*_Listas!$E$10, "")</f>
        <v/>
      </c>
      <c r="N121" s="11" t="str">
        <f>IF(AND($A121&lt;&gt;"",$B121&lt;&gt;""), MAX(0, MIN(10, ROUND( 5 + ( ($G121*_Listas!$E$7) + ($H121*_Listas!$E$8) + IF($E121="S",_Listas!$E$11,0) + IF($F121&gt;=90,_Listas!$E$12,0) - ($I121*_Listas!$E$9) - ($J121*_Listas!$E$10) )/2, 1))), "")</f>
        <v/>
      </c>
      <c r="O121" s="3"/>
    </row>
    <row r="122" spans="1:15" ht="18" customHeight="1" x14ac:dyDescent="0.25">
      <c r="A122" s="3"/>
      <c r="B122" s="3"/>
      <c r="C122" s="9" t="str">
        <f>IFERROR(INDEX(Plantilla!$B$6:$B$30, MATCH($B122, Plantilla!$A$6:$A$30, 0)), "")</f>
        <v/>
      </c>
      <c r="D122" s="9" t="str">
        <f>IFERROR(INDEX(Plantilla!$C$6:$C$30, MATCH($B122, Plantilla!$A$6:$A$30, 0)), "")</f>
        <v/>
      </c>
      <c r="E122" s="3"/>
      <c r="F122" s="4"/>
      <c r="G122" s="4"/>
      <c r="H122" s="4"/>
      <c r="I122" s="4"/>
      <c r="J122" s="4"/>
      <c r="K122" s="10"/>
      <c r="L122" s="3"/>
      <c r="M122" s="2" t="str">
        <f>IF(AND($A122&lt;&gt;"",$B122&lt;&gt;""), $I122*_Listas!$E$9 + $J122*_Listas!$E$10, "")</f>
        <v/>
      </c>
      <c r="N122" s="11" t="str">
        <f>IF(AND($A122&lt;&gt;"",$B122&lt;&gt;""), MAX(0, MIN(10, ROUND( 5 + ( ($G122*_Listas!$E$7) + ($H122*_Listas!$E$8) + IF($E122="S",_Listas!$E$11,0) + IF($F122&gt;=90,_Listas!$E$12,0) - ($I122*_Listas!$E$9) - ($J122*_Listas!$E$10) )/2, 1))), "")</f>
        <v/>
      </c>
      <c r="O122" s="3"/>
    </row>
    <row r="123" spans="1:15" ht="18" customHeight="1" x14ac:dyDescent="0.25">
      <c r="A123" s="3"/>
      <c r="B123" s="3"/>
      <c r="C123" s="9" t="str">
        <f>IFERROR(INDEX(Plantilla!$B$6:$B$30, MATCH($B123, Plantilla!$A$6:$A$30, 0)), "")</f>
        <v/>
      </c>
      <c r="D123" s="9" t="str">
        <f>IFERROR(INDEX(Plantilla!$C$6:$C$30, MATCH($B123, Plantilla!$A$6:$A$30, 0)), "")</f>
        <v/>
      </c>
      <c r="E123" s="3"/>
      <c r="F123" s="4"/>
      <c r="G123" s="4"/>
      <c r="H123" s="4"/>
      <c r="I123" s="4"/>
      <c r="J123" s="4"/>
      <c r="K123" s="10"/>
      <c r="L123" s="3"/>
      <c r="M123" s="2" t="str">
        <f>IF(AND($A123&lt;&gt;"",$B123&lt;&gt;""), $I123*_Listas!$E$9 + $J123*_Listas!$E$10, "")</f>
        <v/>
      </c>
      <c r="N123" s="11" t="str">
        <f>IF(AND($A123&lt;&gt;"",$B123&lt;&gt;""), MAX(0, MIN(10, ROUND( 5 + ( ($G123*_Listas!$E$7) + ($H123*_Listas!$E$8) + IF($E123="S",_Listas!$E$11,0) + IF($F123&gt;=90,_Listas!$E$12,0) - ($I123*_Listas!$E$9) - ($J123*_Listas!$E$10) )/2, 1))), "")</f>
        <v/>
      </c>
      <c r="O123" s="3"/>
    </row>
    <row r="124" spans="1:15" ht="18" customHeight="1" x14ac:dyDescent="0.25">
      <c r="A124" s="3"/>
      <c r="B124" s="3"/>
      <c r="C124" s="9" t="str">
        <f>IFERROR(INDEX(Plantilla!$B$6:$B$30, MATCH($B124, Plantilla!$A$6:$A$30, 0)), "")</f>
        <v/>
      </c>
      <c r="D124" s="9" t="str">
        <f>IFERROR(INDEX(Plantilla!$C$6:$C$30, MATCH($B124, Plantilla!$A$6:$A$30, 0)), "")</f>
        <v/>
      </c>
      <c r="E124" s="3"/>
      <c r="F124" s="4"/>
      <c r="G124" s="4"/>
      <c r="H124" s="4"/>
      <c r="I124" s="4"/>
      <c r="J124" s="4"/>
      <c r="K124" s="10"/>
      <c r="L124" s="3"/>
      <c r="M124" s="2" t="str">
        <f>IF(AND($A124&lt;&gt;"",$B124&lt;&gt;""), $I124*_Listas!$E$9 + $J124*_Listas!$E$10, "")</f>
        <v/>
      </c>
      <c r="N124" s="11" t="str">
        <f>IF(AND($A124&lt;&gt;"",$B124&lt;&gt;""), MAX(0, MIN(10, ROUND( 5 + ( ($G124*_Listas!$E$7) + ($H124*_Listas!$E$8) + IF($E124="S",_Listas!$E$11,0) + IF($F124&gt;=90,_Listas!$E$12,0) - ($I124*_Listas!$E$9) - ($J124*_Listas!$E$10) )/2, 1))), "")</f>
        <v/>
      </c>
      <c r="O124" s="3"/>
    </row>
    <row r="125" spans="1:15" ht="18" customHeight="1" x14ac:dyDescent="0.25">
      <c r="A125" s="3"/>
      <c r="B125" s="3"/>
      <c r="C125" s="9" t="str">
        <f>IFERROR(INDEX(Plantilla!$B$6:$B$30, MATCH($B125, Plantilla!$A$6:$A$30, 0)), "")</f>
        <v/>
      </c>
      <c r="D125" s="9" t="str">
        <f>IFERROR(INDEX(Plantilla!$C$6:$C$30, MATCH($B125, Plantilla!$A$6:$A$30, 0)), "")</f>
        <v/>
      </c>
      <c r="E125" s="3"/>
      <c r="F125" s="4"/>
      <c r="G125" s="4"/>
      <c r="H125" s="4"/>
      <c r="I125" s="4"/>
      <c r="J125" s="4"/>
      <c r="K125" s="10"/>
      <c r="L125" s="3"/>
      <c r="M125" s="2" t="str">
        <f>IF(AND($A125&lt;&gt;"",$B125&lt;&gt;""), $I125*_Listas!$E$9 + $J125*_Listas!$E$10, "")</f>
        <v/>
      </c>
      <c r="N125" s="11" t="str">
        <f>IF(AND($A125&lt;&gt;"",$B125&lt;&gt;""), MAX(0, MIN(10, ROUND( 5 + ( ($G125*_Listas!$E$7) + ($H125*_Listas!$E$8) + IF($E125="S",_Listas!$E$11,0) + IF($F125&gt;=90,_Listas!$E$12,0) - ($I125*_Listas!$E$9) - ($J125*_Listas!$E$10) )/2, 1))), "")</f>
        <v/>
      </c>
      <c r="O125" s="3"/>
    </row>
    <row r="126" spans="1:15" ht="18" customHeight="1" x14ac:dyDescent="0.25">
      <c r="A126" s="3"/>
      <c r="B126" s="3"/>
      <c r="C126" s="9" t="str">
        <f>IFERROR(INDEX(Plantilla!$B$6:$B$30, MATCH($B126, Plantilla!$A$6:$A$30, 0)), "")</f>
        <v/>
      </c>
      <c r="D126" s="9" t="str">
        <f>IFERROR(INDEX(Plantilla!$C$6:$C$30, MATCH($B126, Plantilla!$A$6:$A$30, 0)), "")</f>
        <v/>
      </c>
      <c r="E126" s="3"/>
      <c r="F126" s="4"/>
      <c r="G126" s="4"/>
      <c r="H126" s="4"/>
      <c r="I126" s="4"/>
      <c r="J126" s="4"/>
      <c r="K126" s="10"/>
      <c r="L126" s="3"/>
      <c r="M126" s="2" t="str">
        <f>IF(AND($A126&lt;&gt;"",$B126&lt;&gt;""), $I126*_Listas!$E$9 + $J126*_Listas!$E$10, "")</f>
        <v/>
      </c>
      <c r="N126" s="11" t="str">
        <f>IF(AND($A126&lt;&gt;"",$B126&lt;&gt;""), MAX(0, MIN(10, ROUND( 5 + ( ($G126*_Listas!$E$7) + ($H126*_Listas!$E$8) + IF($E126="S",_Listas!$E$11,0) + IF($F126&gt;=90,_Listas!$E$12,0) - ($I126*_Listas!$E$9) - ($J126*_Listas!$E$10) )/2, 1))), "")</f>
        <v/>
      </c>
      <c r="O126" s="3"/>
    </row>
    <row r="127" spans="1:15" ht="18" customHeight="1" x14ac:dyDescent="0.25">
      <c r="A127" s="3"/>
      <c r="B127" s="3"/>
      <c r="C127" s="9" t="str">
        <f>IFERROR(INDEX(Plantilla!$B$6:$B$30, MATCH($B127, Plantilla!$A$6:$A$30, 0)), "")</f>
        <v/>
      </c>
      <c r="D127" s="9" t="str">
        <f>IFERROR(INDEX(Plantilla!$C$6:$C$30, MATCH($B127, Plantilla!$A$6:$A$30, 0)), "")</f>
        <v/>
      </c>
      <c r="E127" s="3"/>
      <c r="F127" s="4"/>
      <c r="G127" s="4"/>
      <c r="H127" s="4"/>
      <c r="I127" s="4"/>
      <c r="J127" s="4"/>
      <c r="K127" s="10"/>
      <c r="L127" s="3"/>
      <c r="M127" s="2" t="str">
        <f>IF(AND($A127&lt;&gt;"",$B127&lt;&gt;""), $I127*_Listas!$E$9 + $J127*_Listas!$E$10, "")</f>
        <v/>
      </c>
      <c r="N127" s="11" t="str">
        <f>IF(AND($A127&lt;&gt;"",$B127&lt;&gt;""), MAX(0, MIN(10, ROUND( 5 + ( ($G127*_Listas!$E$7) + ($H127*_Listas!$E$8) + IF($E127="S",_Listas!$E$11,0) + IF($F127&gt;=90,_Listas!$E$12,0) - ($I127*_Listas!$E$9) - ($J127*_Listas!$E$10) )/2, 1))), "")</f>
        <v/>
      </c>
      <c r="O127" s="3"/>
    </row>
    <row r="128" spans="1:15" ht="18" customHeight="1" x14ac:dyDescent="0.25">
      <c r="A128" s="3"/>
      <c r="B128" s="3"/>
      <c r="C128" s="9" t="str">
        <f>IFERROR(INDEX(Plantilla!$B$6:$B$30, MATCH($B128, Plantilla!$A$6:$A$30, 0)), "")</f>
        <v/>
      </c>
      <c r="D128" s="9" t="str">
        <f>IFERROR(INDEX(Plantilla!$C$6:$C$30, MATCH($B128, Plantilla!$A$6:$A$30, 0)), "")</f>
        <v/>
      </c>
      <c r="E128" s="3"/>
      <c r="F128" s="4"/>
      <c r="G128" s="4"/>
      <c r="H128" s="4"/>
      <c r="I128" s="4"/>
      <c r="J128" s="4"/>
      <c r="K128" s="10"/>
      <c r="L128" s="3"/>
      <c r="M128" s="2" t="str">
        <f>IF(AND($A128&lt;&gt;"",$B128&lt;&gt;""), $I128*_Listas!$E$9 + $J128*_Listas!$E$10, "")</f>
        <v/>
      </c>
      <c r="N128" s="11" t="str">
        <f>IF(AND($A128&lt;&gt;"",$B128&lt;&gt;""), MAX(0, MIN(10, ROUND( 5 + ( ($G128*_Listas!$E$7) + ($H128*_Listas!$E$8) + IF($E128="S",_Listas!$E$11,0) + IF($F128&gt;=90,_Listas!$E$12,0) - ($I128*_Listas!$E$9) - ($J128*_Listas!$E$10) )/2, 1))), "")</f>
        <v/>
      </c>
      <c r="O128" s="3"/>
    </row>
    <row r="129" spans="1:15" ht="18" customHeight="1" x14ac:dyDescent="0.25">
      <c r="A129" s="3"/>
      <c r="B129" s="3"/>
      <c r="C129" s="9" t="str">
        <f>IFERROR(INDEX(Plantilla!$B$6:$B$30, MATCH($B129, Plantilla!$A$6:$A$30, 0)), "")</f>
        <v/>
      </c>
      <c r="D129" s="9" t="str">
        <f>IFERROR(INDEX(Plantilla!$C$6:$C$30, MATCH($B129, Plantilla!$A$6:$A$30, 0)), "")</f>
        <v/>
      </c>
      <c r="E129" s="3"/>
      <c r="F129" s="4"/>
      <c r="G129" s="4"/>
      <c r="H129" s="4"/>
      <c r="I129" s="4"/>
      <c r="J129" s="4"/>
      <c r="K129" s="10"/>
      <c r="L129" s="3"/>
      <c r="M129" s="2" t="str">
        <f>IF(AND($A129&lt;&gt;"",$B129&lt;&gt;""), $I129*_Listas!$E$9 + $J129*_Listas!$E$10, "")</f>
        <v/>
      </c>
      <c r="N129" s="11" t="str">
        <f>IF(AND($A129&lt;&gt;"",$B129&lt;&gt;""), MAX(0, MIN(10, ROUND( 5 + ( ($G129*_Listas!$E$7) + ($H129*_Listas!$E$8) + IF($E129="S",_Listas!$E$11,0) + IF($F129&gt;=90,_Listas!$E$12,0) - ($I129*_Listas!$E$9) - ($J129*_Listas!$E$10) )/2, 1))), "")</f>
        <v/>
      </c>
      <c r="O129" s="3"/>
    </row>
    <row r="130" spans="1:15" ht="18" customHeight="1" x14ac:dyDescent="0.25">
      <c r="A130" s="3"/>
      <c r="B130" s="3"/>
      <c r="C130" s="9" t="str">
        <f>IFERROR(INDEX(Plantilla!$B$6:$B$30, MATCH($B130, Plantilla!$A$6:$A$30, 0)), "")</f>
        <v/>
      </c>
      <c r="D130" s="9" t="str">
        <f>IFERROR(INDEX(Plantilla!$C$6:$C$30, MATCH($B130, Plantilla!$A$6:$A$30, 0)), "")</f>
        <v/>
      </c>
      <c r="E130" s="3"/>
      <c r="F130" s="4"/>
      <c r="G130" s="4"/>
      <c r="H130" s="4"/>
      <c r="I130" s="4"/>
      <c r="J130" s="4"/>
      <c r="K130" s="10"/>
      <c r="L130" s="3"/>
      <c r="M130" s="2" t="str">
        <f>IF(AND($A130&lt;&gt;"",$B130&lt;&gt;""), $I130*_Listas!$E$9 + $J130*_Listas!$E$10, "")</f>
        <v/>
      </c>
      <c r="N130" s="11" t="str">
        <f>IF(AND($A130&lt;&gt;"",$B130&lt;&gt;""), MAX(0, MIN(10, ROUND( 5 + ( ($G130*_Listas!$E$7) + ($H130*_Listas!$E$8) + IF($E130="S",_Listas!$E$11,0) + IF($F130&gt;=90,_Listas!$E$12,0) - ($I130*_Listas!$E$9) - ($J130*_Listas!$E$10) )/2, 1))), "")</f>
        <v/>
      </c>
      <c r="O130" s="3"/>
    </row>
    <row r="131" spans="1:15" ht="18" customHeight="1" x14ac:dyDescent="0.25">
      <c r="A131" s="3"/>
      <c r="B131" s="3"/>
      <c r="C131" s="9" t="str">
        <f>IFERROR(INDEX(Plantilla!$B$6:$B$30, MATCH($B131, Plantilla!$A$6:$A$30, 0)), "")</f>
        <v/>
      </c>
      <c r="D131" s="9" t="str">
        <f>IFERROR(INDEX(Plantilla!$C$6:$C$30, MATCH($B131, Plantilla!$A$6:$A$30, 0)), "")</f>
        <v/>
      </c>
      <c r="E131" s="3"/>
      <c r="F131" s="4"/>
      <c r="G131" s="4"/>
      <c r="H131" s="4"/>
      <c r="I131" s="4"/>
      <c r="J131" s="4"/>
      <c r="K131" s="10"/>
      <c r="L131" s="3"/>
      <c r="M131" s="2" t="str">
        <f>IF(AND($A131&lt;&gt;"",$B131&lt;&gt;""), $I131*_Listas!$E$9 + $J131*_Listas!$E$10, "")</f>
        <v/>
      </c>
      <c r="N131" s="11" t="str">
        <f>IF(AND($A131&lt;&gt;"",$B131&lt;&gt;""), MAX(0, MIN(10, ROUND( 5 + ( ($G131*_Listas!$E$7) + ($H131*_Listas!$E$8) + IF($E131="S",_Listas!$E$11,0) + IF($F131&gt;=90,_Listas!$E$12,0) - ($I131*_Listas!$E$9) - ($J131*_Listas!$E$10) )/2, 1))), "")</f>
        <v/>
      </c>
      <c r="O131" s="3"/>
    </row>
    <row r="132" spans="1:15" ht="18" customHeight="1" x14ac:dyDescent="0.25">
      <c r="A132" s="3"/>
      <c r="B132" s="3"/>
      <c r="C132" s="9" t="str">
        <f>IFERROR(INDEX(Plantilla!$B$6:$B$30, MATCH($B132, Plantilla!$A$6:$A$30, 0)), "")</f>
        <v/>
      </c>
      <c r="D132" s="9" t="str">
        <f>IFERROR(INDEX(Plantilla!$C$6:$C$30, MATCH($B132, Plantilla!$A$6:$A$30, 0)), "")</f>
        <v/>
      </c>
      <c r="E132" s="3"/>
      <c r="F132" s="4"/>
      <c r="G132" s="4"/>
      <c r="H132" s="4"/>
      <c r="I132" s="4"/>
      <c r="J132" s="4"/>
      <c r="K132" s="10"/>
      <c r="L132" s="3"/>
      <c r="M132" s="2" t="str">
        <f>IF(AND($A132&lt;&gt;"",$B132&lt;&gt;""), $I132*_Listas!$E$9 + $J132*_Listas!$E$10, "")</f>
        <v/>
      </c>
      <c r="N132" s="11" t="str">
        <f>IF(AND($A132&lt;&gt;"",$B132&lt;&gt;""), MAX(0, MIN(10, ROUND( 5 + ( ($G132*_Listas!$E$7) + ($H132*_Listas!$E$8) + IF($E132="S",_Listas!$E$11,0) + IF($F132&gt;=90,_Listas!$E$12,0) - ($I132*_Listas!$E$9) - ($J132*_Listas!$E$10) )/2, 1))), "")</f>
        <v/>
      </c>
      <c r="O132" s="3"/>
    </row>
    <row r="133" spans="1:15" ht="18" customHeight="1" x14ac:dyDescent="0.25">
      <c r="A133" s="3"/>
      <c r="B133" s="3"/>
      <c r="C133" s="9" t="str">
        <f>IFERROR(INDEX(Plantilla!$B$6:$B$30, MATCH($B133, Plantilla!$A$6:$A$30, 0)), "")</f>
        <v/>
      </c>
      <c r="D133" s="9" t="str">
        <f>IFERROR(INDEX(Plantilla!$C$6:$C$30, MATCH($B133, Plantilla!$A$6:$A$30, 0)), "")</f>
        <v/>
      </c>
      <c r="E133" s="3"/>
      <c r="F133" s="4"/>
      <c r="G133" s="4"/>
      <c r="H133" s="4"/>
      <c r="I133" s="4"/>
      <c r="J133" s="4"/>
      <c r="K133" s="10"/>
      <c r="L133" s="3"/>
      <c r="M133" s="2" t="str">
        <f>IF(AND($A133&lt;&gt;"",$B133&lt;&gt;""), $I133*_Listas!$E$9 + $J133*_Listas!$E$10, "")</f>
        <v/>
      </c>
      <c r="N133" s="11" t="str">
        <f>IF(AND($A133&lt;&gt;"",$B133&lt;&gt;""), MAX(0, MIN(10, ROUND( 5 + ( ($G133*_Listas!$E$7) + ($H133*_Listas!$E$8) + IF($E133="S",_Listas!$E$11,0) + IF($F133&gt;=90,_Listas!$E$12,0) - ($I133*_Listas!$E$9) - ($J133*_Listas!$E$10) )/2, 1))), "")</f>
        <v/>
      </c>
      <c r="O133" s="3"/>
    </row>
    <row r="134" spans="1:15" ht="18" customHeight="1" x14ac:dyDescent="0.25">
      <c r="A134" s="3"/>
      <c r="B134" s="3"/>
      <c r="C134" s="9" t="str">
        <f>IFERROR(INDEX(Plantilla!$B$6:$B$30, MATCH($B134, Plantilla!$A$6:$A$30, 0)), "")</f>
        <v/>
      </c>
      <c r="D134" s="9" t="str">
        <f>IFERROR(INDEX(Plantilla!$C$6:$C$30, MATCH($B134, Plantilla!$A$6:$A$30, 0)), "")</f>
        <v/>
      </c>
      <c r="E134" s="3"/>
      <c r="F134" s="4"/>
      <c r="G134" s="4"/>
      <c r="H134" s="4"/>
      <c r="I134" s="4"/>
      <c r="J134" s="4"/>
      <c r="K134" s="10"/>
      <c r="L134" s="3"/>
      <c r="M134" s="2" t="str">
        <f>IF(AND($A134&lt;&gt;"",$B134&lt;&gt;""), $I134*_Listas!$E$9 + $J134*_Listas!$E$10, "")</f>
        <v/>
      </c>
      <c r="N134" s="11" t="str">
        <f>IF(AND($A134&lt;&gt;"",$B134&lt;&gt;""), MAX(0, MIN(10, ROUND( 5 + ( ($G134*_Listas!$E$7) + ($H134*_Listas!$E$8) + IF($E134="S",_Listas!$E$11,0) + IF($F134&gt;=90,_Listas!$E$12,0) - ($I134*_Listas!$E$9) - ($J134*_Listas!$E$10) )/2, 1))), "")</f>
        <v/>
      </c>
      <c r="O134" s="3"/>
    </row>
    <row r="135" spans="1:15" ht="18" customHeight="1" x14ac:dyDescent="0.25">
      <c r="A135" s="3"/>
      <c r="B135" s="3"/>
      <c r="C135" s="9" t="str">
        <f>IFERROR(INDEX(Plantilla!$B$6:$B$30, MATCH($B135, Plantilla!$A$6:$A$30, 0)), "")</f>
        <v/>
      </c>
      <c r="D135" s="9" t="str">
        <f>IFERROR(INDEX(Plantilla!$C$6:$C$30, MATCH($B135, Plantilla!$A$6:$A$30, 0)), "")</f>
        <v/>
      </c>
      <c r="E135" s="3"/>
      <c r="F135" s="4"/>
      <c r="G135" s="4"/>
      <c r="H135" s="4"/>
      <c r="I135" s="4"/>
      <c r="J135" s="4"/>
      <c r="K135" s="10"/>
      <c r="L135" s="3"/>
      <c r="M135" s="2" t="str">
        <f>IF(AND($A135&lt;&gt;"",$B135&lt;&gt;""), $I135*_Listas!$E$9 + $J135*_Listas!$E$10, "")</f>
        <v/>
      </c>
      <c r="N135" s="11" t="str">
        <f>IF(AND($A135&lt;&gt;"",$B135&lt;&gt;""), MAX(0, MIN(10, ROUND( 5 + ( ($G135*_Listas!$E$7) + ($H135*_Listas!$E$8) + IF($E135="S",_Listas!$E$11,0) + IF($F135&gt;=90,_Listas!$E$12,0) - ($I135*_Listas!$E$9) - ($J135*_Listas!$E$10) )/2, 1))), "")</f>
        <v/>
      </c>
      <c r="O135" s="3"/>
    </row>
    <row r="136" spans="1:15" ht="18" customHeight="1" x14ac:dyDescent="0.25">
      <c r="A136" s="3"/>
      <c r="B136" s="3"/>
      <c r="C136" s="9" t="str">
        <f>IFERROR(INDEX(Plantilla!$B$6:$B$30, MATCH($B136, Plantilla!$A$6:$A$30, 0)), "")</f>
        <v/>
      </c>
      <c r="D136" s="9" t="str">
        <f>IFERROR(INDEX(Plantilla!$C$6:$C$30, MATCH($B136, Plantilla!$A$6:$A$30, 0)), "")</f>
        <v/>
      </c>
      <c r="E136" s="3"/>
      <c r="F136" s="4"/>
      <c r="G136" s="4"/>
      <c r="H136" s="4"/>
      <c r="I136" s="4"/>
      <c r="J136" s="4"/>
      <c r="K136" s="10"/>
      <c r="L136" s="3"/>
      <c r="M136" s="2" t="str">
        <f>IF(AND($A136&lt;&gt;"",$B136&lt;&gt;""), $I136*_Listas!$E$9 + $J136*_Listas!$E$10, "")</f>
        <v/>
      </c>
      <c r="N136" s="11" t="str">
        <f>IF(AND($A136&lt;&gt;"",$B136&lt;&gt;""), MAX(0, MIN(10, ROUND( 5 + ( ($G136*_Listas!$E$7) + ($H136*_Listas!$E$8) + IF($E136="S",_Listas!$E$11,0) + IF($F136&gt;=90,_Listas!$E$12,0) - ($I136*_Listas!$E$9) - ($J136*_Listas!$E$10) )/2, 1))), "")</f>
        <v/>
      </c>
      <c r="O136" s="3"/>
    </row>
    <row r="137" spans="1:15" ht="18" customHeight="1" x14ac:dyDescent="0.25">
      <c r="A137" s="3"/>
      <c r="B137" s="3"/>
      <c r="C137" s="9" t="str">
        <f>IFERROR(INDEX(Plantilla!$B$6:$B$30, MATCH($B137, Plantilla!$A$6:$A$30, 0)), "")</f>
        <v/>
      </c>
      <c r="D137" s="9" t="str">
        <f>IFERROR(INDEX(Plantilla!$C$6:$C$30, MATCH($B137, Plantilla!$A$6:$A$30, 0)), "")</f>
        <v/>
      </c>
      <c r="E137" s="3"/>
      <c r="F137" s="4"/>
      <c r="G137" s="4"/>
      <c r="H137" s="4"/>
      <c r="I137" s="4"/>
      <c r="J137" s="4"/>
      <c r="K137" s="10"/>
      <c r="L137" s="3"/>
      <c r="M137" s="2" t="str">
        <f>IF(AND($A137&lt;&gt;"",$B137&lt;&gt;""), $I137*_Listas!$E$9 + $J137*_Listas!$E$10, "")</f>
        <v/>
      </c>
      <c r="N137" s="11" t="str">
        <f>IF(AND($A137&lt;&gt;"",$B137&lt;&gt;""), MAX(0, MIN(10, ROUND( 5 + ( ($G137*_Listas!$E$7) + ($H137*_Listas!$E$8) + IF($E137="S",_Listas!$E$11,0) + IF($F137&gt;=90,_Listas!$E$12,0) - ($I137*_Listas!$E$9) - ($J137*_Listas!$E$10) )/2, 1))), "")</f>
        <v/>
      </c>
      <c r="O137" s="3"/>
    </row>
    <row r="138" spans="1:15" ht="18" customHeight="1" x14ac:dyDescent="0.25">
      <c r="A138" s="3"/>
      <c r="B138" s="3"/>
      <c r="C138" s="9" t="str">
        <f>IFERROR(INDEX(Plantilla!$B$6:$B$30, MATCH($B138, Plantilla!$A$6:$A$30, 0)), "")</f>
        <v/>
      </c>
      <c r="D138" s="9" t="str">
        <f>IFERROR(INDEX(Plantilla!$C$6:$C$30, MATCH($B138, Plantilla!$A$6:$A$30, 0)), "")</f>
        <v/>
      </c>
      <c r="E138" s="3"/>
      <c r="F138" s="4"/>
      <c r="G138" s="4"/>
      <c r="H138" s="4"/>
      <c r="I138" s="4"/>
      <c r="J138" s="4"/>
      <c r="K138" s="10"/>
      <c r="L138" s="3"/>
      <c r="M138" s="2" t="str">
        <f>IF(AND($A138&lt;&gt;"",$B138&lt;&gt;""), $I138*_Listas!$E$9 + $J138*_Listas!$E$10, "")</f>
        <v/>
      </c>
      <c r="N138" s="11" t="str">
        <f>IF(AND($A138&lt;&gt;"",$B138&lt;&gt;""), MAX(0, MIN(10, ROUND( 5 + ( ($G138*_Listas!$E$7) + ($H138*_Listas!$E$8) + IF($E138="S",_Listas!$E$11,0) + IF($F138&gt;=90,_Listas!$E$12,0) - ($I138*_Listas!$E$9) - ($J138*_Listas!$E$10) )/2, 1))), "")</f>
        <v/>
      </c>
      <c r="O138" s="3"/>
    </row>
    <row r="139" spans="1:15" ht="18" customHeight="1" x14ac:dyDescent="0.25">
      <c r="A139" s="3"/>
      <c r="B139" s="3"/>
      <c r="C139" s="9" t="str">
        <f>IFERROR(INDEX(Plantilla!$B$6:$B$30, MATCH($B139, Plantilla!$A$6:$A$30, 0)), "")</f>
        <v/>
      </c>
      <c r="D139" s="9" t="str">
        <f>IFERROR(INDEX(Plantilla!$C$6:$C$30, MATCH($B139, Plantilla!$A$6:$A$30, 0)), "")</f>
        <v/>
      </c>
      <c r="E139" s="3"/>
      <c r="F139" s="4"/>
      <c r="G139" s="4"/>
      <c r="H139" s="4"/>
      <c r="I139" s="4"/>
      <c r="J139" s="4"/>
      <c r="K139" s="10"/>
      <c r="L139" s="3"/>
      <c r="M139" s="2" t="str">
        <f>IF(AND($A139&lt;&gt;"",$B139&lt;&gt;""), $I139*_Listas!$E$9 + $J139*_Listas!$E$10, "")</f>
        <v/>
      </c>
      <c r="N139" s="11" t="str">
        <f>IF(AND($A139&lt;&gt;"",$B139&lt;&gt;""), MAX(0, MIN(10, ROUND( 5 + ( ($G139*_Listas!$E$7) + ($H139*_Listas!$E$8) + IF($E139="S",_Listas!$E$11,0) + IF($F139&gt;=90,_Listas!$E$12,0) - ($I139*_Listas!$E$9) - ($J139*_Listas!$E$10) )/2, 1))), "")</f>
        <v/>
      </c>
      <c r="O139" s="3"/>
    </row>
    <row r="140" spans="1:15" ht="18" customHeight="1" x14ac:dyDescent="0.25">
      <c r="A140" s="3"/>
      <c r="B140" s="3"/>
      <c r="C140" s="9" t="str">
        <f>IFERROR(INDEX(Plantilla!$B$6:$B$30, MATCH($B140, Plantilla!$A$6:$A$30, 0)), "")</f>
        <v/>
      </c>
      <c r="D140" s="9" t="str">
        <f>IFERROR(INDEX(Plantilla!$C$6:$C$30, MATCH($B140, Plantilla!$A$6:$A$30, 0)), "")</f>
        <v/>
      </c>
      <c r="E140" s="3"/>
      <c r="F140" s="4"/>
      <c r="G140" s="4"/>
      <c r="H140" s="4"/>
      <c r="I140" s="4"/>
      <c r="J140" s="4"/>
      <c r="K140" s="10"/>
      <c r="L140" s="3"/>
      <c r="M140" s="2" t="str">
        <f>IF(AND($A140&lt;&gt;"",$B140&lt;&gt;""), $I140*_Listas!$E$9 + $J140*_Listas!$E$10, "")</f>
        <v/>
      </c>
      <c r="N140" s="11" t="str">
        <f>IF(AND($A140&lt;&gt;"",$B140&lt;&gt;""), MAX(0, MIN(10, ROUND( 5 + ( ($G140*_Listas!$E$7) + ($H140*_Listas!$E$8) + IF($E140="S",_Listas!$E$11,0) + IF($F140&gt;=90,_Listas!$E$12,0) - ($I140*_Listas!$E$9) - ($J140*_Listas!$E$10) )/2, 1))), "")</f>
        <v/>
      </c>
      <c r="O140" s="3"/>
    </row>
    <row r="141" spans="1:15" ht="18" customHeight="1" x14ac:dyDescent="0.25">
      <c r="A141" s="3"/>
      <c r="B141" s="3"/>
      <c r="C141" s="9" t="str">
        <f>IFERROR(INDEX(Plantilla!$B$6:$B$30, MATCH($B141, Plantilla!$A$6:$A$30, 0)), "")</f>
        <v/>
      </c>
      <c r="D141" s="9" t="str">
        <f>IFERROR(INDEX(Plantilla!$C$6:$C$30, MATCH($B141, Plantilla!$A$6:$A$30, 0)), "")</f>
        <v/>
      </c>
      <c r="E141" s="3"/>
      <c r="F141" s="4"/>
      <c r="G141" s="4"/>
      <c r="H141" s="4"/>
      <c r="I141" s="4"/>
      <c r="J141" s="4"/>
      <c r="K141" s="10"/>
      <c r="L141" s="3"/>
      <c r="M141" s="2" t="str">
        <f>IF(AND($A141&lt;&gt;"",$B141&lt;&gt;""), $I141*_Listas!$E$9 + $J141*_Listas!$E$10, "")</f>
        <v/>
      </c>
      <c r="N141" s="11" t="str">
        <f>IF(AND($A141&lt;&gt;"",$B141&lt;&gt;""), MAX(0, MIN(10, ROUND( 5 + ( ($G141*_Listas!$E$7) + ($H141*_Listas!$E$8) + IF($E141="S",_Listas!$E$11,0) + IF($F141&gt;=90,_Listas!$E$12,0) - ($I141*_Listas!$E$9) - ($J141*_Listas!$E$10) )/2, 1))), "")</f>
        <v/>
      </c>
      <c r="O141" s="3"/>
    </row>
    <row r="142" spans="1:15" ht="18" customHeight="1" x14ac:dyDescent="0.25">
      <c r="A142" s="3"/>
      <c r="B142" s="3"/>
      <c r="C142" s="9" t="str">
        <f>IFERROR(INDEX(Plantilla!$B$6:$B$30, MATCH($B142, Plantilla!$A$6:$A$30, 0)), "")</f>
        <v/>
      </c>
      <c r="D142" s="9" t="str">
        <f>IFERROR(INDEX(Plantilla!$C$6:$C$30, MATCH($B142, Plantilla!$A$6:$A$30, 0)), "")</f>
        <v/>
      </c>
      <c r="E142" s="3"/>
      <c r="F142" s="4"/>
      <c r="G142" s="4"/>
      <c r="H142" s="4"/>
      <c r="I142" s="4"/>
      <c r="J142" s="4"/>
      <c r="K142" s="10"/>
      <c r="L142" s="3"/>
      <c r="M142" s="2" t="str">
        <f>IF(AND($A142&lt;&gt;"",$B142&lt;&gt;""), $I142*_Listas!$E$9 + $J142*_Listas!$E$10, "")</f>
        <v/>
      </c>
      <c r="N142" s="11" t="str">
        <f>IF(AND($A142&lt;&gt;"",$B142&lt;&gt;""), MAX(0, MIN(10, ROUND( 5 + ( ($G142*_Listas!$E$7) + ($H142*_Listas!$E$8) + IF($E142="S",_Listas!$E$11,0) + IF($F142&gt;=90,_Listas!$E$12,0) - ($I142*_Listas!$E$9) - ($J142*_Listas!$E$10) )/2, 1))), "")</f>
        <v/>
      </c>
      <c r="O142" s="3"/>
    </row>
    <row r="143" spans="1:15" ht="18" customHeight="1" x14ac:dyDescent="0.25">
      <c r="A143" s="3"/>
      <c r="B143" s="3"/>
      <c r="C143" s="9" t="str">
        <f>IFERROR(INDEX(Plantilla!$B$6:$B$30, MATCH($B143, Plantilla!$A$6:$A$30, 0)), "")</f>
        <v/>
      </c>
      <c r="D143" s="9" t="str">
        <f>IFERROR(INDEX(Plantilla!$C$6:$C$30, MATCH($B143, Plantilla!$A$6:$A$30, 0)), "")</f>
        <v/>
      </c>
      <c r="E143" s="3"/>
      <c r="F143" s="4"/>
      <c r="G143" s="4"/>
      <c r="H143" s="4"/>
      <c r="I143" s="4"/>
      <c r="J143" s="4"/>
      <c r="K143" s="10"/>
      <c r="L143" s="3"/>
      <c r="M143" s="2" t="str">
        <f>IF(AND($A143&lt;&gt;"",$B143&lt;&gt;""), $I143*_Listas!$E$9 + $J143*_Listas!$E$10, "")</f>
        <v/>
      </c>
      <c r="N143" s="11" t="str">
        <f>IF(AND($A143&lt;&gt;"",$B143&lt;&gt;""), MAX(0, MIN(10, ROUND( 5 + ( ($G143*_Listas!$E$7) + ($H143*_Listas!$E$8) + IF($E143="S",_Listas!$E$11,0) + IF($F143&gt;=90,_Listas!$E$12,0) - ($I143*_Listas!$E$9) - ($J143*_Listas!$E$10) )/2, 1))), "")</f>
        <v/>
      </c>
      <c r="O143" s="3"/>
    </row>
    <row r="144" spans="1:15" ht="18" customHeight="1" x14ac:dyDescent="0.25">
      <c r="A144" s="3"/>
      <c r="B144" s="3"/>
      <c r="C144" s="9" t="str">
        <f>IFERROR(INDEX(Plantilla!$B$6:$B$30, MATCH($B144, Plantilla!$A$6:$A$30, 0)), "")</f>
        <v/>
      </c>
      <c r="D144" s="9" t="str">
        <f>IFERROR(INDEX(Plantilla!$C$6:$C$30, MATCH($B144, Plantilla!$A$6:$A$30, 0)), "")</f>
        <v/>
      </c>
      <c r="E144" s="3"/>
      <c r="F144" s="4"/>
      <c r="G144" s="4"/>
      <c r="H144" s="4"/>
      <c r="I144" s="4"/>
      <c r="J144" s="4"/>
      <c r="K144" s="10"/>
      <c r="L144" s="3"/>
      <c r="M144" s="2" t="str">
        <f>IF(AND($A144&lt;&gt;"",$B144&lt;&gt;""), $I144*_Listas!$E$9 + $J144*_Listas!$E$10, "")</f>
        <v/>
      </c>
      <c r="N144" s="11" t="str">
        <f>IF(AND($A144&lt;&gt;"",$B144&lt;&gt;""), MAX(0, MIN(10, ROUND( 5 + ( ($G144*_Listas!$E$7) + ($H144*_Listas!$E$8) + IF($E144="S",_Listas!$E$11,0) + IF($F144&gt;=90,_Listas!$E$12,0) - ($I144*_Listas!$E$9) - ($J144*_Listas!$E$10) )/2, 1))), "")</f>
        <v/>
      </c>
      <c r="O144" s="3"/>
    </row>
    <row r="145" spans="1:15" ht="18" customHeight="1" x14ac:dyDescent="0.25">
      <c r="A145" s="3"/>
      <c r="B145" s="3"/>
      <c r="C145" s="9" t="str">
        <f>IFERROR(INDEX(Plantilla!$B$6:$B$30, MATCH($B145, Plantilla!$A$6:$A$30, 0)), "")</f>
        <v/>
      </c>
      <c r="D145" s="9" t="str">
        <f>IFERROR(INDEX(Plantilla!$C$6:$C$30, MATCH($B145, Plantilla!$A$6:$A$30, 0)), "")</f>
        <v/>
      </c>
      <c r="E145" s="3"/>
      <c r="F145" s="4"/>
      <c r="G145" s="4"/>
      <c r="H145" s="4"/>
      <c r="I145" s="4"/>
      <c r="J145" s="4"/>
      <c r="K145" s="10"/>
      <c r="L145" s="3"/>
      <c r="M145" s="2" t="str">
        <f>IF(AND($A145&lt;&gt;"",$B145&lt;&gt;""), $I145*_Listas!$E$9 + $J145*_Listas!$E$10, "")</f>
        <v/>
      </c>
      <c r="N145" s="11" t="str">
        <f>IF(AND($A145&lt;&gt;"",$B145&lt;&gt;""), MAX(0, MIN(10, ROUND( 5 + ( ($G145*_Listas!$E$7) + ($H145*_Listas!$E$8) + IF($E145="S",_Listas!$E$11,0) + IF($F145&gt;=90,_Listas!$E$12,0) - ($I145*_Listas!$E$9) - ($J145*_Listas!$E$10) )/2, 1))), "")</f>
        <v/>
      </c>
      <c r="O145" s="3"/>
    </row>
    <row r="146" spans="1:15" ht="18" customHeight="1" x14ac:dyDescent="0.25">
      <c r="A146" s="3"/>
      <c r="B146" s="3"/>
      <c r="C146" s="9" t="str">
        <f>IFERROR(INDEX(Plantilla!$B$6:$B$30, MATCH($B146, Plantilla!$A$6:$A$30, 0)), "")</f>
        <v/>
      </c>
      <c r="D146" s="9" t="str">
        <f>IFERROR(INDEX(Plantilla!$C$6:$C$30, MATCH($B146, Plantilla!$A$6:$A$30, 0)), "")</f>
        <v/>
      </c>
      <c r="E146" s="3"/>
      <c r="F146" s="4"/>
      <c r="G146" s="4"/>
      <c r="H146" s="4"/>
      <c r="I146" s="4"/>
      <c r="J146" s="4"/>
      <c r="K146" s="10"/>
      <c r="L146" s="3"/>
      <c r="M146" s="2" t="str">
        <f>IF(AND($A146&lt;&gt;"",$B146&lt;&gt;""), $I146*_Listas!$E$9 + $J146*_Listas!$E$10, "")</f>
        <v/>
      </c>
      <c r="N146" s="11" t="str">
        <f>IF(AND($A146&lt;&gt;"",$B146&lt;&gt;""), MAX(0, MIN(10, ROUND( 5 + ( ($G146*_Listas!$E$7) + ($H146*_Listas!$E$8) + IF($E146="S",_Listas!$E$11,0) + IF($F146&gt;=90,_Listas!$E$12,0) - ($I146*_Listas!$E$9) - ($J146*_Listas!$E$10) )/2, 1))), "")</f>
        <v/>
      </c>
      <c r="O146" s="3"/>
    </row>
    <row r="147" spans="1:15" ht="18" customHeight="1" x14ac:dyDescent="0.25">
      <c r="A147" s="3"/>
      <c r="B147" s="3"/>
      <c r="C147" s="9" t="str">
        <f>IFERROR(INDEX(Plantilla!$B$6:$B$30, MATCH($B147, Plantilla!$A$6:$A$30, 0)), "")</f>
        <v/>
      </c>
      <c r="D147" s="9" t="str">
        <f>IFERROR(INDEX(Plantilla!$C$6:$C$30, MATCH($B147, Plantilla!$A$6:$A$30, 0)), "")</f>
        <v/>
      </c>
      <c r="E147" s="3"/>
      <c r="F147" s="4"/>
      <c r="G147" s="4"/>
      <c r="H147" s="4"/>
      <c r="I147" s="4"/>
      <c r="J147" s="4"/>
      <c r="K147" s="10"/>
      <c r="L147" s="3"/>
      <c r="M147" s="2" t="str">
        <f>IF(AND($A147&lt;&gt;"",$B147&lt;&gt;""), $I147*_Listas!$E$9 + $J147*_Listas!$E$10, "")</f>
        <v/>
      </c>
      <c r="N147" s="11" t="str">
        <f>IF(AND($A147&lt;&gt;"",$B147&lt;&gt;""), MAX(0, MIN(10, ROUND( 5 + ( ($G147*_Listas!$E$7) + ($H147*_Listas!$E$8) + IF($E147="S",_Listas!$E$11,0) + IF($F147&gt;=90,_Listas!$E$12,0) - ($I147*_Listas!$E$9) - ($J147*_Listas!$E$10) )/2, 1))), "")</f>
        <v/>
      </c>
      <c r="O147" s="3"/>
    </row>
    <row r="148" spans="1:15" ht="18" customHeight="1" x14ac:dyDescent="0.25">
      <c r="A148" s="3"/>
      <c r="B148" s="3"/>
      <c r="C148" s="9" t="str">
        <f>IFERROR(INDEX(Plantilla!$B$6:$B$30, MATCH($B148, Plantilla!$A$6:$A$30, 0)), "")</f>
        <v/>
      </c>
      <c r="D148" s="9" t="str">
        <f>IFERROR(INDEX(Plantilla!$C$6:$C$30, MATCH($B148, Plantilla!$A$6:$A$30, 0)), "")</f>
        <v/>
      </c>
      <c r="E148" s="3"/>
      <c r="F148" s="4"/>
      <c r="G148" s="4"/>
      <c r="H148" s="4"/>
      <c r="I148" s="4"/>
      <c r="J148" s="4"/>
      <c r="K148" s="10"/>
      <c r="L148" s="3"/>
      <c r="M148" s="2" t="str">
        <f>IF(AND($A148&lt;&gt;"",$B148&lt;&gt;""), $I148*_Listas!$E$9 + $J148*_Listas!$E$10, "")</f>
        <v/>
      </c>
      <c r="N148" s="11" t="str">
        <f>IF(AND($A148&lt;&gt;"",$B148&lt;&gt;""), MAX(0, MIN(10, ROUND( 5 + ( ($G148*_Listas!$E$7) + ($H148*_Listas!$E$8) + IF($E148="S",_Listas!$E$11,0) + IF($F148&gt;=90,_Listas!$E$12,0) - ($I148*_Listas!$E$9) - ($J148*_Listas!$E$10) )/2, 1))), "")</f>
        <v/>
      </c>
      <c r="O148" s="3"/>
    </row>
    <row r="149" spans="1:15" ht="18" customHeight="1" x14ac:dyDescent="0.25">
      <c r="A149" s="3"/>
      <c r="B149" s="3"/>
      <c r="C149" s="9" t="str">
        <f>IFERROR(INDEX(Plantilla!$B$6:$B$30, MATCH($B149, Plantilla!$A$6:$A$30, 0)), "")</f>
        <v/>
      </c>
      <c r="D149" s="9" t="str">
        <f>IFERROR(INDEX(Plantilla!$C$6:$C$30, MATCH($B149, Plantilla!$A$6:$A$30, 0)), "")</f>
        <v/>
      </c>
      <c r="E149" s="3"/>
      <c r="F149" s="4"/>
      <c r="G149" s="4"/>
      <c r="H149" s="4"/>
      <c r="I149" s="4"/>
      <c r="J149" s="4"/>
      <c r="K149" s="10"/>
      <c r="L149" s="3"/>
      <c r="M149" s="2" t="str">
        <f>IF(AND($A149&lt;&gt;"",$B149&lt;&gt;""), $I149*_Listas!$E$9 + $J149*_Listas!$E$10, "")</f>
        <v/>
      </c>
      <c r="N149" s="11" t="str">
        <f>IF(AND($A149&lt;&gt;"",$B149&lt;&gt;""), MAX(0, MIN(10, ROUND( 5 + ( ($G149*_Listas!$E$7) + ($H149*_Listas!$E$8) + IF($E149="S",_Listas!$E$11,0) + IF($F149&gt;=90,_Listas!$E$12,0) - ($I149*_Listas!$E$9) - ($J149*_Listas!$E$10) )/2, 1))), "")</f>
        <v/>
      </c>
      <c r="O149" s="3"/>
    </row>
    <row r="150" spans="1:15" ht="18" customHeight="1" x14ac:dyDescent="0.25">
      <c r="A150" s="3"/>
      <c r="B150" s="3"/>
      <c r="C150" s="9" t="str">
        <f>IFERROR(INDEX(Plantilla!$B$6:$B$30, MATCH($B150, Plantilla!$A$6:$A$30, 0)), "")</f>
        <v/>
      </c>
      <c r="D150" s="9" t="str">
        <f>IFERROR(INDEX(Plantilla!$C$6:$C$30, MATCH($B150, Plantilla!$A$6:$A$30, 0)), "")</f>
        <v/>
      </c>
      <c r="E150" s="3"/>
      <c r="F150" s="4"/>
      <c r="G150" s="4"/>
      <c r="H150" s="4"/>
      <c r="I150" s="4"/>
      <c r="J150" s="4"/>
      <c r="K150" s="10"/>
      <c r="L150" s="3"/>
      <c r="M150" s="2" t="str">
        <f>IF(AND($A150&lt;&gt;"",$B150&lt;&gt;""), $I150*_Listas!$E$9 + $J150*_Listas!$E$10, "")</f>
        <v/>
      </c>
      <c r="N150" s="11" t="str">
        <f>IF(AND($A150&lt;&gt;"",$B150&lt;&gt;""), MAX(0, MIN(10, ROUND( 5 + ( ($G150*_Listas!$E$7) + ($H150*_Listas!$E$8) + IF($E150="S",_Listas!$E$11,0) + IF($F150&gt;=90,_Listas!$E$12,0) - ($I150*_Listas!$E$9) - ($J150*_Listas!$E$10) )/2, 1))), "")</f>
        <v/>
      </c>
      <c r="O150" s="3"/>
    </row>
    <row r="151" spans="1:15" ht="18" customHeight="1" x14ac:dyDescent="0.25">
      <c r="A151" s="3"/>
      <c r="B151" s="3"/>
      <c r="C151" s="9" t="str">
        <f>IFERROR(INDEX(Plantilla!$B$6:$B$30, MATCH($B151, Plantilla!$A$6:$A$30, 0)), "")</f>
        <v/>
      </c>
      <c r="D151" s="9" t="str">
        <f>IFERROR(INDEX(Plantilla!$C$6:$C$30, MATCH($B151, Plantilla!$A$6:$A$30, 0)), "")</f>
        <v/>
      </c>
      <c r="E151" s="3"/>
      <c r="F151" s="4"/>
      <c r="G151" s="4"/>
      <c r="H151" s="4"/>
      <c r="I151" s="4"/>
      <c r="J151" s="4"/>
      <c r="K151" s="10"/>
      <c r="L151" s="3"/>
      <c r="M151" s="2" t="str">
        <f>IF(AND($A151&lt;&gt;"",$B151&lt;&gt;""), $I151*_Listas!$E$9 + $J151*_Listas!$E$10, "")</f>
        <v/>
      </c>
      <c r="N151" s="11" t="str">
        <f>IF(AND($A151&lt;&gt;"",$B151&lt;&gt;""), MAX(0, MIN(10, ROUND( 5 + ( ($G151*_Listas!$E$7) + ($H151*_Listas!$E$8) + IF($E151="S",_Listas!$E$11,0) + IF($F151&gt;=90,_Listas!$E$12,0) - ($I151*_Listas!$E$9) - ($J151*_Listas!$E$10) )/2, 1))), "")</f>
        <v/>
      </c>
      <c r="O151" s="3"/>
    </row>
    <row r="152" spans="1:15" ht="18" customHeight="1" x14ac:dyDescent="0.25">
      <c r="A152" s="3"/>
      <c r="B152" s="3"/>
      <c r="C152" s="9" t="str">
        <f>IFERROR(INDEX(Plantilla!$B$6:$B$30, MATCH($B152, Plantilla!$A$6:$A$30, 0)), "")</f>
        <v/>
      </c>
      <c r="D152" s="9" t="str">
        <f>IFERROR(INDEX(Plantilla!$C$6:$C$30, MATCH($B152, Plantilla!$A$6:$A$30, 0)), "")</f>
        <v/>
      </c>
      <c r="E152" s="3"/>
      <c r="F152" s="4"/>
      <c r="G152" s="4"/>
      <c r="H152" s="4"/>
      <c r="I152" s="4"/>
      <c r="J152" s="4"/>
      <c r="K152" s="10"/>
      <c r="L152" s="3"/>
      <c r="M152" s="2" t="str">
        <f>IF(AND($A152&lt;&gt;"",$B152&lt;&gt;""), $I152*_Listas!$E$9 + $J152*_Listas!$E$10, "")</f>
        <v/>
      </c>
      <c r="N152" s="11" t="str">
        <f>IF(AND($A152&lt;&gt;"",$B152&lt;&gt;""), MAX(0, MIN(10, ROUND( 5 + ( ($G152*_Listas!$E$7) + ($H152*_Listas!$E$8) + IF($E152="S",_Listas!$E$11,0) + IF($F152&gt;=90,_Listas!$E$12,0) - ($I152*_Listas!$E$9) - ($J152*_Listas!$E$10) )/2, 1))), "")</f>
        <v/>
      </c>
      <c r="O152" s="3"/>
    </row>
    <row r="153" spans="1:15" ht="18" customHeight="1" x14ac:dyDescent="0.25">
      <c r="A153" s="3"/>
      <c r="B153" s="3"/>
      <c r="C153" s="9" t="str">
        <f>IFERROR(INDEX(Plantilla!$B$6:$B$30, MATCH($B153, Plantilla!$A$6:$A$30, 0)), "")</f>
        <v/>
      </c>
      <c r="D153" s="9" t="str">
        <f>IFERROR(INDEX(Plantilla!$C$6:$C$30, MATCH($B153, Plantilla!$A$6:$A$30, 0)), "")</f>
        <v/>
      </c>
      <c r="E153" s="3"/>
      <c r="F153" s="4"/>
      <c r="G153" s="4"/>
      <c r="H153" s="4"/>
      <c r="I153" s="4"/>
      <c r="J153" s="4"/>
      <c r="K153" s="10"/>
      <c r="L153" s="3"/>
      <c r="M153" s="2" t="str">
        <f>IF(AND($A153&lt;&gt;"",$B153&lt;&gt;""), $I153*_Listas!$E$9 + $J153*_Listas!$E$10, "")</f>
        <v/>
      </c>
      <c r="N153" s="11" t="str">
        <f>IF(AND($A153&lt;&gt;"",$B153&lt;&gt;""), MAX(0, MIN(10, ROUND( 5 + ( ($G153*_Listas!$E$7) + ($H153*_Listas!$E$8) + IF($E153="S",_Listas!$E$11,0) + IF($F153&gt;=90,_Listas!$E$12,0) - ($I153*_Listas!$E$9) - ($J153*_Listas!$E$10) )/2, 1))), "")</f>
        <v/>
      </c>
      <c r="O153" s="3"/>
    </row>
    <row r="154" spans="1:15" ht="18" customHeight="1" x14ac:dyDescent="0.25">
      <c r="A154" s="3"/>
      <c r="B154" s="3"/>
      <c r="C154" s="9" t="str">
        <f>IFERROR(INDEX(Plantilla!$B$6:$B$30, MATCH($B154, Plantilla!$A$6:$A$30, 0)), "")</f>
        <v/>
      </c>
      <c r="D154" s="9" t="str">
        <f>IFERROR(INDEX(Plantilla!$C$6:$C$30, MATCH($B154, Plantilla!$A$6:$A$30, 0)), "")</f>
        <v/>
      </c>
      <c r="E154" s="3"/>
      <c r="F154" s="4"/>
      <c r="G154" s="4"/>
      <c r="H154" s="4"/>
      <c r="I154" s="4"/>
      <c r="J154" s="4"/>
      <c r="K154" s="10"/>
      <c r="L154" s="3"/>
      <c r="M154" s="2" t="str">
        <f>IF(AND($A154&lt;&gt;"",$B154&lt;&gt;""), $I154*_Listas!$E$9 + $J154*_Listas!$E$10, "")</f>
        <v/>
      </c>
      <c r="N154" s="11" t="str">
        <f>IF(AND($A154&lt;&gt;"",$B154&lt;&gt;""), MAX(0, MIN(10, ROUND( 5 + ( ($G154*_Listas!$E$7) + ($H154*_Listas!$E$8) + IF($E154="S",_Listas!$E$11,0) + IF($F154&gt;=90,_Listas!$E$12,0) - ($I154*_Listas!$E$9) - ($J154*_Listas!$E$10) )/2, 1))), "")</f>
        <v/>
      </c>
      <c r="O154" s="3"/>
    </row>
    <row r="155" spans="1:15" ht="18" customHeight="1" x14ac:dyDescent="0.25">
      <c r="A155" s="3"/>
      <c r="B155" s="3"/>
      <c r="C155" s="9" t="str">
        <f>IFERROR(INDEX(Plantilla!$B$6:$B$30, MATCH($B155, Plantilla!$A$6:$A$30, 0)), "")</f>
        <v/>
      </c>
      <c r="D155" s="9" t="str">
        <f>IFERROR(INDEX(Plantilla!$C$6:$C$30, MATCH($B155, Plantilla!$A$6:$A$30, 0)), "")</f>
        <v/>
      </c>
      <c r="E155" s="3"/>
      <c r="F155" s="4"/>
      <c r="G155" s="4"/>
      <c r="H155" s="4"/>
      <c r="I155" s="4"/>
      <c r="J155" s="4"/>
      <c r="K155" s="10"/>
      <c r="L155" s="3"/>
      <c r="M155" s="2" t="str">
        <f>IF(AND($A155&lt;&gt;"",$B155&lt;&gt;""), $I155*_Listas!$E$9 + $J155*_Listas!$E$10, "")</f>
        <v/>
      </c>
      <c r="N155" s="11" t="str">
        <f>IF(AND($A155&lt;&gt;"",$B155&lt;&gt;""), MAX(0, MIN(10, ROUND( 5 + ( ($G155*_Listas!$E$7) + ($H155*_Listas!$E$8) + IF($E155="S",_Listas!$E$11,0) + IF($F155&gt;=90,_Listas!$E$12,0) - ($I155*_Listas!$E$9) - ($J155*_Listas!$E$10) )/2, 1))), "")</f>
        <v/>
      </c>
      <c r="O155" s="3"/>
    </row>
    <row r="156" spans="1:15" ht="18" customHeight="1" x14ac:dyDescent="0.25">
      <c r="A156" s="3"/>
      <c r="B156" s="3"/>
      <c r="C156" s="9" t="str">
        <f>IFERROR(INDEX(Plantilla!$B$6:$B$30, MATCH($B156, Plantilla!$A$6:$A$30, 0)), "")</f>
        <v/>
      </c>
      <c r="D156" s="9" t="str">
        <f>IFERROR(INDEX(Plantilla!$C$6:$C$30, MATCH($B156, Plantilla!$A$6:$A$30, 0)), "")</f>
        <v/>
      </c>
      <c r="E156" s="3"/>
      <c r="F156" s="4"/>
      <c r="G156" s="4"/>
      <c r="H156" s="4"/>
      <c r="I156" s="4"/>
      <c r="J156" s="4"/>
      <c r="K156" s="10"/>
      <c r="L156" s="3"/>
      <c r="M156" s="2" t="str">
        <f>IF(AND($A156&lt;&gt;"",$B156&lt;&gt;""), $I156*_Listas!$E$9 + $J156*_Listas!$E$10, "")</f>
        <v/>
      </c>
      <c r="N156" s="11" t="str">
        <f>IF(AND($A156&lt;&gt;"",$B156&lt;&gt;""), MAX(0, MIN(10, ROUND( 5 + ( ($G156*_Listas!$E$7) + ($H156*_Listas!$E$8) + IF($E156="S",_Listas!$E$11,0) + IF($F156&gt;=90,_Listas!$E$12,0) - ($I156*_Listas!$E$9) - ($J156*_Listas!$E$10) )/2, 1))), "")</f>
        <v/>
      </c>
      <c r="O156" s="3"/>
    </row>
    <row r="157" spans="1:15" ht="18" customHeight="1" x14ac:dyDescent="0.25">
      <c r="A157" s="3"/>
      <c r="B157" s="3"/>
      <c r="C157" s="9" t="str">
        <f>IFERROR(INDEX(Plantilla!$B$6:$B$30, MATCH($B157, Plantilla!$A$6:$A$30, 0)), "")</f>
        <v/>
      </c>
      <c r="D157" s="9" t="str">
        <f>IFERROR(INDEX(Plantilla!$C$6:$C$30, MATCH($B157, Plantilla!$A$6:$A$30, 0)), "")</f>
        <v/>
      </c>
      <c r="E157" s="3"/>
      <c r="F157" s="4"/>
      <c r="G157" s="4"/>
      <c r="H157" s="4"/>
      <c r="I157" s="4"/>
      <c r="J157" s="4"/>
      <c r="K157" s="10"/>
      <c r="L157" s="3"/>
      <c r="M157" s="2" t="str">
        <f>IF(AND($A157&lt;&gt;"",$B157&lt;&gt;""), $I157*_Listas!$E$9 + $J157*_Listas!$E$10, "")</f>
        <v/>
      </c>
      <c r="N157" s="11" t="str">
        <f>IF(AND($A157&lt;&gt;"",$B157&lt;&gt;""), MAX(0, MIN(10, ROUND( 5 + ( ($G157*_Listas!$E$7) + ($H157*_Listas!$E$8) + IF($E157="S",_Listas!$E$11,0) + IF($F157&gt;=90,_Listas!$E$12,0) - ($I157*_Listas!$E$9) - ($J157*_Listas!$E$10) )/2, 1))), "")</f>
        <v/>
      </c>
      <c r="O157" s="3"/>
    </row>
    <row r="158" spans="1:15" ht="18" customHeight="1" x14ac:dyDescent="0.25">
      <c r="A158" s="3"/>
      <c r="B158" s="3"/>
      <c r="C158" s="9" t="str">
        <f>IFERROR(INDEX(Plantilla!$B$6:$B$30, MATCH($B158, Plantilla!$A$6:$A$30, 0)), "")</f>
        <v/>
      </c>
      <c r="D158" s="9" t="str">
        <f>IFERROR(INDEX(Plantilla!$C$6:$C$30, MATCH($B158, Plantilla!$A$6:$A$30, 0)), "")</f>
        <v/>
      </c>
      <c r="E158" s="3"/>
      <c r="F158" s="4"/>
      <c r="G158" s="4"/>
      <c r="H158" s="4"/>
      <c r="I158" s="4"/>
      <c r="J158" s="4"/>
      <c r="K158" s="10"/>
      <c r="L158" s="3"/>
      <c r="M158" s="2" t="str">
        <f>IF(AND($A158&lt;&gt;"",$B158&lt;&gt;""), $I158*_Listas!$E$9 + $J158*_Listas!$E$10, "")</f>
        <v/>
      </c>
      <c r="N158" s="11" t="str">
        <f>IF(AND($A158&lt;&gt;"",$B158&lt;&gt;""), MAX(0, MIN(10, ROUND( 5 + ( ($G158*_Listas!$E$7) + ($H158*_Listas!$E$8) + IF($E158="S",_Listas!$E$11,0) + IF($F158&gt;=90,_Listas!$E$12,0) - ($I158*_Listas!$E$9) - ($J158*_Listas!$E$10) )/2, 1))), "")</f>
        <v/>
      </c>
      <c r="O158" s="3"/>
    </row>
    <row r="159" spans="1:15" ht="18" customHeight="1" x14ac:dyDescent="0.25">
      <c r="A159" s="3"/>
      <c r="B159" s="3"/>
      <c r="C159" s="9" t="str">
        <f>IFERROR(INDEX(Plantilla!$B$6:$B$30, MATCH($B159, Plantilla!$A$6:$A$30, 0)), "")</f>
        <v/>
      </c>
      <c r="D159" s="9" t="str">
        <f>IFERROR(INDEX(Plantilla!$C$6:$C$30, MATCH($B159, Plantilla!$A$6:$A$30, 0)), "")</f>
        <v/>
      </c>
      <c r="E159" s="3"/>
      <c r="F159" s="4"/>
      <c r="G159" s="4"/>
      <c r="H159" s="4"/>
      <c r="I159" s="4"/>
      <c r="J159" s="4"/>
      <c r="K159" s="10"/>
      <c r="L159" s="3"/>
      <c r="M159" s="2" t="str">
        <f>IF(AND($A159&lt;&gt;"",$B159&lt;&gt;""), $I159*_Listas!$E$9 + $J159*_Listas!$E$10, "")</f>
        <v/>
      </c>
      <c r="N159" s="11" t="str">
        <f>IF(AND($A159&lt;&gt;"",$B159&lt;&gt;""), MAX(0, MIN(10, ROUND( 5 + ( ($G159*_Listas!$E$7) + ($H159*_Listas!$E$8) + IF($E159="S",_Listas!$E$11,0) + IF($F159&gt;=90,_Listas!$E$12,0) - ($I159*_Listas!$E$9) - ($J159*_Listas!$E$10) )/2, 1))), "")</f>
        <v/>
      </c>
      <c r="O159" s="3"/>
    </row>
    <row r="160" spans="1:15" ht="18" customHeight="1" x14ac:dyDescent="0.25">
      <c r="A160" s="3"/>
      <c r="B160" s="3"/>
      <c r="C160" s="9" t="str">
        <f>IFERROR(INDEX(Plantilla!$B$6:$B$30, MATCH($B160, Plantilla!$A$6:$A$30, 0)), "")</f>
        <v/>
      </c>
      <c r="D160" s="9" t="str">
        <f>IFERROR(INDEX(Plantilla!$C$6:$C$30, MATCH($B160, Plantilla!$A$6:$A$30, 0)), "")</f>
        <v/>
      </c>
      <c r="E160" s="3"/>
      <c r="F160" s="4"/>
      <c r="G160" s="4"/>
      <c r="H160" s="4"/>
      <c r="I160" s="4"/>
      <c r="J160" s="4"/>
      <c r="K160" s="10"/>
      <c r="L160" s="3"/>
      <c r="M160" s="2" t="str">
        <f>IF(AND($A160&lt;&gt;"",$B160&lt;&gt;""), $I160*_Listas!$E$9 + $J160*_Listas!$E$10, "")</f>
        <v/>
      </c>
      <c r="N160" s="11" t="str">
        <f>IF(AND($A160&lt;&gt;"",$B160&lt;&gt;""), MAX(0, MIN(10, ROUND( 5 + ( ($G160*_Listas!$E$7) + ($H160*_Listas!$E$8) + IF($E160="S",_Listas!$E$11,0) + IF($F160&gt;=90,_Listas!$E$12,0) - ($I160*_Listas!$E$9) - ($J160*_Listas!$E$10) )/2, 1))), "")</f>
        <v/>
      </c>
      <c r="O160" s="3"/>
    </row>
    <row r="161" spans="1:15" ht="18" customHeight="1" x14ac:dyDescent="0.25">
      <c r="A161" s="3"/>
      <c r="B161" s="3"/>
      <c r="C161" s="9" t="str">
        <f>IFERROR(INDEX(Plantilla!$B$6:$B$30, MATCH($B161, Plantilla!$A$6:$A$30, 0)), "")</f>
        <v/>
      </c>
      <c r="D161" s="9" t="str">
        <f>IFERROR(INDEX(Plantilla!$C$6:$C$30, MATCH($B161, Plantilla!$A$6:$A$30, 0)), "")</f>
        <v/>
      </c>
      <c r="E161" s="3"/>
      <c r="F161" s="4"/>
      <c r="G161" s="4"/>
      <c r="H161" s="4"/>
      <c r="I161" s="4"/>
      <c r="J161" s="4"/>
      <c r="K161" s="10"/>
      <c r="L161" s="3"/>
      <c r="M161" s="2" t="str">
        <f>IF(AND($A161&lt;&gt;"",$B161&lt;&gt;""), $I161*_Listas!$E$9 + $J161*_Listas!$E$10, "")</f>
        <v/>
      </c>
      <c r="N161" s="11" t="str">
        <f>IF(AND($A161&lt;&gt;"",$B161&lt;&gt;""), MAX(0, MIN(10, ROUND( 5 + ( ($G161*_Listas!$E$7) + ($H161*_Listas!$E$8) + IF($E161="S",_Listas!$E$11,0) + IF($F161&gt;=90,_Listas!$E$12,0) - ($I161*_Listas!$E$9) - ($J161*_Listas!$E$10) )/2, 1))), "")</f>
        <v/>
      </c>
      <c r="O161" s="3"/>
    </row>
    <row r="162" spans="1:15" ht="18" customHeight="1" x14ac:dyDescent="0.25">
      <c r="A162" s="3"/>
      <c r="B162" s="3"/>
      <c r="C162" s="9" t="str">
        <f>IFERROR(INDEX(Plantilla!$B$6:$B$30, MATCH($B162, Plantilla!$A$6:$A$30, 0)), "")</f>
        <v/>
      </c>
      <c r="D162" s="9" t="str">
        <f>IFERROR(INDEX(Plantilla!$C$6:$C$30, MATCH($B162, Plantilla!$A$6:$A$30, 0)), "")</f>
        <v/>
      </c>
      <c r="E162" s="3"/>
      <c r="F162" s="4"/>
      <c r="G162" s="4"/>
      <c r="H162" s="4"/>
      <c r="I162" s="4"/>
      <c r="J162" s="4"/>
      <c r="K162" s="10"/>
      <c r="L162" s="3"/>
      <c r="M162" s="2" t="str">
        <f>IF(AND($A162&lt;&gt;"",$B162&lt;&gt;""), $I162*_Listas!$E$9 + $J162*_Listas!$E$10, "")</f>
        <v/>
      </c>
      <c r="N162" s="11" t="str">
        <f>IF(AND($A162&lt;&gt;"",$B162&lt;&gt;""), MAX(0, MIN(10, ROUND( 5 + ( ($G162*_Listas!$E$7) + ($H162*_Listas!$E$8) + IF($E162="S",_Listas!$E$11,0) + IF($F162&gt;=90,_Listas!$E$12,0) - ($I162*_Listas!$E$9) - ($J162*_Listas!$E$10) )/2, 1))), "")</f>
        <v/>
      </c>
      <c r="O162" s="3"/>
    </row>
    <row r="163" spans="1:15" ht="18" customHeight="1" x14ac:dyDescent="0.25">
      <c r="A163" s="3"/>
      <c r="B163" s="3"/>
      <c r="C163" s="9" t="str">
        <f>IFERROR(INDEX(Plantilla!$B$6:$B$30, MATCH($B163, Plantilla!$A$6:$A$30, 0)), "")</f>
        <v/>
      </c>
      <c r="D163" s="9" t="str">
        <f>IFERROR(INDEX(Plantilla!$C$6:$C$30, MATCH($B163, Plantilla!$A$6:$A$30, 0)), "")</f>
        <v/>
      </c>
      <c r="E163" s="3"/>
      <c r="F163" s="4"/>
      <c r="G163" s="4"/>
      <c r="H163" s="4"/>
      <c r="I163" s="4"/>
      <c r="J163" s="4"/>
      <c r="K163" s="10"/>
      <c r="L163" s="3"/>
      <c r="M163" s="2" t="str">
        <f>IF(AND($A163&lt;&gt;"",$B163&lt;&gt;""), $I163*_Listas!$E$9 + $J163*_Listas!$E$10, "")</f>
        <v/>
      </c>
      <c r="N163" s="11" t="str">
        <f>IF(AND($A163&lt;&gt;"",$B163&lt;&gt;""), MAX(0, MIN(10, ROUND( 5 + ( ($G163*_Listas!$E$7) + ($H163*_Listas!$E$8) + IF($E163="S",_Listas!$E$11,0) + IF($F163&gt;=90,_Listas!$E$12,0) - ($I163*_Listas!$E$9) - ($J163*_Listas!$E$10) )/2, 1))), "")</f>
        <v/>
      </c>
      <c r="O163" s="3"/>
    </row>
    <row r="164" spans="1:15" ht="18" customHeight="1" x14ac:dyDescent="0.25">
      <c r="A164" s="3"/>
      <c r="B164" s="3"/>
      <c r="C164" s="9" t="str">
        <f>IFERROR(INDEX(Plantilla!$B$6:$B$30, MATCH($B164, Plantilla!$A$6:$A$30, 0)), "")</f>
        <v/>
      </c>
      <c r="D164" s="9" t="str">
        <f>IFERROR(INDEX(Plantilla!$C$6:$C$30, MATCH($B164, Plantilla!$A$6:$A$30, 0)), "")</f>
        <v/>
      </c>
      <c r="E164" s="3"/>
      <c r="F164" s="4"/>
      <c r="G164" s="4"/>
      <c r="H164" s="4"/>
      <c r="I164" s="4"/>
      <c r="J164" s="4"/>
      <c r="K164" s="10"/>
      <c r="L164" s="3"/>
      <c r="M164" s="2" t="str">
        <f>IF(AND($A164&lt;&gt;"",$B164&lt;&gt;""), $I164*_Listas!$E$9 + $J164*_Listas!$E$10, "")</f>
        <v/>
      </c>
      <c r="N164" s="11" t="str">
        <f>IF(AND($A164&lt;&gt;"",$B164&lt;&gt;""), MAX(0, MIN(10, ROUND( 5 + ( ($G164*_Listas!$E$7) + ($H164*_Listas!$E$8) + IF($E164="S",_Listas!$E$11,0) + IF($F164&gt;=90,_Listas!$E$12,0) - ($I164*_Listas!$E$9) - ($J164*_Listas!$E$10) )/2, 1))), "")</f>
        <v/>
      </c>
      <c r="O164" s="3"/>
    </row>
    <row r="165" spans="1:15" ht="18" customHeight="1" x14ac:dyDescent="0.25">
      <c r="A165" s="3"/>
      <c r="B165" s="3"/>
      <c r="C165" s="9" t="str">
        <f>IFERROR(INDEX(Plantilla!$B$6:$B$30, MATCH($B165, Plantilla!$A$6:$A$30, 0)), "")</f>
        <v/>
      </c>
      <c r="D165" s="9" t="str">
        <f>IFERROR(INDEX(Plantilla!$C$6:$C$30, MATCH($B165, Plantilla!$A$6:$A$30, 0)), "")</f>
        <v/>
      </c>
      <c r="E165" s="3"/>
      <c r="F165" s="4"/>
      <c r="G165" s="4"/>
      <c r="H165" s="4"/>
      <c r="I165" s="4"/>
      <c r="J165" s="4"/>
      <c r="K165" s="10"/>
      <c r="L165" s="3"/>
      <c r="M165" s="2" t="str">
        <f>IF(AND($A165&lt;&gt;"",$B165&lt;&gt;""), $I165*_Listas!$E$9 + $J165*_Listas!$E$10, "")</f>
        <v/>
      </c>
      <c r="N165" s="11" t="str">
        <f>IF(AND($A165&lt;&gt;"",$B165&lt;&gt;""), MAX(0, MIN(10, ROUND( 5 + ( ($G165*_Listas!$E$7) + ($H165*_Listas!$E$8) + IF($E165="S",_Listas!$E$11,0) + IF($F165&gt;=90,_Listas!$E$12,0) - ($I165*_Listas!$E$9) - ($J165*_Listas!$E$10) )/2, 1))), "")</f>
        <v/>
      </c>
      <c r="O165" s="3"/>
    </row>
    <row r="166" spans="1:15" ht="18" customHeight="1" x14ac:dyDescent="0.25">
      <c r="A166" s="3"/>
      <c r="B166" s="3"/>
      <c r="C166" s="9" t="str">
        <f>IFERROR(INDEX(Plantilla!$B$6:$B$30, MATCH($B166, Plantilla!$A$6:$A$30, 0)), "")</f>
        <v/>
      </c>
      <c r="D166" s="9" t="str">
        <f>IFERROR(INDEX(Plantilla!$C$6:$C$30, MATCH($B166, Plantilla!$A$6:$A$30, 0)), "")</f>
        <v/>
      </c>
      <c r="E166" s="3"/>
      <c r="F166" s="4"/>
      <c r="G166" s="4"/>
      <c r="H166" s="4"/>
      <c r="I166" s="4"/>
      <c r="J166" s="4"/>
      <c r="K166" s="10"/>
      <c r="L166" s="3"/>
      <c r="M166" s="2" t="str">
        <f>IF(AND($A166&lt;&gt;"",$B166&lt;&gt;""), $I166*_Listas!$E$9 + $J166*_Listas!$E$10, "")</f>
        <v/>
      </c>
      <c r="N166" s="11" t="str">
        <f>IF(AND($A166&lt;&gt;"",$B166&lt;&gt;""), MAX(0, MIN(10, ROUND( 5 + ( ($G166*_Listas!$E$7) + ($H166*_Listas!$E$8) + IF($E166="S",_Listas!$E$11,0) + IF($F166&gt;=90,_Listas!$E$12,0) - ($I166*_Listas!$E$9) - ($J166*_Listas!$E$10) )/2, 1))), "")</f>
        <v/>
      </c>
      <c r="O166" s="3"/>
    </row>
    <row r="167" spans="1:15" ht="18" customHeight="1" x14ac:dyDescent="0.25">
      <c r="A167" s="3"/>
      <c r="B167" s="3"/>
      <c r="C167" s="9" t="str">
        <f>IFERROR(INDEX(Plantilla!$B$6:$B$30, MATCH($B167, Plantilla!$A$6:$A$30, 0)), "")</f>
        <v/>
      </c>
      <c r="D167" s="9" t="str">
        <f>IFERROR(INDEX(Plantilla!$C$6:$C$30, MATCH($B167, Plantilla!$A$6:$A$30, 0)), "")</f>
        <v/>
      </c>
      <c r="E167" s="3"/>
      <c r="F167" s="4"/>
      <c r="G167" s="4"/>
      <c r="H167" s="4"/>
      <c r="I167" s="4"/>
      <c r="J167" s="4"/>
      <c r="K167" s="10"/>
      <c r="L167" s="3"/>
      <c r="M167" s="2" t="str">
        <f>IF(AND($A167&lt;&gt;"",$B167&lt;&gt;""), $I167*_Listas!$E$9 + $J167*_Listas!$E$10, "")</f>
        <v/>
      </c>
      <c r="N167" s="11" t="str">
        <f>IF(AND($A167&lt;&gt;"",$B167&lt;&gt;""), MAX(0, MIN(10, ROUND( 5 + ( ($G167*_Listas!$E$7) + ($H167*_Listas!$E$8) + IF($E167="S",_Listas!$E$11,0) + IF($F167&gt;=90,_Listas!$E$12,0) - ($I167*_Listas!$E$9) - ($J167*_Listas!$E$10) )/2, 1))), "")</f>
        <v/>
      </c>
      <c r="O167" s="3"/>
    </row>
    <row r="168" spans="1:15" ht="18" customHeight="1" x14ac:dyDescent="0.25">
      <c r="A168" s="3"/>
      <c r="B168" s="3"/>
      <c r="C168" s="9" t="str">
        <f>IFERROR(INDEX(Plantilla!$B$6:$B$30, MATCH($B168, Plantilla!$A$6:$A$30, 0)), "")</f>
        <v/>
      </c>
      <c r="D168" s="9" t="str">
        <f>IFERROR(INDEX(Plantilla!$C$6:$C$30, MATCH($B168, Plantilla!$A$6:$A$30, 0)), "")</f>
        <v/>
      </c>
      <c r="E168" s="3"/>
      <c r="F168" s="4"/>
      <c r="G168" s="4"/>
      <c r="H168" s="4"/>
      <c r="I168" s="4"/>
      <c r="J168" s="4"/>
      <c r="K168" s="10"/>
      <c r="L168" s="3"/>
      <c r="M168" s="2" t="str">
        <f>IF(AND($A168&lt;&gt;"",$B168&lt;&gt;""), $I168*_Listas!$E$9 + $J168*_Listas!$E$10, "")</f>
        <v/>
      </c>
      <c r="N168" s="11" t="str">
        <f>IF(AND($A168&lt;&gt;"",$B168&lt;&gt;""), MAX(0, MIN(10, ROUND( 5 + ( ($G168*_Listas!$E$7) + ($H168*_Listas!$E$8) + IF($E168="S",_Listas!$E$11,0) + IF($F168&gt;=90,_Listas!$E$12,0) - ($I168*_Listas!$E$9) - ($J168*_Listas!$E$10) )/2, 1))), "")</f>
        <v/>
      </c>
      <c r="O168" s="3"/>
    </row>
    <row r="169" spans="1:15" ht="18" customHeight="1" x14ac:dyDescent="0.25">
      <c r="A169" s="3"/>
      <c r="B169" s="3"/>
      <c r="C169" s="9" t="str">
        <f>IFERROR(INDEX(Plantilla!$B$6:$B$30, MATCH($B169, Plantilla!$A$6:$A$30, 0)), "")</f>
        <v/>
      </c>
      <c r="D169" s="9" t="str">
        <f>IFERROR(INDEX(Plantilla!$C$6:$C$30, MATCH($B169, Plantilla!$A$6:$A$30, 0)), "")</f>
        <v/>
      </c>
      <c r="E169" s="3"/>
      <c r="F169" s="4"/>
      <c r="G169" s="4"/>
      <c r="H169" s="4"/>
      <c r="I169" s="4"/>
      <c r="J169" s="4"/>
      <c r="K169" s="10"/>
      <c r="L169" s="3"/>
      <c r="M169" s="2" t="str">
        <f>IF(AND($A169&lt;&gt;"",$B169&lt;&gt;""), $I169*_Listas!$E$9 + $J169*_Listas!$E$10, "")</f>
        <v/>
      </c>
      <c r="N169" s="11" t="str">
        <f>IF(AND($A169&lt;&gt;"",$B169&lt;&gt;""), MAX(0, MIN(10, ROUND( 5 + ( ($G169*_Listas!$E$7) + ($H169*_Listas!$E$8) + IF($E169="S",_Listas!$E$11,0) + IF($F169&gt;=90,_Listas!$E$12,0) - ($I169*_Listas!$E$9) - ($J169*_Listas!$E$10) )/2, 1))), "")</f>
        <v/>
      </c>
      <c r="O169" s="3"/>
    </row>
    <row r="170" spans="1:15" ht="18" customHeight="1" x14ac:dyDescent="0.25">
      <c r="A170" s="3"/>
      <c r="B170" s="3"/>
      <c r="C170" s="9" t="str">
        <f>IFERROR(INDEX(Plantilla!$B$6:$B$30, MATCH($B170, Plantilla!$A$6:$A$30, 0)), "")</f>
        <v/>
      </c>
      <c r="D170" s="9" t="str">
        <f>IFERROR(INDEX(Plantilla!$C$6:$C$30, MATCH($B170, Plantilla!$A$6:$A$30, 0)), "")</f>
        <v/>
      </c>
      <c r="E170" s="3"/>
      <c r="F170" s="4"/>
      <c r="G170" s="4"/>
      <c r="H170" s="4"/>
      <c r="I170" s="4"/>
      <c r="J170" s="4"/>
      <c r="K170" s="10"/>
      <c r="L170" s="3"/>
      <c r="M170" s="2" t="str">
        <f>IF(AND($A170&lt;&gt;"",$B170&lt;&gt;""), $I170*_Listas!$E$9 + $J170*_Listas!$E$10, "")</f>
        <v/>
      </c>
      <c r="N170" s="11" t="str">
        <f>IF(AND($A170&lt;&gt;"",$B170&lt;&gt;""), MAX(0, MIN(10, ROUND( 5 + ( ($G170*_Listas!$E$7) + ($H170*_Listas!$E$8) + IF($E170="S",_Listas!$E$11,0) + IF($F170&gt;=90,_Listas!$E$12,0) - ($I170*_Listas!$E$9) - ($J170*_Listas!$E$10) )/2, 1))), "")</f>
        <v/>
      </c>
      <c r="O170" s="3"/>
    </row>
    <row r="171" spans="1:15" ht="18" customHeight="1" x14ac:dyDescent="0.25">
      <c r="A171" s="3"/>
      <c r="B171" s="3"/>
      <c r="C171" s="9" t="str">
        <f>IFERROR(INDEX(Plantilla!$B$6:$B$30, MATCH($B171, Plantilla!$A$6:$A$30, 0)), "")</f>
        <v/>
      </c>
      <c r="D171" s="9" t="str">
        <f>IFERROR(INDEX(Plantilla!$C$6:$C$30, MATCH($B171, Plantilla!$A$6:$A$30, 0)), "")</f>
        <v/>
      </c>
      <c r="E171" s="3"/>
      <c r="F171" s="4"/>
      <c r="G171" s="4"/>
      <c r="H171" s="4"/>
      <c r="I171" s="4"/>
      <c r="J171" s="4"/>
      <c r="K171" s="10"/>
      <c r="L171" s="3"/>
      <c r="M171" s="2" t="str">
        <f>IF(AND($A171&lt;&gt;"",$B171&lt;&gt;""), $I171*_Listas!$E$9 + $J171*_Listas!$E$10, "")</f>
        <v/>
      </c>
      <c r="N171" s="11" t="str">
        <f>IF(AND($A171&lt;&gt;"",$B171&lt;&gt;""), MAX(0, MIN(10, ROUND( 5 + ( ($G171*_Listas!$E$7) + ($H171*_Listas!$E$8) + IF($E171="S",_Listas!$E$11,0) + IF($F171&gt;=90,_Listas!$E$12,0) - ($I171*_Listas!$E$9) - ($J171*_Listas!$E$10) )/2, 1))), "")</f>
        <v/>
      </c>
      <c r="O171" s="3"/>
    </row>
    <row r="172" spans="1:15" ht="18" customHeight="1" x14ac:dyDescent="0.25">
      <c r="A172" s="3"/>
      <c r="B172" s="3"/>
      <c r="C172" s="9" t="str">
        <f>IFERROR(INDEX(Plantilla!$B$6:$B$30, MATCH($B172, Plantilla!$A$6:$A$30, 0)), "")</f>
        <v/>
      </c>
      <c r="D172" s="9" t="str">
        <f>IFERROR(INDEX(Plantilla!$C$6:$C$30, MATCH($B172, Plantilla!$A$6:$A$30, 0)), "")</f>
        <v/>
      </c>
      <c r="E172" s="3"/>
      <c r="F172" s="4"/>
      <c r="G172" s="4"/>
      <c r="H172" s="4"/>
      <c r="I172" s="4"/>
      <c r="J172" s="4"/>
      <c r="K172" s="10"/>
      <c r="L172" s="3"/>
      <c r="M172" s="2" t="str">
        <f>IF(AND($A172&lt;&gt;"",$B172&lt;&gt;""), $I172*_Listas!$E$9 + $J172*_Listas!$E$10, "")</f>
        <v/>
      </c>
      <c r="N172" s="11" t="str">
        <f>IF(AND($A172&lt;&gt;"",$B172&lt;&gt;""), MAX(0, MIN(10, ROUND( 5 + ( ($G172*_Listas!$E$7) + ($H172*_Listas!$E$8) + IF($E172="S",_Listas!$E$11,0) + IF($F172&gt;=90,_Listas!$E$12,0) - ($I172*_Listas!$E$9) - ($J172*_Listas!$E$10) )/2, 1))), "")</f>
        <v/>
      </c>
      <c r="O172" s="3"/>
    </row>
    <row r="173" spans="1:15" ht="18" customHeight="1" x14ac:dyDescent="0.25">
      <c r="A173" s="3"/>
      <c r="B173" s="3"/>
      <c r="C173" s="9" t="str">
        <f>IFERROR(INDEX(Plantilla!$B$6:$B$30, MATCH($B173, Plantilla!$A$6:$A$30, 0)), "")</f>
        <v/>
      </c>
      <c r="D173" s="9" t="str">
        <f>IFERROR(INDEX(Plantilla!$C$6:$C$30, MATCH($B173, Plantilla!$A$6:$A$30, 0)), "")</f>
        <v/>
      </c>
      <c r="E173" s="3"/>
      <c r="F173" s="4"/>
      <c r="G173" s="4"/>
      <c r="H173" s="4"/>
      <c r="I173" s="4"/>
      <c r="J173" s="4"/>
      <c r="K173" s="10"/>
      <c r="L173" s="3"/>
      <c r="M173" s="2" t="str">
        <f>IF(AND($A173&lt;&gt;"",$B173&lt;&gt;""), $I173*_Listas!$E$9 + $J173*_Listas!$E$10, "")</f>
        <v/>
      </c>
      <c r="N173" s="11" t="str">
        <f>IF(AND($A173&lt;&gt;"",$B173&lt;&gt;""), MAX(0, MIN(10, ROUND( 5 + ( ($G173*_Listas!$E$7) + ($H173*_Listas!$E$8) + IF($E173="S",_Listas!$E$11,0) + IF($F173&gt;=90,_Listas!$E$12,0) - ($I173*_Listas!$E$9) - ($J173*_Listas!$E$10) )/2, 1))), "")</f>
        <v/>
      </c>
      <c r="O173" s="3"/>
    </row>
    <row r="174" spans="1:15" ht="18" customHeight="1" x14ac:dyDescent="0.25">
      <c r="A174" s="3"/>
      <c r="B174" s="3"/>
      <c r="C174" s="9" t="str">
        <f>IFERROR(INDEX(Plantilla!$B$6:$B$30, MATCH($B174, Plantilla!$A$6:$A$30, 0)), "")</f>
        <v/>
      </c>
      <c r="D174" s="9" t="str">
        <f>IFERROR(INDEX(Plantilla!$C$6:$C$30, MATCH($B174, Plantilla!$A$6:$A$30, 0)), "")</f>
        <v/>
      </c>
      <c r="E174" s="3"/>
      <c r="F174" s="4"/>
      <c r="G174" s="4"/>
      <c r="H174" s="4"/>
      <c r="I174" s="4"/>
      <c r="J174" s="4"/>
      <c r="K174" s="10"/>
      <c r="L174" s="3"/>
      <c r="M174" s="2" t="str">
        <f>IF(AND($A174&lt;&gt;"",$B174&lt;&gt;""), $I174*_Listas!$E$9 + $J174*_Listas!$E$10, "")</f>
        <v/>
      </c>
      <c r="N174" s="11" t="str">
        <f>IF(AND($A174&lt;&gt;"",$B174&lt;&gt;""), MAX(0, MIN(10, ROUND( 5 + ( ($G174*_Listas!$E$7) + ($H174*_Listas!$E$8) + IF($E174="S",_Listas!$E$11,0) + IF($F174&gt;=90,_Listas!$E$12,0) - ($I174*_Listas!$E$9) - ($J174*_Listas!$E$10) )/2, 1))), "")</f>
        <v/>
      </c>
      <c r="O174" s="3"/>
    </row>
    <row r="175" spans="1:15" ht="18" customHeight="1" x14ac:dyDescent="0.25">
      <c r="A175" s="3"/>
      <c r="B175" s="3"/>
      <c r="C175" s="9" t="str">
        <f>IFERROR(INDEX(Plantilla!$B$6:$B$30, MATCH($B175, Plantilla!$A$6:$A$30, 0)), "")</f>
        <v/>
      </c>
      <c r="D175" s="9" t="str">
        <f>IFERROR(INDEX(Plantilla!$C$6:$C$30, MATCH($B175, Plantilla!$A$6:$A$30, 0)), "")</f>
        <v/>
      </c>
      <c r="E175" s="3"/>
      <c r="F175" s="4"/>
      <c r="G175" s="4"/>
      <c r="H175" s="4"/>
      <c r="I175" s="4"/>
      <c r="J175" s="4"/>
      <c r="K175" s="10"/>
      <c r="L175" s="3"/>
      <c r="M175" s="2" t="str">
        <f>IF(AND($A175&lt;&gt;"",$B175&lt;&gt;""), $I175*_Listas!$E$9 + $J175*_Listas!$E$10, "")</f>
        <v/>
      </c>
      <c r="N175" s="11" t="str">
        <f>IF(AND($A175&lt;&gt;"",$B175&lt;&gt;""), MAX(0, MIN(10, ROUND( 5 + ( ($G175*_Listas!$E$7) + ($H175*_Listas!$E$8) + IF($E175="S",_Listas!$E$11,0) + IF($F175&gt;=90,_Listas!$E$12,0) - ($I175*_Listas!$E$9) - ($J175*_Listas!$E$10) )/2, 1))), "")</f>
        <v/>
      </c>
      <c r="O175" s="3"/>
    </row>
    <row r="176" spans="1:15" ht="18" customHeight="1" x14ac:dyDescent="0.25">
      <c r="A176" s="3"/>
      <c r="B176" s="3"/>
      <c r="C176" s="9" t="str">
        <f>IFERROR(INDEX(Plantilla!$B$6:$B$30, MATCH($B176, Plantilla!$A$6:$A$30, 0)), "")</f>
        <v/>
      </c>
      <c r="D176" s="9" t="str">
        <f>IFERROR(INDEX(Plantilla!$C$6:$C$30, MATCH($B176, Plantilla!$A$6:$A$30, 0)), "")</f>
        <v/>
      </c>
      <c r="E176" s="3"/>
      <c r="F176" s="4"/>
      <c r="G176" s="4"/>
      <c r="H176" s="4"/>
      <c r="I176" s="4"/>
      <c r="J176" s="4"/>
      <c r="K176" s="10"/>
      <c r="L176" s="3"/>
      <c r="M176" s="2" t="str">
        <f>IF(AND($A176&lt;&gt;"",$B176&lt;&gt;""), $I176*_Listas!$E$9 + $J176*_Listas!$E$10, "")</f>
        <v/>
      </c>
      <c r="N176" s="11" t="str">
        <f>IF(AND($A176&lt;&gt;"",$B176&lt;&gt;""), MAX(0, MIN(10, ROUND( 5 + ( ($G176*_Listas!$E$7) + ($H176*_Listas!$E$8) + IF($E176="S",_Listas!$E$11,0) + IF($F176&gt;=90,_Listas!$E$12,0) - ($I176*_Listas!$E$9) - ($J176*_Listas!$E$10) )/2, 1))), "")</f>
        <v/>
      </c>
      <c r="O176" s="3"/>
    </row>
    <row r="177" spans="1:15" ht="18" customHeight="1" x14ac:dyDescent="0.25">
      <c r="A177" s="3"/>
      <c r="B177" s="3"/>
      <c r="C177" s="9" t="str">
        <f>IFERROR(INDEX(Plantilla!$B$6:$B$30, MATCH($B177, Plantilla!$A$6:$A$30, 0)), "")</f>
        <v/>
      </c>
      <c r="D177" s="9" t="str">
        <f>IFERROR(INDEX(Plantilla!$C$6:$C$30, MATCH($B177, Plantilla!$A$6:$A$30, 0)), "")</f>
        <v/>
      </c>
      <c r="E177" s="3"/>
      <c r="F177" s="4"/>
      <c r="G177" s="4"/>
      <c r="H177" s="4"/>
      <c r="I177" s="4"/>
      <c r="J177" s="4"/>
      <c r="K177" s="10"/>
      <c r="L177" s="3"/>
      <c r="M177" s="2" t="str">
        <f>IF(AND($A177&lt;&gt;"",$B177&lt;&gt;""), $I177*_Listas!$E$9 + $J177*_Listas!$E$10, "")</f>
        <v/>
      </c>
      <c r="N177" s="11" t="str">
        <f>IF(AND($A177&lt;&gt;"",$B177&lt;&gt;""), MAX(0, MIN(10, ROUND( 5 + ( ($G177*_Listas!$E$7) + ($H177*_Listas!$E$8) + IF($E177="S",_Listas!$E$11,0) + IF($F177&gt;=90,_Listas!$E$12,0) - ($I177*_Listas!$E$9) - ($J177*_Listas!$E$10) )/2, 1))), "")</f>
        <v/>
      </c>
      <c r="O177" s="3"/>
    </row>
    <row r="178" spans="1:15" ht="18" customHeight="1" x14ac:dyDescent="0.25">
      <c r="A178" s="3"/>
      <c r="B178" s="3"/>
      <c r="C178" s="9" t="str">
        <f>IFERROR(INDEX(Plantilla!$B$6:$B$30, MATCH($B178, Plantilla!$A$6:$A$30, 0)), "")</f>
        <v/>
      </c>
      <c r="D178" s="9" t="str">
        <f>IFERROR(INDEX(Plantilla!$C$6:$C$30, MATCH($B178, Plantilla!$A$6:$A$30, 0)), "")</f>
        <v/>
      </c>
      <c r="E178" s="3"/>
      <c r="F178" s="4"/>
      <c r="G178" s="4"/>
      <c r="H178" s="4"/>
      <c r="I178" s="4"/>
      <c r="J178" s="4"/>
      <c r="K178" s="10"/>
      <c r="L178" s="3"/>
      <c r="M178" s="2" t="str">
        <f>IF(AND($A178&lt;&gt;"",$B178&lt;&gt;""), $I178*_Listas!$E$9 + $J178*_Listas!$E$10, "")</f>
        <v/>
      </c>
      <c r="N178" s="11" t="str">
        <f>IF(AND($A178&lt;&gt;"",$B178&lt;&gt;""), MAX(0, MIN(10, ROUND( 5 + ( ($G178*_Listas!$E$7) + ($H178*_Listas!$E$8) + IF($E178="S",_Listas!$E$11,0) + IF($F178&gt;=90,_Listas!$E$12,0) - ($I178*_Listas!$E$9) - ($J178*_Listas!$E$10) )/2, 1))), "")</f>
        <v/>
      </c>
      <c r="O178" s="3"/>
    </row>
    <row r="179" spans="1:15" ht="18" customHeight="1" x14ac:dyDescent="0.25">
      <c r="A179" s="3"/>
      <c r="B179" s="3"/>
      <c r="C179" s="9" t="str">
        <f>IFERROR(INDEX(Plantilla!$B$6:$B$30, MATCH($B179, Plantilla!$A$6:$A$30, 0)), "")</f>
        <v/>
      </c>
      <c r="D179" s="9" t="str">
        <f>IFERROR(INDEX(Plantilla!$C$6:$C$30, MATCH($B179, Plantilla!$A$6:$A$30, 0)), "")</f>
        <v/>
      </c>
      <c r="E179" s="3"/>
      <c r="F179" s="4"/>
      <c r="G179" s="4"/>
      <c r="H179" s="4"/>
      <c r="I179" s="4"/>
      <c r="J179" s="4"/>
      <c r="K179" s="10"/>
      <c r="L179" s="3"/>
      <c r="M179" s="2" t="str">
        <f>IF(AND($A179&lt;&gt;"",$B179&lt;&gt;""), $I179*_Listas!$E$9 + $J179*_Listas!$E$10, "")</f>
        <v/>
      </c>
      <c r="N179" s="11" t="str">
        <f>IF(AND($A179&lt;&gt;"",$B179&lt;&gt;""), MAX(0, MIN(10, ROUND( 5 + ( ($G179*_Listas!$E$7) + ($H179*_Listas!$E$8) + IF($E179="S",_Listas!$E$11,0) + IF($F179&gt;=90,_Listas!$E$12,0) - ($I179*_Listas!$E$9) - ($J179*_Listas!$E$10) )/2, 1))), "")</f>
        <v/>
      </c>
      <c r="O179" s="3"/>
    </row>
    <row r="180" spans="1:15" ht="18" customHeight="1" x14ac:dyDescent="0.25">
      <c r="A180" s="3"/>
      <c r="B180" s="3"/>
      <c r="C180" s="9" t="str">
        <f>IFERROR(INDEX(Plantilla!$B$6:$B$30, MATCH($B180, Plantilla!$A$6:$A$30, 0)), "")</f>
        <v/>
      </c>
      <c r="D180" s="9" t="str">
        <f>IFERROR(INDEX(Plantilla!$C$6:$C$30, MATCH($B180, Plantilla!$A$6:$A$30, 0)), "")</f>
        <v/>
      </c>
      <c r="E180" s="3"/>
      <c r="F180" s="4"/>
      <c r="G180" s="4"/>
      <c r="H180" s="4"/>
      <c r="I180" s="4"/>
      <c r="J180" s="4"/>
      <c r="K180" s="10"/>
      <c r="L180" s="3"/>
      <c r="M180" s="2" t="str">
        <f>IF(AND($A180&lt;&gt;"",$B180&lt;&gt;""), $I180*_Listas!$E$9 + $J180*_Listas!$E$10, "")</f>
        <v/>
      </c>
      <c r="N180" s="11" t="str">
        <f>IF(AND($A180&lt;&gt;"",$B180&lt;&gt;""), MAX(0, MIN(10, ROUND( 5 + ( ($G180*_Listas!$E$7) + ($H180*_Listas!$E$8) + IF($E180="S",_Listas!$E$11,0) + IF($F180&gt;=90,_Listas!$E$12,0) - ($I180*_Listas!$E$9) - ($J180*_Listas!$E$10) )/2, 1))), "")</f>
        <v/>
      </c>
      <c r="O180" s="3"/>
    </row>
    <row r="181" spans="1:15" ht="18" customHeight="1" x14ac:dyDescent="0.25">
      <c r="A181" s="3"/>
      <c r="B181" s="3"/>
      <c r="C181" s="9" t="str">
        <f>IFERROR(INDEX(Plantilla!$B$6:$B$30, MATCH($B181, Plantilla!$A$6:$A$30, 0)), "")</f>
        <v/>
      </c>
      <c r="D181" s="9" t="str">
        <f>IFERROR(INDEX(Plantilla!$C$6:$C$30, MATCH($B181, Plantilla!$A$6:$A$30, 0)), "")</f>
        <v/>
      </c>
      <c r="E181" s="3"/>
      <c r="F181" s="4"/>
      <c r="G181" s="4"/>
      <c r="H181" s="4"/>
      <c r="I181" s="4"/>
      <c r="J181" s="4"/>
      <c r="K181" s="10"/>
      <c r="L181" s="3"/>
      <c r="M181" s="2" t="str">
        <f>IF(AND($A181&lt;&gt;"",$B181&lt;&gt;""), $I181*_Listas!$E$9 + $J181*_Listas!$E$10, "")</f>
        <v/>
      </c>
      <c r="N181" s="11" t="str">
        <f>IF(AND($A181&lt;&gt;"",$B181&lt;&gt;""), MAX(0, MIN(10, ROUND( 5 + ( ($G181*_Listas!$E$7) + ($H181*_Listas!$E$8) + IF($E181="S",_Listas!$E$11,0) + IF($F181&gt;=90,_Listas!$E$12,0) - ($I181*_Listas!$E$9) - ($J181*_Listas!$E$10) )/2, 1))), "")</f>
        <v/>
      </c>
      <c r="O181" s="3"/>
    </row>
    <row r="182" spans="1:15" ht="18" customHeight="1" x14ac:dyDescent="0.25">
      <c r="A182" s="3"/>
      <c r="B182" s="3"/>
      <c r="C182" s="9" t="str">
        <f>IFERROR(INDEX(Plantilla!$B$6:$B$30, MATCH($B182, Plantilla!$A$6:$A$30, 0)), "")</f>
        <v/>
      </c>
      <c r="D182" s="9" t="str">
        <f>IFERROR(INDEX(Plantilla!$C$6:$C$30, MATCH($B182, Plantilla!$A$6:$A$30, 0)), "")</f>
        <v/>
      </c>
      <c r="E182" s="3"/>
      <c r="F182" s="4"/>
      <c r="G182" s="4"/>
      <c r="H182" s="4"/>
      <c r="I182" s="4"/>
      <c r="J182" s="4"/>
      <c r="K182" s="10"/>
      <c r="L182" s="3"/>
      <c r="M182" s="2" t="str">
        <f>IF(AND($A182&lt;&gt;"",$B182&lt;&gt;""), $I182*_Listas!$E$9 + $J182*_Listas!$E$10, "")</f>
        <v/>
      </c>
      <c r="N182" s="11" t="str">
        <f>IF(AND($A182&lt;&gt;"",$B182&lt;&gt;""), MAX(0, MIN(10, ROUND( 5 + ( ($G182*_Listas!$E$7) + ($H182*_Listas!$E$8) + IF($E182="S",_Listas!$E$11,0) + IF($F182&gt;=90,_Listas!$E$12,0) - ($I182*_Listas!$E$9) - ($J182*_Listas!$E$10) )/2, 1))), "")</f>
        <v/>
      </c>
      <c r="O182" s="3"/>
    </row>
    <row r="183" spans="1:15" ht="18" customHeight="1" x14ac:dyDescent="0.25">
      <c r="A183" s="3"/>
      <c r="B183" s="3"/>
      <c r="C183" s="9" t="str">
        <f>IFERROR(INDEX(Plantilla!$B$6:$B$30, MATCH($B183, Plantilla!$A$6:$A$30, 0)), "")</f>
        <v/>
      </c>
      <c r="D183" s="9" t="str">
        <f>IFERROR(INDEX(Plantilla!$C$6:$C$30, MATCH($B183, Plantilla!$A$6:$A$30, 0)), "")</f>
        <v/>
      </c>
      <c r="E183" s="3"/>
      <c r="F183" s="4"/>
      <c r="G183" s="4"/>
      <c r="H183" s="4"/>
      <c r="I183" s="4"/>
      <c r="J183" s="4"/>
      <c r="K183" s="10"/>
      <c r="L183" s="3"/>
      <c r="M183" s="2" t="str">
        <f>IF(AND($A183&lt;&gt;"",$B183&lt;&gt;""), $I183*_Listas!$E$9 + $J183*_Listas!$E$10, "")</f>
        <v/>
      </c>
      <c r="N183" s="11" t="str">
        <f>IF(AND($A183&lt;&gt;"",$B183&lt;&gt;""), MAX(0, MIN(10, ROUND( 5 + ( ($G183*_Listas!$E$7) + ($H183*_Listas!$E$8) + IF($E183="S",_Listas!$E$11,0) + IF($F183&gt;=90,_Listas!$E$12,0) - ($I183*_Listas!$E$9) - ($J183*_Listas!$E$10) )/2, 1))), "")</f>
        <v/>
      </c>
      <c r="O183" s="3"/>
    </row>
    <row r="184" spans="1:15" ht="18" customHeight="1" x14ac:dyDescent="0.25">
      <c r="A184" s="3"/>
      <c r="B184" s="3"/>
      <c r="C184" s="9" t="str">
        <f>IFERROR(INDEX(Plantilla!$B$6:$B$30, MATCH($B184, Plantilla!$A$6:$A$30, 0)), "")</f>
        <v/>
      </c>
      <c r="D184" s="9" t="str">
        <f>IFERROR(INDEX(Plantilla!$C$6:$C$30, MATCH($B184, Plantilla!$A$6:$A$30, 0)), "")</f>
        <v/>
      </c>
      <c r="E184" s="3"/>
      <c r="F184" s="4"/>
      <c r="G184" s="4"/>
      <c r="H184" s="4"/>
      <c r="I184" s="4"/>
      <c r="J184" s="4"/>
      <c r="K184" s="10"/>
      <c r="L184" s="3"/>
      <c r="M184" s="2" t="str">
        <f>IF(AND($A184&lt;&gt;"",$B184&lt;&gt;""), $I184*_Listas!$E$9 + $J184*_Listas!$E$10, "")</f>
        <v/>
      </c>
      <c r="N184" s="11" t="str">
        <f>IF(AND($A184&lt;&gt;"",$B184&lt;&gt;""), MAX(0, MIN(10, ROUND( 5 + ( ($G184*_Listas!$E$7) + ($H184*_Listas!$E$8) + IF($E184="S",_Listas!$E$11,0) + IF($F184&gt;=90,_Listas!$E$12,0) - ($I184*_Listas!$E$9) - ($J184*_Listas!$E$10) )/2, 1))), "")</f>
        <v/>
      </c>
      <c r="O184" s="3"/>
    </row>
    <row r="185" spans="1:15" ht="18" customHeight="1" x14ac:dyDescent="0.25">
      <c r="A185" s="3"/>
      <c r="B185" s="3"/>
      <c r="C185" s="9" t="str">
        <f>IFERROR(INDEX(Plantilla!$B$6:$B$30, MATCH($B185, Plantilla!$A$6:$A$30, 0)), "")</f>
        <v/>
      </c>
      <c r="D185" s="9" t="str">
        <f>IFERROR(INDEX(Plantilla!$C$6:$C$30, MATCH($B185, Plantilla!$A$6:$A$30, 0)), "")</f>
        <v/>
      </c>
      <c r="E185" s="3"/>
      <c r="F185" s="4"/>
      <c r="G185" s="4"/>
      <c r="H185" s="4"/>
      <c r="I185" s="4"/>
      <c r="J185" s="4"/>
      <c r="K185" s="10"/>
      <c r="L185" s="3"/>
      <c r="M185" s="2" t="str">
        <f>IF(AND($A185&lt;&gt;"",$B185&lt;&gt;""), $I185*_Listas!$E$9 + $J185*_Listas!$E$10, "")</f>
        <v/>
      </c>
      <c r="N185" s="11" t="str">
        <f>IF(AND($A185&lt;&gt;"",$B185&lt;&gt;""), MAX(0, MIN(10, ROUND( 5 + ( ($G185*_Listas!$E$7) + ($H185*_Listas!$E$8) + IF($E185="S",_Listas!$E$11,0) + IF($F185&gt;=90,_Listas!$E$12,0) - ($I185*_Listas!$E$9) - ($J185*_Listas!$E$10) )/2, 1))), "")</f>
        <v/>
      </c>
      <c r="O185" s="3"/>
    </row>
    <row r="186" spans="1:15" ht="18" customHeight="1" x14ac:dyDescent="0.25">
      <c r="A186" s="3"/>
      <c r="B186" s="3"/>
      <c r="C186" s="9" t="str">
        <f>IFERROR(INDEX(Plantilla!$B$6:$B$30, MATCH($B186, Plantilla!$A$6:$A$30, 0)), "")</f>
        <v/>
      </c>
      <c r="D186" s="9" t="str">
        <f>IFERROR(INDEX(Plantilla!$C$6:$C$30, MATCH($B186, Plantilla!$A$6:$A$30, 0)), "")</f>
        <v/>
      </c>
      <c r="E186" s="3"/>
      <c r="F186" s="4"/>
      <c r="G186" s="4"/>
      <c r="H186" s="4"/>
      <c r="I186" s="4"/>
      <c r="J186" s="4"/>
      <c r="K186" s="10"/>
      <c r="L186" s="3"/>
      <c r="M186" s="2" t="str">
        <f>IF(AND($A186&lt;&gt;"",$B186&lt;&gt;""), $I186*_Listas!$E$9 + $J186*_Listas!$E$10, "")</f>
        <v/>
      </c>
      <c r="N186" s="11" t="str">
        <f>IF(AND($A186&lt;&gt;"",$B186&lt;&gt;""), MAX(0, MIN(10, ROUND( 5 + ( ($G186*_Listas!$E$7) + ($H186*_Listas!$E$8) + IF($E186="S",_Listas!$E$11,0) + IF($F186&gt;=90,_Listas!$E$12,0) - ($I186*_Listas!$E$9) - ($J186*_Listas!$E$10) )/2, 1))), "")</f>
        <v/>
      </c>
      <c r="O186" s="3"/>
    </row>
    <row r="187" spans="1:15" ht="18" customHeight="1" x14ac:dyDescent="0.25">
      <c r="A187" s="3"/>
      <c r="B187" s="3"/>
      <c r="C187" s="9" t="str">
        <f>IFERROR(INDEX(Plantilla!$B$6:$B$30, MATCH($B187, Plantilla!$A$6:$A$30, 0)), "")</f>
        <v/>
      </c>
      <c r="D187" s="9" t="str">
        <f>IFERROR(INDEX(Plantilla!$C$6:$C$30, MATCH($B187, Plantilla!$A$6:$A$30, 0)), "")</f>
        <v/>
      </c>
      <c r="E187" s="3"/>
      <c r="F187" s="4"/>
      <c r="G187" s="4"/>
      <c r="H187" s="4"/>
      <c r="I187" s="4"/>
      <c r="J187" s="4"/>
      <c r="K187" s="10"/>
      <c r="L187" s="3"/>
      <c r="M187" s="2" t="str">
        <f>IF(AND($A187&lt;&gt;"",$B187&lt;&gt;""), $I187*_Listas!$E$9 + $J187*_Listas!$E$10, "")</f>
        <v/>
      </c>
      <c r="N187" s="11" t="str">
        <f>IF(AND($A187&lt;&gt;"",$B187&lt;&gt;""), MAX(0, MIN(10, ROUND( 5 + ( ($G187*_Listas!$E$7) + ($H187*_Listas!$E$8) + IF($E187="S",_Listas!$E$11,0) + IF($F187&gt;=90,_Listas!$E$12,0) - ($I187*_Listas!$E$9) - ($J187*_Listas!$E$10) )/2, 1))), "")</f>
        <v/>
      </c>
      <c r="O187" s="3"/>
    </row>
    <row r="188" spans="1:15" ht="18" customHeight="1" x14ac:dyDescent="0.25">
      <c r="A188" s="3"/>
      <c r="B188" s="3"/>
      <c r="C188" s="9" t="str">
        <f>IFERROR(INDEX(Plantilla!$B$6:$B$30, MATCH($B188, Plantilla!$A$6:$A$30, 0)), "")</f>
        <v/>
      </c>
      <c r="D188" s="9" t="str">
        <f>IFERROR(INDEX(Plantilla!$C$6:$C$30, MATCH($B188, Plantilla!$A$6:$A$30, 0)), "")</f>
        <v/>
      </c>
      <c r="E188" s="3"/>
      <c r="F188" s="4"/>
      <c r="G188" s="4"/>
      <c r="H188" s="4"/>
      <c r="I188" s="4"/>
      <c r="J188" s="4"/>
      <c r="K188" s="10"/>
      <c r="L188" s="3"/>
      <c r="M188" s="2" t="str">
        <f>IF(AND($A188&lt;&gt;"",$B188&lt;&gt;""), $I188*_Listas!$E$9 + $J188*_Listas!$E$10, "")</f>
        <v/>
      </c>
      <c r="N188" s="11" t="str">
        <f>IF(AND($A188&lt;&gt;"",$B188&lt;&gt;""), MAX(0, MIN(10, ROUND( 5 + ( ($G188*_Listas!$E$7) + ($H188*_Listas!$E$8) + IF($E188="S",_Listas!$E$11,0) + IF($F188&gt;=90,_Listas!$E$12,0) - ($I188*_Listas!$E$9) - ($J188*_Listas!$E$10) )/2, 1))), "")</f>
        <v/>
      </c>
      <c r="O188" s="3"/>
    </row>
    <row r="189" spans="1:15" ht="18" customHeight="1" x14ac:dyDescent="0.25">
      <c r="A189" s="3"/>
      <c r="B189" s="3"/>
      <c r="C189" s="9" t="str">
        <f>IFERROR(INDEX(Plantilla!$B$6:$B$30, MATCH($B189, Plantilla!$A$6:$A$30, 0)), "")</f>
        <v/>
      </c>
      <c r="D189" s="9" t="str">
        <f>IFERROR(INDEX(Plantilla!$C$6:$C$30, MATCH($B189, Plantilla!$A$6:$A$30, 0)), "")</f>
        <v/>
      </c>
      <c r="E189" s="3"/>
      <c r="F189" s="4"/>
      <c r="G189" s="4"/>
      <c r="H189" s="4"/>
      <c r="I189" s="4"/>
      <c r="J189" s="4"/>
      <c r="K189" s="10"/>
      <c r="L189" s="3"/>
      <c r="M189" s="2" t="str">
        <f>IF(AND($A189&lt;&gt;"",$B189&lt;&gt;""), $I189*_Listas!$E$9 + $J189*_Listas!$E$10, "")</f>
        <v/>
      </c>
      <c r="N189" s="11" t="str">
        <f>IF(AND($A189&lt;&gt;"",$B189&lt;&gt;""), MAX(0, MIN(10, ROUND( 5 + ( ($G189*_Listas!$E$7) + ($H189*_Listas!$E$8) + IF($E189="S",_Listas!$E$11,0) + IF($F189&gt;=90,_Listas!$E$12,0) - ($I189*_Listas!$E$9) - ($J189*_Listas!$E$10) )/2, 1))), "")</f>
        <v/>
      </c>
      <c r="O189" s="3"/>
    </row>
    <row r="190" spans="1:15" ht="18" customHeight="1" x14ac:dyDescent="0.25">
      <c r="A190" s="3"/>
      <c r="B190" s="3"/>
      <c r="C190" s="9" t="str">
        <f>IFERROR(INDEX(Plantilla!$B$6:$B$30, MATCH($B190, Plantilla!$A$6:$A$30, 0)), "")</f>
        <v/>
      </c>
      <c r="D190" s="9" t="str">
        <f>IFERROR(INDEX(Plantilla!$C$6:$C$30, MATCH($B190, Plantilla!$A$6:$A$30, 0)), "")</f>
        <v/>
      </c>
      <c r="E190" s="3"/>
      <c r="F190" s="4"/>
      <c r="G190" s="4"/>
      <c r="H190" s="4"/>
      <c r="I190" s="4"/>
      <c r="J190" s="4"/>
      <c r="K190" s="10"/>
      <c r="L190" s="3"/>
      <c r="M190" s="2" t="str">
        <f>IF(AND($A190&lt;&gt;"",$B190&lt;&gt;""), $I190*_Listas!$E$9 + $J190*_Listas!$E$10, "")</f>
        <v/>
      </c>
      <c r="N190" s="11" t="str">
        <f>IF(AND($A190&lt;&gt;"",$B190&lt;&gt;""), MAX(0, MIN(10, ROUND( 5 + ( ($G190*_Listas!$E$7) + ($H190*_Listas!$E$8) + IF($E190="S",_Listas!$E$11,0) + IF($F190&gt;=90,_Listas!$E$12,0) - ($I190*_Listas!$E$9) - ($J190*_Listas!$E$10) )/2, 1))), "")</f>
        <v/>
      </c>
      <c r="O190" s="3"/>
    </row>
    <row r="191" spans="1:15" ht="18" customHeight="1" x14ac:dyDescent="0.25">
      <c r="A191" s="3"/>
      <c r="B191" s="3"/>
      <c r="C191" s="9" t="str">
        <f>IFERROR(INDEX(Plantilla!$B$6:$B$30, MATCH($B191, Plantilla!$A$6:$A$30, 0)), "")</f>
        <v/>
      </c>
      <c r="D191" s="9" t="str">
        <f>IFERROR(INDEX(Plantilla!$C$6:$C$30, MATCH($B191, Plantilla!$A$6:$A$30, 0)), "")</f>
        <v/>
      </c>
      <c r="E191" s="3"/>
      <c r="F191" s="4"/>
      <c r="G191" s="4"/>
      <c r="H191" s="4"/>
      <c r="I191" s="4"/>
      <c r="J191" s="4"/>
      <c r="K191" s="10"/>
      <c r="L191" s="3"/>
      <c r="M191" s="2" t="str">
        <f>IF(AND($A191&lt;&gt;"",$B191&lt;&gt;""), $I191*_Listas!$E$9 + $J191*_Listas!$E$10, "")</f>
        <v/>
      </c>
      <c r="N191" s="11" t="str">
        <f>IF(AND($A191&lt;&gt;"",$B191&lt;&gt;""), MAX(0, MIN(10, ROUND( 5 + ( ($G191*_Listas!$E$7) + ($H191*_Listas!$E$8) + IF($E191="S",_Listas!$E$11,0) + IF($F191&gt;=90,_Listas!$E$12,0) - ($I191*_Listas!$E$9) - ($J191*_Listas!$E$10) )/2, 1))), "")</f>
        <v/>
      </c>
      <c r="O191" s="3"/>
    </row>
    <row r="192" spans="1:15" ht="18" customHeight="1" x14ac:dyDescent="0.25">
      <c r="A192" s="3"/>
      <c r="B192" s="3"/>
      <c r="C192" s="9" t="str">
        <f>IFERROR(INDEX(Plantilla!$B$6:$B$30, MATCH($B192, Plantilla!$A$6:$A$30, 0)), "")</f>
        <v/>
      </c>
      <c r="D192" s="9" t="str">
        <f>IFERROR(INDEX(Plantilla!$C$6:$C$30, MATCH($B192, Plantilla!$A$6:$A$30, 0)), "")</f>
        <v/>
      </c>
      <c r="E192" s="3"/>
      <c r="F192" s="4"/>
      <c r="G192" s="4"/>
      <c r="H192" s="4"/>
      <c r="I192" s="4"/>
      <c r="J192" s="4"/>
      <c r="K192" s="10"/>
      <c r="L192" s="3"/>
      <c r="M192" s="2" t="str">
        <f>IF(AND($A192&lt;&gt;"",$B192&lt;&gt;""), $I192*_Listas!$E$9 + $J192*_Listas!$E$10, "")</f>
        <v/>
      </c>
      <c r="N192" s="11" t="str">
        <f>IF(AND($A192&lt;&gt;"",$B192&lt;&gt;""), MAX(0, MIN(10, ROUND( 5 + ( ($G192*_Listas!$E$7) + ($H192*_Listas!$E$8) + IF($E192="S",_Listas!$E$11,0) + IF($F192&gt;=90,_Listas!$E$12,0) - ($I192*_Listas!$E$9) - ($J192*_Listas!$E$10) )/2, 1))), "")</f>
        <v/>
      </c>
      <c r="O192" s="3"/>
    </row>
    <row r="193" spans="1:15" ht="18" customHeight="1" x14ac:dyDescent="0.25">
      <c r="A193" s="3"/>
      <c r="B193" s="3"/>
      <c r="C193" s="9" t="str">
        <f>IFERROR(INDEX(Plantilla!$B$6:$B$30, MATCH($B193, Plantilla!$A$6:$A$30, 0)), "")</f>
        <v/>
      </c>
      <c r="D193" s="9" t="str">
        <f>IFERROR(INDEX(Plantilla!$C$6:$C$30, MATCH($B193, Plantilla!$A$6:$A$30, 0)), "")</f>
        <v/>
      </c>
      <c r="E193" s="3"/>
      <c r="F193" s="4"/>
      <c r="G193" s="4"/>
      <c r="H193" s="4"/>
      <c r="I193" s="4"/>
      <c r="J193" s="4"/>
      <c r="K193" s="10"/>
      <c r="L193" s="3"/>
      <c r="M193" s="2" t="str">
        <f>IF(AND($A193&lt;&gt;"",$B193&lt;&gt;""), $I193*_Listas!$E$9 + $J193*_Listas!$E$10, "")</f>
        <v/>
      </c>
      <c r="N193" s="11" t="str">
        <f>IF(AND($A193&lt;&gt;"",$B193&lt;&gt;""), MAX(0, MIN(10, ROUND( 5 + ( ($G193*_Listas!$E$7) + ($H193*_Listas!$E$8) + IF($E193="S",_Listas!$E$11,0) + IF($F193&gt;=90,_Listas!$E$12,0) - ($I193*_Listas!$E$9) - ($J193*_Listas!$E$10) )/2, 1))), "")</f>
        <v/>
      </c>
      <c r="O193" s="3"/>
    </row>
    <row r="194" spans="1:15" ht="18" customHeight="1" x14ac:dyDescent="0.25">
      <c r="A194" s="3"/>
      <c r="B194" s="3"/>
      <c r="C194" s="9" t="str">
        <f>IFERROR(INDEX(Plantilla!$B$6:$B$30, MATCH($B194, Plantilla!$A$6:$A$30, 0)), "")</f>
        <v/>
      </c>
      <c r="D194" s="9" t="str">
        <f>IFERROR(INDEX(Plantilla!$C$6:$C$30, MATCH($B194, Plantilla!$A$6:$A$30, 0)), "")</f>
        <v/>
      </c>
      <c r="E194" s="3"/>
      <c r="F194" s="4"/>
      <c r="G194" s="4"/>
      <c r="H194" s="4"/>
      <c r="I194" s="4"/>
      <c r="J194" s="4"/>
      <c r="K194" s="10"/>
      <c r="L194" s="3"/>
      <c r="M194" s="2" t="str">
        <f>IF(AND($A194&lt;&gt;"",$B194&lt;&gt;""), $I194*_Listas!$E$9 + $J194*_Listas!$E$10, "")</f>
        <v/>
      </c>
      <c r="N194" s="11" t="str">
        <f>IF(AND($A194&lt;&gt;"",$B194&lt;&gt;""), MAX(0, MIN(10, ROUND( 5 + ( ($G194*_Listas!$E$7) + ($H194*_Listas!$E$8) + IF($E194="S",_Listas!$E$11,0) + IF($F194&gt;=90,_Listas!$E$12,0) - ($I194*_Listas!$E$9) - ($J194*_Listas!$E$10) )/2, 1))), "")</f>
        <v/>
      </c>
      <c r="O194" s="3"/>
    </row>
    <row r="195" spans="1:15" ht="18" customHeight="1" x14ac:dyDescent="0.25">
      <c r="A195" s="3"/>
      <c r="B195" s="3"/>
      <c r="C195" s="9" t="str">
        <f>IFERROR(INDEX(Plantilla!$B$6:$B$30, MATCH($B195, Plantilla!$A$6:$A$30, 0)), "")</f>
        <v/>
      </c>
      <c r="D195" s="9" t="str">
        <f>IFERROR(INDEX(Plantilla!$C$6:$C$30, MATCH($B195, Plantilla!$A$6:$A$30, 0)), "")</f>
        <v/>
      </c>
      <c r="E195" s="3"/>
      <c r="F195" s="4"/>
      <c r="G195" s="4"/>
      <c r="H195" s="4"/>
      <c r="I195" s="4"/>
      <c r="J195" s="4"/>
      <c r="K195" s="10"/>
      <c r="L195" s="3"/>
      <c r="M195" s="2" t="str">
        <f>IF(AND($A195&lt;&gt;"",$B195&lt;&gt;""), $I195*_Listas!$E$9 + $J195*_Listas!$E$10, "")</f>
        <v/>
      </c>
      <c r="N195" s="11" t="str">
        <f>IF(AND($A195&lt;&gt;"",$B195&lt;&gt;""), MAX(0, MIN(10, ROUND( 5 + ( ($G195*_Listas!$E$7) + ($H195*_Listas!$E$8) + IF($E195="S",_Listas!$E$11,0) + IF($F195&gt;=90,_Listas!$E$12,0) - ($I195*_Listas!$E$9) - ($J195*_Listas!$E$10) )/2, 1))), "")</f>
        <v/>
      </c>
      <c r="O195" s="3"/>
    </row>
    <row r="196" spans="1:15" ht="18" customHeight="1" x14ac:dyDescent="0.25">
      <c r="A196" s="3"/>
      <c r="B196" s="3"/>
      <c r="C196" s="9" t="str">
        <f>IFERROR(INDEX(Plantilla!$B$6:$B$30, MATCH($B196, Plantilla!$A$6:$A$30, 0)), "")</f>
        <v/>
      </c>
      <c r="D196" s="9" t="str">
        <f>IFERROR(INDEX(Plantilla!$C$6:$C$30, MATCH($B196, Plantilla!$A$6:$A$30, 0)), "")</f>
        <v/>
      </c>
      <c r="E196" s="3"/>
      <c r="F196" s="4"/>
      <c r="G196" s="4"/>
      <c r="H196" s="4"/>
      <c r="I196" s="4"/>
      <c r="J196" s="4"/>
      <c r="K196" s="10"/>
      <c r="L196" s="3"/>
      <c r="M196" s="2" t="str">
        <f>IF(AND($A196&lt;&gt;"",$B196&lt;&gt;""), $I196*_Listas!$E$9 + $J196*_Listas!$E$10, "")</f>
        <v/>
      </c>
      <c r="N196" s="11" t="str">
        <f>IF(AND($A196&lt;&gt;"",$B196&lt;&gt;""), MAX(0, MIN(10, ROUND( 5 + ( ($G196*_Listas!$E$7) + ($H196*_Listas!$E$8) + IF($E196="S",_Listas!$E$11,0) + IF($F196&gt;=90,_Listas!$E$12,0) - ($I196*_Listas!$E$9) - ($J196*_Listas!$E$10) )/2, 1))), "")</f>
        <v/>
      </c>
      <c r="O196" s="3"/>
    </row>
    <row r="197" spans="1:15" ht="18" customHeight="1" x14ac:dyDescent="0.25">
      <c r="A197" s="3"/>
      <c r="B197" s="3"/>
      <c r="C197" s="9" t="str">
        <f>IFERROR(INDEX(Plantilla!$B$6:$B$30, MATCH($B197, Plantilla!$A$6:$A$30, 0)), "")</f>
        <v/>
      </c>
      <c r="D197" s="9" t="str">
        <f>IFERROR(INDEX(Plantilla!$C$6:$C$30, MATCH($B197, Plantilla!$A$6:$A$30, 0)), "")</f>
        <v/>
      </c>
      <c r="E197" s="3"/>
      <c r="F197" s="4"/>
      <c r="G197" s="4"/>
      <c r="H197" s="4"/>
      <c r="I197" s="4"/>
      <c r="J197" s="4"/>
      <c r="K197" s="10"/>
      <c r="L197" s="3"/>
      <c r="M197" s="2" t="str">
        <f>IF(AND($A197&lt;&gt;"",$B197&lt;&gt;""), $I197*_Listas!$E$9 + $J197*_Listas!$E$10, "")</f>
        <v/>
      </c>
      <c r="N197" s="11" t="str">
        <f>IF(AND($A197&lt;&gt;"",$B197&lt;&gt;""), MAX(0, MIN(10, ROUND( 5 + ( ($G197*_Listas!$E$7) + ($H197*_Listas!$E$8) + IF($E197="S",_Listas!$E$11,0) + IF($F197&gt;=90,_Listas!$E$12,0) - ($I197*_Listas!$E$9) - ($J197*_Listas!$E$10) )/2, 1))), "")</f>
        <v/>
      </c>
      <c r="O197" s="3"/>
    </row>
    <row r="198" spans="1:15" ht="18" customHeight="1" x14ac:dyDescent="0.25">
      <c r="A198" s="3"/>
      <c r="B198" s="3"/>
      <c r="C198" s="9" t="str">
        <f>IFERROR(INDEX(Plantilla!$B$6:$B$30, MATCH($B198, Plantilla!$A$6:$A$30, 0)), "")</f>
        <v/>
      </c>
      <c r="D198" s="9" t="str">
        <f>IFERROR(INDEX(Plantilla!$C$6:$C$30, MATCH($B198, Plantilla!$A$6:$A$30, 0)), "")</f>
        <v/>
      </c>
      <c r="E198" s="3"/>
      <c r="F198" s="4"/>
      <c r="G198" s="4"/>
      <c r="H198" s="4"/>
      <c r="I198" s="4"/>
      <c r="J198" s="4"/>
      <c r="K198" s="10"/>
      <c r="L198" s="3"/>
      <c r="M198" s="2" t="str">
        <f>IF(AND($A198&lt;&gt;"",$B198&lt;&gt;""), $I198*_Listas!$E$9 + $J198*_Listas!$E$10, "")</f>
        <v/>
      </c>
      <c r="N198" s="11" t="str">
        <f>IF(AND($A198&lt;&gt;"",$B198&lt;&gt;""), MAX(0, MIN(10, ROUND( 5 + ( ($G198*_Listas!$E$7) + ($H198*_Listas!$E$8) + IF($E198="S",_Listas!$E$11,0) + IF($F198&gt;=90,_Listas!$E$12,0) - ($I198*_Listas!$E$9) - ($J198*_Listas!$E$10) )/2, 1))), "")</f>
        <v/>
      </c>
      <c r="O198" s="3"/>
    </row>
    <row r="199" spans="1:15" ht="18" customHeight="1" x14ac:dyDescent="0.25">
      <c r="A199" s="3"/>
      <c r="B199" s="3"/>
      <c r="C199" s="9" t="str">
        <f>IFERROR(INDEX(Plantilla!$B$6:$B$30, MATCH($B199, Plantilla!$A$6:$A$30, 0)), "")</f>
        <v/>
      </c>
      <c r="D199" s="9" t="str">
        <f>IFERROR(INDEX(Plantilla!$C$6:$C$30, MATCH($B199, Plantilla!$A$6:$A$30, 0)), "")</f>
        <v/>
      </c>
      <c r="E199" s="3"/>
      <c r="F199" s="4"/>
      <c r="G199" s="4"/>
      <c r="H199" s="4"/>
      <c r="I199" s="4"/>
      <c r="J199" s="4"/>
      <c r="K199" s="10"/>
      <c r="L199" s="3"/>
      <c r="M199" s="2" t="str">
        <f>IF(AND($A199&lt;&gt;"",$B199&lt;&gt;""), $I199*_Listas!$E$9 + $J199*_Listas!$E$10, "")</f>
        <v/>
      </c>
      <c r="N199" s="11" t="str">
        <f>IF(AND($A199&lt;&gt;"",$B199&lt;&gt;""), MAX(0, MIN(10, ROUND( 5 + ( ($G199*_Listas!$E$7) + ($H199*_Listas!$E$8) + IF($E199="S",_Listas!$E$11,0) + IF($F199&gt;=90,_Listas!$E$12,0) - ($I199*_Listas!$E$9) - ($J199*_Listas!$E$10) )/2, 1))), "")</f>
        <v/>
      </c>
      <c r="O199" s="3"/>
    </row>
    <row r="200" spans="1:15" ht="18" customHeight="1" x14ac:dyDescent="0.25">
      <c r="A200" s="3"/>
      <c r="B200" s="3"/>
      <c r="C200" s="9" t="str">
        <f>IFERROR(INDEX(Plantilla!$B$6:$B$30, MATCH($B200, Plantilla!$A$6:$A$30, 0)), "")</f>
        <v/>
      </c>
      <c r="D200" s="9" t="str">
        <f>IFERROR(INDEX(Plantilla!$C$6:$C$30, MATCH($B200, Plantilla!$A$6:$A$30, 0)), "")</f>
        <v/>
      </c>
      <c r="E200" s="3"/>
      <c r="F200" s="4"/>
      <c r="G200" s="4"/>
      <c r="H200" s="4"/>
      <c r="I200" s="4"/>
      <c r="J200" s="4"/>
      <c r="K200" s="10"/>
      <c r="L200" s="3"/>
      <c r="M200" s="2" t="str">
        <f>IF(AND($A200&lt;&gt;"",$B200&lt;&gt;""), $I200*_Listas!$E$9 + $J200*_Listas!$E$10, "")</f>
        <v/>
      </c>
      <c r="N200" s="11" t="str">
        <f>IF(AND($A200&lt;&gt;"",$B200&lt;&gt;""), MAX(0, MIN(10, ROUND( 5 + ( ($G200*_Listas!$E$7) + ($H200*_Listas!$E$8) + IF($E200="S",_Listas!$E$11,0) + IF($F200&gt;=90,_Listas!$E$12,0) - ($I200*_Listas!$E$9) - ($J200*_Listas!$E$10) )/2, 1))), "")</f>
        <v/>
      </c>
      <c r="O200" s="3"/>
    </row>
    <row r="201" spans="1:15" ht="18" customHeight="1" x14ac:dyDescent="0.25">
      <c r="A201" s="3"/>
      <c r="B201" s="3"/>
      <c r="C201" s="9" t="str">
        <f>IFERROR(INDEX(Plantilla!$B$6:$B$30, MATCH($B201, Plantilla!$A$6:$A$30, 0)), "")</f>
        <v/>
      </c>
      <c r="D201" s="9" t="str">
        <f>IFERROR(INDEX(Plantilla!$C$6:$C$30, MATCH($B201, Plantilla!$A$6:$A$30, 0)), "")</f>
        <v/>
      </c>
      <c r="E201" s="3"/>
      <c r="F201" s="4"/>
      <c r="G201" s="4"/>
      <c r="H201" s="4"/>
      <c r="I201" s="4"/>
      <c r="J201" s="4"/>
      <c r="K201" s="10"/>
      <c r="L201" s="3"/>
      <c r="M201" s="2" t="str">
        <f>IF(AND($A201&lt;&gt;"",$B201&lt;&gt;""), $I201*_Listas!$E$9 + $J201*_Listas!$E$10, "")</f>
        <v/>
      </c>
      <c r="N201" s="11" t="str">
        <f>IF(AND($A201&lt;&gt;"",$B201&lt;&gt;""), MAX(0, MIN(10, ROUND( 5 + ( ($G201*_Listas!$E$7) + ($H201*_Listas!$E$8) + IF($E201="S",_Listas!$E$11,0) + IF($F201&gt;=90,_Listas!$E$12,0) - ($I201*_Listas!$E$9) - ($J201*_Listas!$E$10) )/2, 1))), "")</f>
        <v/>
      </c>
      <c r="O201" s="3"/>
    </row>
    <row r="202" spans="1:15" ht="18" customHeight="1" x14ac:dyDescent="0.25">
      <c r="A202" s="3"/>
      <c r="B202" s="3"/>
      <c r="C202" s="9" t="str">
        <f>IFERROR(INDEX(Plantilla!$B$6:$B$30, MATCH($B202, Plantilla!$A$6:$A$30, 0)), "")</f>
        <v/>
      </c>
      <c r="D202" s="9" t="str">
        <f>IFERROR(INDEX(Plantilla!$C$6:$C$30, MATCH($B202, Plantilla!$A$6:$A$30, 0)), "")</f>
        <v/>
      </c>
      <c r="E202" s="3"/>
      <c r="F202" s="4"/>
      <c r="G202" s="4"/>
      <c r="H202" s="4"/>
      <c r="I202" s="4"/>
      <c r="J202" s="4"/>
      <c r="K202" s="10"/>
      <c r="L202" s="3"/>
      <c r="M202" s="2" t="str">
        <f>IF(AND($A202&lt;&gt;"",$B202&lt;&gt;""), $I202*_Listas!$E$9 + $J202*_Listas!$E$10, "")</f>
        <v/>
      </c>
      <c r="N202" s="11" t="str">
        <f>IF(AND($A202&lt;&gt;"",$B202&lt;&gt;""), MAX(0, MIN(10, ROUND( 5 + ( ($G202*_Listas!$E$7) + ($H202*_Listas!$E$8) + IF($E202="S",_Listas!$E$11,0) + IF($F202&gt;=90,_Listas!$E$12,0) - ($I202*_Listas!$E$9) - ($J202*_Listas!$E$10) )/2, 1))), "")</f>
        <v/>
      </c>
      <c r="O202" s="3"/>
    </row>
    <row r="203" spans="1:15" ht="18" customHeight="1" x14ac:dyDescent="0.25">
      <c r="A203" s="3"/>
      <c r="B203" s="3"/>
      <c r="C203" s="9" t="str">
        <f>IFERROR(INDEX(Plantilla!$B$6:$B$30, MATCH($B203, Plantilla!$A$6:$A$30, 0)), "")</f>
        <v/>
      </c>
      <c r="D203" s="9" t="str">
        <f>IFERROR(INDEX(Plantilla!$C$6:$C$30, MATCH($B203, Plantilla!$A$6:$A$30, 0)), "")</f>
        <v/>
      </c>
      <c r="E203" s="3"/>
      <c r="F203" s="4"/>
      <c r="G203" s="4"/>
      <c r="H203" s="4"/>
      <c r="I203" s="4"/>
      <c r="J203" s="4"/>
      <c r="K203" s="10"/>
      <c r="L203" s="3"/>
      <c r="M203" s="2" t="str">
        <f>IF(AND($A203&lt;&gt;"",$B203&lt;&gt;""), $I203*_Listas!$E$9 + $J203*_Listas!$E$10, "")</f>
        <v/>
      </c>
      <c r="N203" s="11" t="str">
        <f>IF(AND($A203&lt;&gt;"",$B203&lt;&gt;""), MAX(0, MIN(10, ROUND( 5 + ( ($G203*_Listas!$E$7) + ($H203*_Listas!$E$8) + IF($E203="S",_Listas!$E$11,0) + IF($F203&gt;=90,_Listas!$E$12,0) - ($I203*_Listas!$E$9) - ($J203*_Listas!$E$10) )/2, 1))), "")</f>
        <v/>
      </c>
      <c r="O203" s="3"/>
    </row>
    <row r="204" spans="1:15" ht="18" customHeight="1" x14ac:dyDescent="0.25">
      <c r="A204" s="3"/>
      <c r="B204" s="3"/>
      <c r="C204" s="9" t="str">
        <f>IFERROR(INDEX(Plantilla!$B$6:$B$30, MATCH($B204, Plantilla!$A$6:$A$30, 0)), "")</f>
        <v/>
      </c>
      <c r="D204" s="9" t="str">
        <f>IFERROR(INDEX(Plantilla!$C$6:$C$30, MATCH($B204, Plantilla!$A$6:$A$30, 0)), "")</f>
        <v/>
      </c>
      <c r="E204" s="3"/>
      <c r="F204" s="4"/>
      <c r="G204" s="4"/>
      <c r="H204" s="4"/>
      <c r="I204" s="4"/>
      <c r="J204" s="4"/>
      <c r="K204" s="10"/>
      <c r="L204" s="3"/>
      <c r="M204" s="2" t="str">
        <f>IF(AND($A204&lt;&gt;"",$B204&lt;&gt;""), $I204*_Listas!$E$9 + $J204*_Listas!$E$10, "")</f>
        <v/>
      </c>
      <c r="N204" s="11" t="str">
        <f>IF(AND($A204&lt;&gt;"",$B204&lt;&gt;""), MAX(0, MIN(10, ROUND( 5 + ( ($G204*_Listas!$E$7) + ($H204*_Listas!$E$8) + IF($E204="S",_Listas!$E$11,0) + IF($F204&gt;=90,_Listas!$E$12,0) - ($I204*_Listas!$E$9) - ($J204*_Listas!$E$10) )/2, 1))), "")</f>
        <v/>
      </c>
      <c r="O204" s="3"/>
    </row>
    <row r="205" spans="1:15" ht="18" customHeight="1" x14ac:dyDescent="0.25">
      <c r="A205" s="3"/>
      <c r="B205" s="3"/>
      <c r="C205" s="9" t="str">
        <f>IFERROR(INDEX(Plantilla!$B$6:$B$30, MATCH($B205, Plantilla!$A$6:$A$30, 0)), "")</f>
        <v/>
      </c>
      <c r="D205" s="9" t="str">
        <f>IFERROR(INDEX(Plantilla!$C$6:$C$30, MATCH($B205, Plantilla!$A$6:$A$30, 0)), "")</f>
        <v/>
      </c>
      <c r="E205" s="3"/>
      <c r="F205" s="4"/>
      <c r="G205" s="4"/>
      <c r="H205" s="4"/>
      <c r="I205" s="4"/>
      <c r="J205" s="4"/>
      <c r="K205" s="10"/>
      <c r="L205" s="3"/>
      <c r="M205" s="2" t="str">
        <f>IF(AND($A205&lt;&gt;"",$B205&lt;&gt;""), $I205*_Listas!$E$9 + $J205*_Listas!$E$10, "")</f>
        <v/>
      </c>
      <c r="N205" s="11" t="str">
        <f>IF(AND($A205&lt;&gt;"",$B205&lt;&gt;""), MAX(0, MIN(10, ROUND( 5 + ( ($G205*_Listas!$E$7) + ($H205*_Listas!$E$8) + IF($E205="S",_Listas!$E$11,0) + IF($F205&gt;=90,_Listas!$E$12,0) - ($I205*_Listas!$E$9) - ($J205*_Listas!$E$10) )/2, 1))), "")</f>
        <v/>
      </c>
      <c r="O205" s="3"/>
    </row>
    <row r="206" spans="1:15" ht="18" customHeight="1" x14ac:dyDescent="0.25">
      <c r="A206" s="3"/>
      <c r="B206" s="3"/>
      <c r="C206" s="9" t="str">
        <f>IFERROR(INDEX(Plantilla!$B$6:$B$30, MATCH($B206, Plantilla!$A$6:$A$30, 0)), "")</f>
        <v/>
      </c>
      <c r="D206" s="9" t="str">
        <f>IFERROR(INDEX(Plantilla!$C$6:$C$30, MATCH($B206, Plantilla!$A$6:$A$30, 0)), "")</f>
        <v/>
      </c>
      <c r="E206" s="3"/>
      <c r="F206" s="4"/>
      <c r="G206" s="4"/>
      <c r="H206" s="4"/>
      <c r="I206" s="4"/>
      <c r="J206" s="4"/>
      <c r="K206" s="10"/>
      <c r="L206" s="3"/>
      <c r="M206" s="2" t="str">
        <f>IF(AND($A206&lt;&gt;"",$B206&lt;&gt;""), $I206*_Listas!$E$9 + $J206*_Listas!$E$10, "")</f>
        <v/>
      </c>
      <c r="N206" s="11" t="str">
        <f>IF(AND($A206&lt;&gt;"",$B206&lt;&gt;""), MAX(0, MIN(10, ROUND( 5 + ( ($G206*_Listas!$E$7) + ($H206*_Listas!$E$8) + IF($E206="S",_Listas!$E$11,0) + IF($F206&gt;=90,_Listas!$E$12,0) - ($I206*_Listas!$E$9) - ($J206*_Listas!$E$10) )/2, 1))), "")</f>
        <v/>
      </c>
      <c r="O206" s="3"/>
    </row>
    <row r="207" spans="1:15" ht="18" customHeight="1" x14ac:dyDescent="0.25">
      <c r="A207" s="3"/>
      <c r="B207" s="3"/>
      <c r="C207" s="9" t="str">
        <f>IFERROR(INDEX(Plantilla!$B$6:$B$30, MATCH($B207, Plantilla!$A$6:$A$30, 0)), "")</f>
        <v/>
      </c>
      <c r="D207" s="9" t="str">
        <f>IFERROR(INDEX(Plantilla!$C$6:$C$30, MATCH($B207, Plantilla!$A$6:$A$30, 0)), "")</f>
        <v/>
      </c>
      <c r="E207" s="3"/>
      <c r="F207" s="4"/>
      <c r="G207" s="4"/>
      <c r="H207" s="4"/>
      <c r="I207" s="4"/>
      <c r="J207" s="4"/>
      <c r="K207" s="10"/>
      <c r="L207" s="3"/>
      <c r="M207" s="2" t="str">
        <f>IF(AND($A207&lt;&gt;"",$B207&lt;&gt;""), $I207*_Listas!$E$9 + $J207*_Listas!$E$10, "")</f>
        <v/>
      </c>
      <c r="N207" s="11" t="str">
        <f>IF(AND($A207&lt;&gt;"",$B207&lt;&gt;""), MAX(0, MIN(10, ROUND( 5 + ( ($G207*_Listas!$E$7) + ($H207*_Listas!$E$8) + IF($E207="S",_Listas!$E$11,0) + IF($F207&gt;=90,_Listas!$E$12,0) - ($I207*_Listas!$E$9) - ($J207*_Listas!$E$10) )/2, 1))), "")</f>
        <v/>
      </c>
      <c r="O207" s="3"/>
    </row>
    <row r="208" spans="1:15" ht="18" customHeight="1" x14ac:dyDescent="0.25">
      <c r="A208" s="3"/>
      <c r="B208" s="3"/>
      <c r="C208" s="9" t="str">
        <f>IFERROR(INDEX(Plantilla!$B$6:$B$30, MATCH($B208, Plantilla!$A$6:$A$30, 0)), "")</f>
        <v/>
      </c>
      <c r="D208" s="9" t="str">
        <f>IFERROR(INDEX(Plantilla!$C$6:$C$30, MATCH($B208, Plantilla!$A$6:$A$30, 0)), "")</f>
        <v/>
      </c>
      <c r="E208" s="3"/>
      <c r="F208" s="4"/>
      <c r="G208" s="4"/>
      <c r="H208" s="4"/>
      <c r="I208" s="4"/>
      <c r="J208" s="4"/>
      <c r="K208" s="10"/>
      <c r="L208" s="3"/>
      <c r="M208" s="2" t="str">
        <f>IF(AND($A208&lt;&gt;"",$B208&lt;&gt;""), $I208*_Listas!$E$9 + $J208*_Listas!$E$10, "")</f>
        <v/>
      </c>
      <c r="N208" s="11" t="str">
        <f>IF(AND($A208&lt;&gt;"",$B208&lt;&gt;""), MAX(0, MIN(10, ROUND( 5 + ( ($G208*_Listas!$E$7) + ($H208*_Listas!$E$8) + IF($E208="S",_Listas!$E$11,0) + IF($F208&gt;=90,_Listas!$E$12,0) - ($I208*_Listas!$E$9) - ($J208*_Listas!$E$10) )/2, 1))), "")</f>
        <v/>
      </c>
      <c r="O208" s="3"/>
    </row>
    <row r="209" spans="1:15" ht="18" customHeight="1" x14ac:dyDescent="0.25">
      <c r="A209" s="3"/>
      <c r="B209" s="3"/>
      <c r="C209" s="9" t="str">
        <f>IFERROR(INDEX(Plantilla!$B$6:$B$30, MATCH($B209, Plantilla!$A$6:$A$30, 0)), "")</f>
        <v/>
      </c>
      <c r="D209" s="9" t="str">
        <f>IFERROR(INDEX(Plantilla!$C$6:$C$30, MATCH($B209, Plantilla!$A$6:$A$30, 0)), "")</f>
        <v/>
      </c>
      <c r="E209" s="3"/>
      <c r="F209" s="4"/>
      <c r="G209" s="4"/>
      <c r="H209" s="4"/>
      <c r="I209" s="4"/>
      <c r="J209" s="4"/>
      <c r="K209" s="10"/>
      <c r="L209" s="3"/>
      <c r="M209" s="2" t="str">
        <f>IF(AND($A209&lt;&gt;"",$B209&lt;&gt;""), $I209*_Listas!$E$9 + $J209*_Listas!$E$10, "")</f>
        <v/>
      </c>
      <c r="N209" s="11" t="str">
        <f>IF(AND($A209&lt;&gt;"",$B209&lt;&gt;""), MAX(0, MIN(10, ROUND( 5 + ( ($G209*_Listas!$E$7) + ($H209*_Listas!$E$8) + IF($E209="S",_Listas!$E$11,0) + IF($F209&gt;=90,_Listas!$E$12,0) - ($I209*_Listas!$E$9) - ($J209*_Listas!$E$10) )/2, 1))), "")</f>
        <v/>
      </c>
      <c r="O209" s="3"/>
    </row>
    <row r="210" spans="1:15" ht="18" customHeight="1" x14ac:dyDescent="0.25">
      <c r="A210" s="3"/>
      <c r="B210" s="3"/>
      <c r="C210" s="9" t="str">
        <f>IFERROR(INDEX(Plantilla!$B$6:$B$30, MATCH($B210, Plantilla!$A$6:$A$30, 0)), "")</f>
        <v/>
      </c>
      <c r="D210" s="9" t="str">
        <f>IFERROR(INDEX(Plantilla!$C$6:$C$30, MATCH($B210, Plantilla!$A$6:$A$30, 0)), "")</f>
        <v/>
      </c>
      <c r="E210" s="3"/>
      <c r="F210" s="4"/>
      <c r="G210" s="4"/>
      <c r="H210" s="4"/>
      <c r="I210" s="4"/>
      <c r="J210" s="4"/>
      <c r="K210" s="10"/>
      <c r="L210" s="3"/>
      <c r="M210" s="2" t="str">
        <f>IF(AND($A210&lt;&gt;"",$B210&lt;&gt;""), $I210*_Listas!$E$9 + $J210*_Listas!$E$10, "")</f>
        <v/>
      </c>
      <c r="N210" s="11" t="str">
        <f>IF(AND($A210&lt;&gt;"",$B210&lt;&gt;""), MAX(0, MIN(10, ROUND( 5 + ( ($G210*_Listas!$E$7) + ($H210*_Listas!$E$8) + IF($E210="S",_Listas!$E$11,0) + IF($F210&gt;=90,_Listas!$E$12,0) - ($I210*_Listas!$E$9) - ($J210*_Listas!$E$10) )/2, 1))), "")</f>
        <v/>
      </c>
      <c r="O210" s="3"/>
    </row>
    <row r="211" spans="1:15" ht="18" customHeight="1" x14ac:dyDescent="0.25">
      <c r="A211" s="3"/>
      <c r="B211" s="3"/>
      <c r="C211" s="9" t="str">
        <f>IFERROR(INDEX(Plantilla!$B$6:$B$30, MATCH($B211, Plantilla!$A$6:$A$30, 0)), "")</f>
        <v/>
      </c>
      <c r="D211" s="9" t="str">
        <f>IFERROR(INDEX(Plantilla!$C$6:$C$30, MATCH($B211, Plantilla!$A$6:$A$30, 0)), "")</f>
        <v/>
      </c>
      <c r="E211" s="3"/>
      <c r="F211" s="4"/>
      <c r="G211" s="4"/>
      <c r="H211" s="4"/>
      <c r="I211" s="4"/>
      <c r="J211" s="4"/>
      <c r="K211" s="10"/>
      <c r="L211" s="3"/>
      <c r="M211" s="2" t="str">
        <f>IF(AND($A211&lt;&gt;"",$B211&lt;&gt;""), $I211*_Listas!$E$9 + $J211*_Listas!$E$10, "")</f>
        <v/>
      </c>
      <c r="N211" s="11" t="str">
        <f>IF(AND($A211&lt;&gt;"",$B211&lt;&gt;""), MAX(0, MIN(10, ROUND( 5 + ( ($G211*_Listas!$E$7) + ($H211*_Listas!$E$8) + IF($E211="S",_Listas!$E$11,0) + IF($F211&gt;=90,_Listas!$E$12,0) - ($I211*_Listas!$E$9) - ($J211*_Listas!$E$10) )/2, 1))), "")</f>
        <v/>
      </c>
      <c r="O211" s="3"/>
    </row>
    <row r="212" spans="1:15" ht="18" customHeight="1" x14ac:dyDescent="0.25">
      <c r="A212" s="3"/>
      <c r="B212" s="3"/>
      <c r="C212" s="9" t="str">
        <f>IFERROR(INDEX(Plantilla!$B$6:$B$30, MATCH($B212, Plantilla!$A$6:$A$30, 0)), "")</f>
        <v/>
      </c>
      <c r="D212" s="9" t="str">
        <f>IFERROR(INDEX(Plantilla!$C$6:$C$30, MATCH($B212, Plantilla!$A$6:$A$30, 0)), "")</f>
        <v/>
      </c>
      <c r="E212" s="3"/>
      <c r="F212" s="4"/>
      <c r="G212" s="4"/>
      <c r="H212" s="4"/>
      <c r="I212" s="4"/>
      <c r="J212" s="4"/>
      <c r="K212" s="10"/>
      <c r="L212" s="3"/>
      <c r="M212" s="2" t="str">
        <f>IF(AND($A212&lt;&gt;"",$B212&lt;&gt;""), $I212*_Listas!$E$9 + $J212*_Listas!$E$10, "")</f>
        <v/>
      </c>
      <c r="N212" s="11" t="str">
        <f>IF(AND($A212&lt;&gt;"",$B212&lt;&gt;""), MAX(0, MIN(10, ROUND( 5 + ( ($G212*_Listas!$E$7) + ($H212*_Listas!$E$8) + IF($E212="S",_Listas!$E$11,0) + IF($F212&gt;=90,_Listas!$E$12,0) - ($I212*_Listas!$E$9) - ($J212*_Listas!$E$10) )/2, 1))), "")</f>
        <v/>
      </c>
      <c r="O212" s="3"/>
    </row>
    <row r="213" spans="1:15" ht="18" customHeight="1" x14ac:dyDescent="0.25">
      <c r="A213" s="3"/>
      <c r="B213" s="3"/>
      <c r="C213" s="9" t="str">
        <f>IFERROR(INDEX(Plantilla!$B$6:$B$30, MATCH($B213, Plantilla!$A$6:$A$30, 0)), "")</f>
        <v/>
      </c>
      <c r="D213" s="9" t="str">
        <f>IFERROR(INDEX(Plantilla!$C$6:$C$30, MATCH($B213, Plantilla!$A$6:$A$30, 0)), "")</f>
        <v/>
      </c>
      <c r="E213" s="3"/>
      <c r="F213" s="4"/>
      <c r="G213" s="4"/>
      <c r="H213" s="4"/>
      <c r="I213" s="4"/>
      <c r="J213" s="4"/>
      <c r="K213" s="10"/>
      <c r="L213" s="3"/>
      <c r="M213" s="2" t="str">
        <f>IF(AND($A213&lt;&gt;"",$B213&lt;&gt;""), $I213*_Listas!$E$9 + $J213*_Listas!$E$10, "")</f>
        <v/>
      </c>
      <c r="N213" s="11" t="str">
        <f>IF(AND($A213&lt;&gt;"",$B213&lt;&gt;""), MAX(0, MIN(10, ROUND( 5 + ( ($G213*_Listas!$E$7) + ($H213*_Listas!$E$8) + IF($E213="S",_Listas!$E$11,0) + IF($F213&gt;=90,_Listas!$E$12,0) - ($I213*_Listas!$E$9) - ($J213*_Listas!$E$10) )/2, 1))), "")</f>
        <v/>
      </c>
      <c r="O213" s="3"/>
    </row>
    <row r="214" spans="1:15" ht="18" customHeight="1" x14ac:dyDescent="0.25">
      <c r="A214" s="3"/>
      <c r="B214" s="3"/>
      <c r="C214" s="9" t="str">
        <f>IFERROR(INDEX(Plantilla!$B$6:$B$30, MATCH($B214, Plantilla!$A$6:$A$30, 0)), "")</f>
        <v/>
      </c>
      <c r="D214" s="9" t="str">
        <f>IFERROR(INDEX(Plantilla!$C$6:$C$30, MATCH($B214, Plantilla!$A$6:$A$30, 0)), "")</f>
        <v/>
      </c>
      <c r="E214" s="3"/>
      <c r="F214" s="4"/>
      <c r="G214" s="4"/>
      <c r="H214" s="4"/>
      <c r="I214" s="4"/>
      <c r="J214" s="4"/>
      <c r="K214" s="10"/>
      <c r="L214" s="3"/>
      <c r="M214" s="2" t="str">
        <f>IF(AND($A214&lt;&gt;"",$B214&lt;&gt;""), $I214*_Listas!$E$9 + $J214*_Listas!$E$10, "")</f>
        <v/>
      </c>
      <c r="N214" s="11" t="str">
        <f>IF(AND($A214&lt;&gt;"",$B214&lt;&gt;""), MAX(0, MIN(10, ROUND( 5 + ( ($G214*_Listas!$E$7) + ($H214*_Listas!$E$8) + IF($E214="S",_Listas!$E$11,0) + IF($F214&gt;=90,_Listas!$E$12,0) - ($I214*_Listas!$E$9) - ($J214*_Listas!$E$10) )/2, 1))), "")</f>
        <v/>
      </c>
      <c r="O214" s="3"/>
    </row>
    <row r="215" spans="1:15" ht="18" customHeight="1" x14ac:dyDescent="0.25">
      <c r="A215" s="3"/>
      <c r="B215" s="3"/>
      <c r="C215" s="9" t="str">
        <f>IFERROR(INDEX(Plantilla!$B$6:$B$30, MATCH($B215, Plantilla!$A$6:$A$30, 0)), "")</f>
        <v/>
      </c>
      <c r="D215" s="9" t="str">
        <f>IFERROR(INDEX(Plantilla!$C$6:$C$30, MATCH($B215, Plantilla!$A$6:$A$30, 0)), "")</f>
        <v/>
      </c>
      <c r="E215" s="3"/>
      <c r="F215" s="4"/>
      <c r="G215" s="4"/>
      <c r="H215" s="4"/>
      <c r="I215" s="4"/>
      <c r="J215" s="4"/>
      <c r="K215" s="10"/>
      <c r="L215" s="3"/>
      <c r="M215" s="2" t="str">
        <f>IF(AND($A215&lt;&gt;"",$B215&lt;&gt;""), $I215*_Listas!$E$9 + $J215*_Listas!$E$10, "")</f>
        <v/>
      </c>
      <c r="N215" s="11" t="str">
        <f>IF(AND($A215&lt;&gt;"",$B215&lt;&gt;""), MAX(0, MIN(10, ROUND( 5 + ( ($G215*_Listas!$E$7) + ($H215*_Listas!$E$8) + IF($E215="S",_Listas!$E$11,0) + IF($F215&gt;=90,_Listas!$E$12,0) - ($I215*_Listas!$E$9) - ($J215*_Listas!$E$10) )/2, 1))), "")</f>
        <v/>
      </c>
      <c r="O215" s="3"/>
    </row>
    <row r="216" spans="1:15" ht="18" customHeight="1" x14ac:dyDescent="0.25">
      <c r="A216" s="3"/>
      <c r="B216" s="3"/>
      <c r="C216" s="9" t="str">
        <f>IFERROR(INDEX(Plantilla!$B$6:$B$30, MATCH($B216, Plantilla!$A$6:$A$30, 0)), "")</f>
        <v/>
      </c>
      <c r="D216" s="9" t="str">
        <f>IFERROR(INDEX(Plantilla!$C$6:$C$30, MATCH($B216, Plantilla!$A$6:$A$30, 0)), "")</f>
        <v/>
      </c>
      <c r="E216" s="3"/>
      <c r="F216" s="4"/>
      <c r="G216" s="4"/>
      <c r="H216" s="4"/>
      <c r="I216" s="4"/>
      <c r="J216" s="4"/>
      <c r="K216" s="10"/>
      <c r="L216" s="3"/>
      <c r="M216" s="2" t="str">
        <f>IF(AND($A216&lt;&gt;"",$B216&lt;&gt;""), $I216*_Listas!$E$9 + $J216*_Listas!$E$10, "")</f>
        <v/>
      </c>
      <c r="N216" s="11" t="str">
        <f>IF(AND($A216&lt;&gt;"",$B216&lt;&gt;""), MAX(0, MIN(10, ROUND( 5 + ( ($G216*_Listas!$E$7) + ($H216*_Listas!$E$8) + IF($E216="S",_Listas!$E$11,0) + IF($F216&gt;=90,_Listas!$E$12,0) - ($I216*_Listas!$E$9) - ($J216*_Listas!$E$10) )/2, 1))), "")</f>
        <v/>
      </c>
      <c r="O216" s="3"/>
    </row>
    <row r="217" spans="1:15" ht="18" customHeight="1" x14ac:dyDescent="0.25">
      <c r="A217" s="3"/>
      <c r="B217" s="3"/>
      <c r="C217" s="9" t="str">
        <f>IFERROR(INDEX(Plantilla!$B$6:$B$30, MATCH($B217, Plantilla!$A$6:$A$30, 0)), "")</f>
        <v/>
      </c>
      <c r="D217" s="9" t="str">
        <f>IFERROR(INDEX(Plantilla!$C$6:$C$30, MATCH($B217, Plantilla!$A$6:$A$30, 0)), "")</f>
        <v/>
      </c>
      <c r="E217" s="3"/>
      <c r="F217" s="4"/>
      <c r="G217" s="4"/>
      <c r="H217" s="4"/>
      <c r="I217" s="4"/>
      <c r="J217" s="4"/>
      <c r="K217" s="10"/>
      <c r="L217" s="3"/>
      <c r="M217" s="2" t="str">
        <f>IF(AND($A217&lt;&gt;"",$B217&lt;&gt;""), $I217*_Listas!$E$9 + $J217*_Listas!$E$10, "")</f>
        <v/>
      </c>
      <c r="N217" s="11" t="str">
        <f>IF(AND($A217&lt;&gt;"",$B217&lt;&gt;""), MAX(0, MIN(10, ROUND( 5 + ( ($G217*_Listas!$E$7) + ($H217*_Listas!$E$8) + IF($E217="S",_Listas!$E$11,0) + IF($F217&gt;=90,_Listas!$E$12,0) - ($I217*_Listas!$E$9) - ($J217*_Listas!$E$10) )/2, 1))), "")</f>
        <v/>
      </c>
      <c r="O217" s="3"/>
    </row>
    <row r="218" spans="1:15" ht="18" customHeight="1" x14ac:dyDescent="0.25">
      <c r="A218" s="3"/>
      <c r="B218" s="3"/>
      <c r="C218" s="9" t="str">
        <f>IFERROR(INDEX(Plantilla!$B$6:$B$30, MATCH($B218, Plantilla!$A$6:$A$30, 0)), "")</f>
        <v/>
      </c>
      <c r="D218" s="9" t="str">
        <f>IFERROR(INDEX(Plantilla!$C$6:$C$30, MATCH($B218, Plantilla!$A$6:$A$30, 0)), "")</f>
        <v/>
      </c>
      <c r="E218" s="3"/>
      <c r="F218" s="4"/>
      <c r="G218" s="4"/>
      <c r="H218" s="4"/>
      <c r="I218" s="4"/>
      <c r="J218" s="4"/>
      <c r="K218" s="10"/>
      <c r="L218" s="3"/>
      <c r="M218" s="2" t="str">
        <f>IF(AND($A218&lt;&gt;"",$B218&lt;&gt;""), $I218*_Listas!$E$9 + $J218*_Listas!$E$10, "")</f>
        <v/>
      </c>
      <c r="N218" s="11" t="str">
        <f>IF(AND($A218&lt;&gt;"",$B218&lt;&gt;""), MAX(0, MIN(10, ROUND( 5 + ( ($G218*_Listas!$E$7) + ($H218*_Listas!$E$8) + IF($E218="S",_Listas!$E$11,0) + IF($F218&gt;=90,_Listas!$E$12,0) - ($I218*_Listas!$E$9) - ($J218*_Listas!$E$10) )/2, 1))), "")</f>
        <v/>
      </c>
      <c r="O218" s="3"/>
    </row>
    <row r="219" spans="1:15" ht="18" customHeight="1" x14ac:dyDescent="0.25">
      <c r="A219" s="3"/>
      <c r="B219" s="3"/>
      <c r="C219" s="9" t="str">
        <f>IFERROR(INDEX(Plantilla!$B$6:$B$30, MATCH($B219, Plantilla!$A$6:$A$30, 0)), "")</f>
        <v/>
      </c>
      <c r="D219" s="9" t="str">
        <f>IFERROR(INDEX(Plantilla!$C$6:$C$30, MATCH($B219, Plantilla!$A$6:$A$30, 0)), "")</f>
        <v/>
      </c>
      <c r="E219" s="3"/>
      <c r="F219" s="4"/>
      <c r="G219" s="4"/>
      <c r="H219" s="4"/>
      <c r="I219" s="4"/>
      <c r="J219" s="4"/>
      <c r="K219" s="10"/>
      <c r="L219" s="3"/>
      <c r="M219" s="2" t="str">
        <f>IF(AND($A219&lt;&gt;"",$B219&lt;&gt;""), $I219*_Listas!$E$9 + $J219*_Listas!$E$10, "")</f>
        <v/>
      </c>
      <c r="N219" s="11" t="str">
        <f>IF(AND($A219&lt;&gt;"",$B219&lt;&gt;""), MAX(0, MIN(10, ROUND( 5 + ( ($G219*_Listas!$E$7) + ($H219*_Listas!$E$8) + IF($E219="S",_Listas!$E$11,0) + IF($F219&gt;=90,_Listas!$E$12,0) - ($I219*_Listas!$E$9) - ($J219*_Listas!$E$10) )/2, 1))), "")</f>
        <v/>
      </c>
      <c r="O219" s="3"/>
    </row>
    <row r="220" spans="1:15" ht="18" customHeight="1" x14ac:dyDescent="0.25">
      <c r="A220" s="3"/>
      <c r="B220" s="3"/>
      <c r="C220" s="9" t="str">
        <f>IFERROR(INDEX(Plantilla!$B$6:$B$30, MATCH($B220, Plantilla!$A$6:$A$30, 0)), "")</f>
        <v/>
      </c>
      <c r="D220" s="9" t="str">
        <f>IFERROR(INDEX(Plantilla!$C$6:$C$30, MATCH($B220, Plantilla!$A$6:$A$30, 0)), "")</f>
        <v/>
      </c>
      <c r="E220" s="3"/>
      <c r="F220" s="4"/>
      <c r="G220" s="4"/>
      <c r="H220" s="4"/>
      <c r="I220" s="4"/>
      <c r="J220" s="4"/>
      <c r="K220" s="10"/>
      <c r="L220" s="3"/>
      <c r="M220" s="2" t="str">
        <f>IF(AND($A220&lt;&gt;"",$B220&lt;&gt;""), $I220*_Listas!$E$9 + $J220*_Listas!$E$10, "")</f>
        <v/>
      </c>
      <c r="N220" s="11" t="str">
        <f>IF(AND($A220&lt;&gt;"",$B220&lt;&gt;""), MAX(0, MIN(10, ROUND( 5 + ( ($G220*_Listas!$E$7) + ($H220*_Listas!$E$8) + IF($E220="S",_Listas!$E$11,0) + IF($F220&gt;=90,_Listas!$E$12,0) - ($I220*_Listas!$E$9) - ($J220*_Listas!$E$10) )/2, 1))), "")</f>
        <v/>
      </c>
      <c r="O220" s="3"/>
    </row>
    <row r="221" spans="1:15" ht="18" customHeight="1" x14ac:dyDescent="0.25">
      <c r="A221" s="3"/>
      <c r="B221" s="3"/>
      <c r="C221" s="9" t="str">
        <f>IFERROR(INDEX(Plantilla!$B$6:$B$30, MATCH($B221, Plantilla!$A$6:$A$30, 0)), "")</f>
        <v/>
      </c>
      <c r="D221" s="9" t="str">
        <f>IFERROR(INDEX(Plantilla!$C$6:$C$30, MATCH($B221, Plantilla!$A$6:$A$30, 0)), "")</f>
        <v/>
      </c>
      <c r="E221" s="3"/>
      <c r="F221" s="4"/>
      <c r="G221" s="4"/>
      <c r="H221" s="4"/>
      <c r="I221" s="4"/>
      <c r="J221" s="4"/>
      <c r="K221" s="10"/>
      <c r="L221" s="3"/>
      <c r="M221" s="2" t="str">
        <f>IF(AND($A221&lt;&gt;"",$B221&lt;&gt;""), $I221*_Listas!$E$9 + $J221*_Listas!$E$10, "")</f>
        <v/>
      </c>
      <c r="N221" s="11" t="str">
        <f>IF(AND($A221&lt;&gt;"",$B221&lt;&gt;""), MAX(0, MIN(10, ROUND( 5 + ( ($G221*_Listas!$E$7) + ($H221*_Listas!$E$8) + IF($E221="S",_Listas!$E$11,0) + IF($F221&gt;=90,_Listas!$E$12,0) - ($I221*_Listas!$E$9) - ($J221*_Listas!$E$10) )/2, 1))), "")</f>
        <v/>
      </c>
      <c r="O221" s="3"/>
    </row>
    <row r="222" spans="1:15" ht="18" customHeight="1" x14ac:dyDescent="0.25">
      <c r="A222" s="3"/>
      <c r="B222" s="3"/>
      <c r="C222" s="9" t="str">
        <f>IFERROR(INDEX(Plantilla!$B$6:$B$30, MATCH($B222, Plantilla!$A$6:$A$30, 0)), "")</f>
        <v/>
      </c>
      <c r="D222" s="9" t="str">
        <f>IFERROR(INDEX(Plantilla!$C$6:$C$30, MATCH($B222, Plantilla!$A$6:$A$30, 0)), "")</f>
        <v/>
      </c>
      <c r="E222" s="3"/>
      <c r="F222" s="4"/>
      <c r="G222" s="4"/>
      <c r="H222" s="4"/>
      <c r="I222" s="4"/>
      <c r="J222" s="4"/>
      <c r="K222" s="10"/>
      <c r="L222" s="3"/>
      <c r="M222" s="2" t="str">
        <f>IF(AND($A222&lt;&gt;"",$B222&lt;&gt;""), $I222*_Listas!$E$9 + $J222*_Listas!$E$10, "")</f>
        <v/>
      </c>
      <c r="N222" s="11" t="str">
        <f>IF(AND($A222&lt;&gt;"",$B222&lt;&gt;""), MAX(0, MIN(10, ROUND( 5 + ( ($G222*_Listas!$E$7) + ($H222*_Listas!$E$8) + IF($E222="S",_Listas!$E$11,0) + IF($F222&gt;=90,_Listas!$E$12,0) - ($I222*_Listas!$E$9) - ($J222*_Listas!$E$10) )/2, 1))), "")</f>
        <v/>
      </c>
      <c r="O222" s="3"/>
    </row>
    <row r="223" spans="1:15" ht="18" customHeight="1" x14ac:dyDescent="0.25">
      <c r="A223" s="3"/>
      <c r="B223" s="3"/>
      <c r="C223" s="9" t="str">
        <f>IFERROR(INDEX(Plantilla!$B$6:$B$30, MATCH($B223, Plantilla!$A$6:$A$30, 0)), "")</f>
        <v/>
      </c>
      <c r="D223" s="9" t="str">
        <f>IFERROR(INDEX(Plantilla!$C$6:$C$30, MATCH($B223, Plantilla!$A$6:$A$30, 0)), "")</f>
        <v/>
      </c>
      <c r="E223" s="3"/>
      <c r="F223" s="4"/>
      <c r="G223" s="4"/>
      <c r="H223" s="4"/>
      <c r="I223" s="4"/>
      <c r="J223" s="4"/>
      <c r="K223" s="10"/>
      <c r="L223" s="3"/>
      <c r="M223" s="2" t="str">
        <f>IF(AND($A223&lt;&gt;"",$B223&lt;&gt;""), $I223*_Listas!$E$9 + $J223*_Listas!$E$10, "")</f>
        <v/>
      </c>
      <c r="N223" s="11" t="str">
        <f>IF(AND($A223&lt;&gt;"",$B223&lt;&gt;""), MAX(0, MIN(10, ROUND( 5 + ( ($G223*_Listas!$E$7) + ($H223*_Listas!$E$8) + IF($E223="S",_Listas!$E$11,0) + IF($F223&gt;=90,_Listas!$E$12,0) - ($I223*_Listas!$E$9) - ($J223*_Listas!$E$10) )/2, 1))), "")</f>
        <v/>
      </c>
      <c r="O223" s="3"/>
    </row>
    <row r="224" spans="1:15" ht="18" customHeight="1" x14ac:dyDescent="0.25">
      <c r="A224" s="3"/>
      <c r="B224" s="3"/>
      <c r="C224" s="9" t="str">
        <f>IFERROR(INDEX(Plantilla!$B$6:$B$30, MATCH($B224, Plantilla!$A$6:$A$30, 0)), "")</f>
        <v/>
      </c>
      <c r="D224" s="9" t="str">
        <f>IFERROR(INDEX(Plantilla!$C$6:$C$30, MATCH($B224, Plantilla!$A$6:$A$30, 0)), "")</f>
        <v/>
      </c>
      <c r="E224" s="3"/>
      <c r="F224" s="4"/>
      <c r="G224" s="4"/>
      <c r="H224" s="4"/>
      <c r="I224" s="4"/>
      <c r="J224" s="4"/>
      <c r="K224" s="10"/>
      <c r="L224" s="3"/>
      <c r="M224" s="2" t="str">
        <f>IF(AND($A224&lt;&gt;"",$B224&lt;&gt;""), $I224*_Listas!$E$9 + $J224*_Listas!$E$10, "")</f>
        <v/>
      </c>
      <c r="N224" s="11" t="str">
        <f>IF(AND($A224&lt;&gt;"",$B224&lt;&gt;""), MAX(0, MIN(10, ROUND( 5 + ( ($G224*_Listas!$E$7) + ($H224*_Listas!$E$8) + IF($E224="S",_Listas!$E$11,0) + IF($F224&gt;=90,_Listas!$E$12,0) - ($I224*_Listas!$E$9) - ($J224*_Listas!$E$10) )/2, 1))), "")</f>
        <v/>
      </c>
      <c r="O224" s="3"/>
    </row>
    <row r="225" spans="1:15" ht="18" customHeight="1" x14ac:dyDescent="0.25">
      <c r="A225" s="3"/>
      <c r="B225" s="3"/>
      <c r="C225" s="9" t="str">
        <f>IFERROR(INDEX(Plantilla!$B$6:$B$30, MATCH($B225, Plantilla!$A$6:$A$30, 0)), "")</f>
        <v/>
      </c>
      <c r="D225" s="9" t="str">
        <f>IFERROR(INDEX(Plantilla!$C$6:$C$30, MATCH($B225, Plantilla!$A$6:$A$30, 0)), "")</f>
        <v/>
      </c>
      <c r="E225" s="3"/>
      <c r="F225" s="4"/>
      <c r="G225" s="4"/>
      <c r="H225" s="4"/>
      <c r="I225" s="4"/>
      <c r="J225" s="4"/>
      <c r="K225" s="10"/>
      <c r="L225" s="3"/>
      <c r="M225" s="2" t="str">
        <f>IF(AND($A225&lt;&gt;"",$B225&lt;&gt;""), $I225*_Listas!$E$9 + $J225*_Listas!$E$10, "")</f>
        <v/>
      </c>
      <c r="N225" s="11" t="str">
        <f>IF(AND($A225&lt;&gt;"",$B225&lt;&gt;""), MAX(0, MIN(10, ROUND( 5 + ( ($G225*_Listas!$E$7) + ($H225*_Listas!$E$8) + IF($E225="S",_Listas!$E$11,0) + IF($F225&gt;=90,_Listas!$E$12,0) - ($I225*_Listas!$E$9) - ($J225*_Listas!$E$10) )/2, 1))), "")</f>
        <v/>
      </c>
      <c r="O225" s="3"/>
    </row>
    <row r="226" spans="1:15" ht="18" customHeight="1" x14ac:dyDescent="0.25">
      <c r="A226" s="3"/>
      <c r="B226" s="3"/>
      <c r="C226" s="9" t="str">
        <f>IFERROR(INDEX(Plantilla!$B$6:$B$30, MATCH($B226, Plantilla!$A$6:$A$30, 0)), "")</f>
        <v/>
      </c>
      <c r="D226" s="9" t="str">
        <f>IFERROR(INDEX(Plantilla!$C$6:$C$30, MATCH($B226, Plantilla!$A$6:$A$30, 0)), "")</f>
        <v/>
      </c>
      <c r="E226" s="3"/>
      <c r="F226" s="4"/>
      <c r="G226" s="4"/>
      <c r="H226" s="4"/>
      <c r="I226" s="4"/>
      <c r="J226" s="4"/>
      <c r="K226" s="10"/>
      <c r="L226" s="3"/>
      <c r="M226" s="2" t="str">
        <f>IF(AND($A226&lt;&gt;"",$B226&lt;&gt;""), $I226*_Listas!$E$9 + $J226*_Listas!$E$10, "")</f>
        <v/>
      </c>
      <c r="N226" s="11" t="str">
        <f>IF(AND($A226&lt;&gt;"",$B226&lt;&gt;""), MAX(0, MIN(10, ROUND( 5 + ( ($G226*_Listas!$E$7) + ($H226*_Listas!$E$8) + IF($E226="S",_Listas!$E$11,0) + IF($F226&gt;=90,_Listas!$E$12,0) - ($I226*_Listas!$E$9) - ($J226*_Listas!$E$10) )/2, 1))), "")</f>
        <v/>
      </c>
      <c r="O226" s="3"/>
    </row>
    <row r="227" spans="1:15" ht="18" customHeight="1" x14ac:dyDescent="0.25">
      <c r="A227" s="3"/>
      <c r="B227" s="3"/>
      <c r="C227" s="9" t="str">
        <f>IFERROR(INDEX(Plantilla!$B$6:$B$30, MATCH($B227, Plantilla!$A$6:$A$30, 0)), "")</f>
        <v/>
      </c>
      <c r="D227" s="9" t="str">
        <f>IFERROR(INDEX(Plantilla!$C$6:$C$30, MATCH($B227, Plantilla!$A$6:$A$30, 0)), "")</f>
        <v/>
      </c>
      <c r="E227" s="3"/>
      <c r="F227" s="4"/>
      <c r="G227" s="4"/>
      <c r="H227" s="4"/>
      <c r="I227" s="4"/>
      <c r="J227" s="4"/>
      <c r="K227" s="10"/>
      <c r="L227" s="3"/>
      <c r="M227" s="2" t="str">
        <f>IF(AND($A227&lt;&gt;"",$B227&lt;&gt;""), $I227*_Listas!$E$9 + $J227*_Listas!$E$10, "")</f>
        <v/>
      </c>
      <c r="N227" s="11" t="str">
        <f>IF(AND($A227&lt;&gt;"",$B227&lt;&gt;""), MAX(0, MIN(10, ROUND( 5 + ( ($G227*_Listas!$E$7) + ($H227*_Listas!$E$8) + IF($E227="S",_Listas!$E$11,0) + IF($F227&gt;=90,_Listas!$E$12,0) - ($I227*_Listas!$E$9) - ($J227*_Listas!$E$10) )/2, 1))), "")</f>
        <v/>
      </c>
      <c r="O227" s="3"/>
    </row>
    <row r="228" spans="1:15" ht="18" customHeight="1" x14ac:dyDescent="0.25">
      <c r="A228" s="3"/>
      <c r="B228" s="3"/>
      <c r="C228" s="9" t="str">
        <f>IFERROR(INDEX(Plantilla!$B$6:$B$30, MATCH($B228, Plantilla!$A$6:$A$30, 0)), "")</f>
        <v/>
      </c>
      <c r="D228" s="9" t="str">
        <f>IFERROR(INDEX(Plantilla!$C$6:$C$30, MATCH($B228, Plantilla!$A$6:$A$30, 0)), "")</f>
        <v/>
      </c>
      <c r="E228" s="3"/>
      <c r="F228" s="4"/>
      <c r="G228" s="4"/>
      <c r="H228" s="4"/>
      <c r="I228" s="4"/>
      <c r="J228" s="4"/>
      <c r="K228" s="10"/>
      <c r="L228" s="3"/>
      <c r="M228" s="2" t="str">
        <f>IF(AND($A228&lt;&gt;"",$B228&lt;&gt;""), $I228*_Listas!$E$9 + $J228*_Listas!$E$10, "")</f>
        <v/>
      </c>
      <c r="N228" s="11" t="str">
        <f>IF(AND($A228&lt;&gt;"",$B228&lt;&gt;""), MAX(0, MIN(10, ROUND( 5 + ( ($G228*_Listas!$E$7) + ($H228*_Listas!$E$8) + IF($E228="S",_Listas!$E$11,0) + IF($F228&gt;=90,_Listas!$E$12,0) - ($I228*_Listas!$E$9) - ($J228*_Listas!$E$10) )/2, 1))), "")</f>
        <v/>
      </c>
      <c r="O228" s="3"/>
    </row>
    <row r="229" spans="1:15" ht="18" customHeight="1" x14ac:dyDescent="0.25">
      <c r="A229" s="3"/>
      <c r="B229" s="3"/>
      <c r="C229" s="9" t="str">
        <f>IFERROR(INDEX(Plantilla!$B$6:$B$30, MATCH($B229, Plantilla!$A$6:$A$30, 0)), "")</f>
        <v/>
      </c>
      <c r="D229" s="9" t="str">
        <f>IFERROR(INDEX(Plantilla!$C$6:$C$30, MATCH($B229, Plantilla!$A$6:$A$30, 0)), "")</f>
        <v/>
      </c>
      <c r="E229" s="3"/>
      <c r="F229" s="4"/>
      <c r="G229" s="4"/>
      <c r="H229" s="4"/>
      <c r="I229" s="4"/>
      <c r="J229" s="4"/>
      <c r="K229" s="10"/>
      <c r="L229" s="3"/>
      <c r="M229" s="2" t="str">
        <f>IF(AND($A229&lt;&gt;"",$B229&lt;&gt;""), $I229*_Listas!$E$9 + $J229*_Listas!$E$10, "")</f>
        <v/>
      </c>
      <c r="N229" s="11" t="str">
        <f>IF(AND($A229&lt;&gt;"",$B229&lt;&gt;""), MAX(0, MIN(10, ROUND( 5 + ( ($G229*_Listas!$E$7) + ($H229*_Listas!$E$8) + IF($E229="S",_Listas!$E$11,0) + IF($F229&gt;=90,_Listas!$E$12,0) - ($I229*_Listas!$E$9) - ($J229*_Listas!$E$10) )/2, 1))), "")</f>
        <v/>
      </c>
      <c r="O229" s="3"/>
    </row>
    <row r="230" spans="1:15" ht="18" customHeight="1" x14ac:dyDescent="0.25">
      <c r="A230" s="3"/>
      <c r="B230" s="3"/>
      <c r="C230" s="9" t="str">
        <f>IFERROR(INDEX(Plantilla!$B$6:$B$30, MATCH($B230, Plantilla!$A$6:$A$30, 0)), "")</f>
        <v/>
      </c>
      <c r="D230" s="9" t="str">
        <f>IFERROR(INDEX(Plantilla!$C$6:$C$30, MATCH($B230, Plantilla!$A$6:$A$30, 0)), "")</f>
        <v/>
      </c>
      <c r="E230" s="3"/>
      <c r="F230" s="4"/>
      <c r="G230" s="4"/>
      <c r="H230" s="4"/>
      <c r="I230" s="4"/>
      <c r="J230" s="4"/>
      <c r="K230" s="10"/>
      <c r="L230" s="3"/>
      <c r="M230" s="2" t="str">
        <f>IF(AND($A230&lt;&gt;"",$B230&lt;&gt;""), $I230*_Listas!$E$9 + $J230*_Listas!$E$10, "")</f>
        <v/>
      </c>
      <c r="N230" s="11" t="str">
        <f>IF(AND($A230&lt;&gt;"",$B230&lt;&gt;""), MAX(0, MIN(10, ROUND( 5 + ( ($G230*_Listas!$E$7) + ($H230*_Listas!$E$8) + IF($E230="S",_Listas!$E$11,0) + IF($F230&gt;=90,_Listas!$E$12,0) - ($I230*_Listas!$E$9) - ($J230*_Listas!$E$10) )/2, 1))), "")</f>
        <v/>
      </c>
      <c r="O230" s="3"/>
    </row>
    <row r="231" spans="1:15" ht="18" customHeight="1" x14ac:dyDescent="0.25">
      <c r="A231" s="3"/>
      <c r="B231" s="3"/>
      <c r="C231" s="9" t="str">
        <f>IFERROR(INDEX(Plantilla!$B$6:$B$30, MATCH($B231, Plantilla!$A$6:$A$30, 0)), "")</f>
        <v/>
      </c>
      <c r="D231" s="9" t="str">
        <f>IFERROR(INDEX(Plantilla!$C$6:$C$30, MATCH($B231, Plantilla!$A$6:$A$30, 0)), "")</f>
        <v/>
      </c>
      <c r="E231" s="3"/>
      <c r="F231" s="4"/>
      <c r="G231" s="4"/>
      <c r="H231" s="4"/>
      <c r="I231" s="4"/>
      <c r="J231" s="4"/>
      <c r="K231" s="10"/>
      <c r="L231" s="3"/>
      <c r="M231" s="2" t="str">
        <f>IF(AND($A231&lt;&gt;"",$B231&lt;&gt;""), $I231*_Listas!$E$9 + $J231*_Listas!$E$10, "")</f>
        <v/>
      </c>
      <c r="N231" s="11" t="str">
        <f>IF(AND($A231&lt;&gt;"",$B231&lt;&gt;""), MAX(0, MIN(10, ROUND( 5 + ( ($G231*_Listas!$E$7) + ($H231*_Listas!$E$8) + IF($E231="S",_Listas!$E$11,0) + IF($F231&gt;=90,_Listas!$E$12,0) - ($I231*_Listas!$E$9) - ($J231*_Listas!$E$10) )/2, 1))), "")</f>
        <v/>
      </c>
      <c r="O231" s="3"/>
    </row>
    <row r="232" spans="1:15" ht="18" customHeight="1" x14ac:dyDescent="0.25">
      <c r="A232" s="3"/>
      <c r="B232" s="3"/>
      <c r="C232" s="9" t="str">
        <f>IFERROR(INDEX(Plantilla!$B$6:$B$30, MATCH($B232, Plantilla!$A$6:$A$30, 0)), "")</f>
        <v/>
      </c>
      <c r="D232" s="9" t="str">
        <f>IFERROR(INDEX(Plantilla!$C$6:$C$30, MATCH($B232, Plantilla!$A$6:$A$30, 0)), "")</f>
        <v/>
      </c>
      <c r="E232" s="3"/>
      <c r="F232" s="4"/>
      <c r="G232" s="4"/>
      <c r="H232" s="4"/>
      <c r="I232" s="4"/>
      <c r="J232" s="4"/>
      <c r="K232" s="10"/>
      <c r="L232" s="3"/>
      <c r="M232" s="2" t="str">
        <f>IF(AND($A232&lt;&gt;"",$B232&lt;&gt;""), $I232*_Listas!$E$9 + $J232*_Listas!$E$10, "")</f>
        <v/>
      </c>
      <c r="N232" s="11" t="str">
        <f>IF(AND($A232&lt;&gt;"",$B232&lt;&gt;""), MAX(0, MIN(10, ROUND( 5 + ( ($G232*_Listas!$E$7) + ($H232*_Listas!$E$8) + IF($E232="S",_Listas!$E$11,0) + IF($F232&gt;=90,_Listas!$E$12,0) - ($I232*_Listas!$E$9) - ($J232*_Listas!$E$10) )/2, 1))), "")</f>
        <v/>
      </c>
      <c r="O232" s="3"/>
    </row>
    <row r="233" spans="1:15" ht="18" customHeight="1" x14ac:dyDescent="0.25">
      <c r="A233" s="3"/>
      <c r="B233" s="3"/>
      <c r="C233" s="9" t="str">
        <f>IFERROR(INDEX(Plantilla!$B$6:$B$30, MATCH($B233, Plantilla!$A$6:$A$30, 0)), "")</f>
        <v/>
      </c>
      <c r="D233" s="9" t="str">
        <f>IFERROR(INDEX(Plantilla!$C$6:$C$30, MATCH($B233, Plantilla!$A$6:$A$30, 0)), "")</f>
        <v/>
      </c>
      <c r="E233" s="3"/>
      <c r="F233" s="4"/>
      <c r="G233" s="4"/>
      <c r="H233" s="4"/>
      <c r="I233" s="4"/>
      <c r="J233" s="4"/>
      <c r="K233" s="10"/>
      <c r="L233" s="3"/>
      <c r="M233" s="2" t="str">
        <f>IF(AND($A233&lt;&gt;"",$B233&lt;&gt;""), $I233*_Listas!$E$9 + $J233*_Listas!$E$10, "")</f>
        <v/>
      </c>
      <c r="N233" s="11" t="str">
        <f>IF(AND($A233&lt;&gt;"",$B233&lt;&gt;""), MAX(0, MIN(10, ROUND( 5 + ( ($G233*_Listas!$E$7) + ($H233*_Listas!$E$8) + IF($E233="S",_Listas!$E$11,0) + IF($F233&gt;=90,_Listas!$E$12,0) - ($I233*_Listas!$E$9) - ($J233*_Listas!$E$10) )/2, 1))), "")</f>
        <v/>
      </c>
      <c r="O233" s="3"/>
    </row>
    <row r="234" spans="1:15" ht="18" customHeight="1" x14ac:dyDescent="0.25">
      <c r="A234" s="3"/>
      <c r="B234" s="3"/>
      <c r="C234" s="9" t="str">
        <f>IFERROR(INDEX(Plantilla!$B$6:$B$30, MATCH($B234, Plantilla!$A$6:$A$30, 0)), "")</f>
        <v/>
      </c>
      <c r="D234" s="9" t="str">
        <f>IFERROR(INDEX(Plantilla!$C$6:$C$30, MATCH($B234, Plantilla!$A$6:$A$30, 0)), "")</f>
        <v/>
      </c>
      <c r="E234" s="3"/>
      <c r="F234" s="4"/>
      <c r="G234" s="4"/>
      <c r="H234" s="4"/>
      <c r="I234" s="4"/>
      <c r="J234" s="4"/>
      <c r="K234" s="10"/>
      <c r="L234" s="3"/>
      <c r="M234" s="2" t="str">
        <f>IF(AND($A234&lt;&gt;"",$B234&lt;&gt;""), $I234*_Listas!$E$9 + $J234*_Listas!$E$10, "")</f>
        <v/>
      </c>
      <c r="N234" s="11" t="str">
        <f>IF(AND($A234&lt;&gt;"",$B234&lt;&gt;""), MAX(0, MIN(10, ROUND( 5 + ( ($G234*_Listas!$E$7) + ($H234*_Listas!$E$8) + IF($E234="S",_Listas!$E$11,0) + IF($F234&gt;=90,_Listas!$E$12,0) - ($I234*_Listas!$E$9) - ($J234*_Listas!$E$10) )/2, 1))), "")</f>
        <v/>
      </c>
      <c r="O234" s="3"/>
    </row>
    <row r="235" spans="1:15" ht="18" customHeight="1" x14ac:dyDescent="0.25">
      <c r="A235" s="3"/>
      <c r="B235" s="3"/>
      <c r="C235" s="9" t="str">
        <f>IFERROR(INDEX(Plantilla!$B$6:$B$30, MATCH($B235, Plantilla!$A$6:$A$30, 0)), "")</f>
        <v/>
      </c>
      <c r="D235" s="9" t="str">
        <f>IFERROR(INDEX(Plantilla!$C$6:$C$30, MATCH($B235, Plantilla!$A$6:$A$30, 0)), "")</f>
        <v/>
      </c>
      <c r="E235" s="3"/>
      <c r="F235" s="4"/>
      <c r="G235" s="4"/>
      <c r="H235" s="4"/>
      <c r="I235" s="4"/>
      <c r="J235" s="4"/>
      <c r="K235" s="10"/>
      <c r="L235" s="3"/>
      <c r="M235" s="2" t="str">
        <f>IF(AND($A235&lt;&gt;"",$B235&lt;&gt;""), $I235*_Listas!$E$9 + $J235*_Listas!$E$10, "")</f>
        <v/>
      </c>
      <c r="N235" s="11" t="str">
        <f>IF(AND($A235&lt;&gt;"",$B235&lt;&gt;""), MAX(0, MIN(10, ROUND( 5 + ( ($G235*_Listas!$E$7) + ($H235*_Listas!$E$8) + IF($E235="S",_Listas!$E$11,0) + IF($F235&gt;=90,_Listas!$E$12,0) - ($I235*_Listas!$E$9) - ($J235*_Listas!$E$10) )/2, 1))), "")</f>
        <v/>
      </c>
      <c r="O235" s="3"/>
    </row>
    <row r="236" spans="1:15" ht="18" customHeight="1" x14ac:dyDescent="0.25">
      <c r="A236" s="3"/>
      <c r="B236" s="3"/>
      <c r="C236" s="9" t="str">
        <f>IFERROR(INDEX(Plantilla!$B$6:$B$30, MATCH($B236, Plantilla!$A$6:$A$30, 0)), "")</f>
        <v/>
      </c>
      <c r="D236" s="9" t="str">
        <f>IFERROR(INDEX(Plantilla!$C$6:$C$30, MATCH($B236, Plantilla!$A$6:$A$30, 0)), "")</f>
        <v/>
      </c>
      <c r="E236" s="3"/>
      <c r="F236" s="4"/>
      <c r="G236" s="4"/>
      <c r="H236" s="4"/>
      <c r="I236" s="4"/>
      <c r="J236" s="4"/>
      <c r="K236" s="10"/>
      <c r="L236" s="3"/>
      <c r="M236" s="2" t="str">
        <f>IF(AND($A236&lt;&gt;"",$B236&lt;&gt;""), $I236*_Listas!$E$9 + $J236*_Listas!$E$10, "")</f>
        <v/>
      </c>
      <c r="N236" s="11" t="str">
        <f>IF(AND($A236&lt;&gt;"",$B236&lt;&gt;""), MAX(0, MIN(10, ROUND( 5 + ( ($G236*_Listas!$E$7) + ($H236*_Listas!$E$8) + IF($E236="S",_Listas!$E$11,0) + IF($F236&gt;=90,_Listas!$E$12,0) - ($I236*_Listas!$E$9) - ($J236*_Listas!$E$10) )/2, 1))), "")</f>
        <v/>
      </c>
      <c r="O236" s="3"/>
    </row>
    <row r="237" spans="1:15" ht="18" customHeight="1" x14ac:dyDescent="0.25">
      <c r="A237" s="3"/>
      <c r="B237" s="3"/>
      <c r="C237" s="9" t="str">
        <f>IFERROR(INDEX(Plantilla!$B$6:$B$30, MATCH($B237, Plantilla!$A$6:$A$30, 0)), "")</f>
        <v/>
      </c>
      <c r="D237" s="9" t="str">
        <f>IFERROR(INDEX(Plantilla!$C$6:$C$30, MATCH($B237, Plantilla!$A$6:$A$30, 0)), "")</f>
        <v/>
      </c>
      <c r="E237" s="3"/>
      <c r="F237" s="4"/>
      <c r="G237" s="4"/>
      <c r="H237" s="4"/>
      <c r="I237" s="4"/>
      <c r="J237" s="4"/>
      <c r="K237" s="10"/>
      <c r="L237" s="3"/>
      <c r="M237" s="2" t="str">
        <f>IF(AND($A237&lt;&gt;"",$B237&lt;&gt;""), $I237*_Listas!$E$9 + $J237*_Listas!$E$10, "")</f>
        <v/>
      </c>
      <c r="N237" s="11" t="str">
        <f>IF(AND($A237&lt;&gt;"",$B237&lt;&gt;""), MAX(0, MIN(10, ROUND( 5 + ( ($G237*_Listas!$E$7) + ($H237*_Listas!$E$8) + IF($E237="S",_Listas!$E$11,0) + IF($F237&gt;=90,_Listas!$E$12,0) - ($I237*_Listas!$E$9) - ($J237*_Listas!$E$10) )/2, 1))), "")</f>
        <v/>
      </c>
      <c r="O237" s="3"/>
    </row>
    <row r="238" spans="1:15" ht="18" customHeight="1" x14ac:dyDescent="0.25">
      <c r="A238" s="3"/>
      <c r="B238" s="3"/>
      <c r="C238" s="9" t="str">
        <f>IFERROR(INDEX(Plantilla!$B$6:$B$30, MATCH($B238, Plantilla!$A$6:$A$30, 0)), "")</f>
        <v/>
      </c>
      <c r="D238" s="9" t="str">
        <f>IFERROR(INDEX(Plantilla!$C$6:$C$30, MATCH($B238, Plantilla!$A$6:$A$30, 0)), "")</f>
        <v/>
      </c>
      <c r="E238" s="3"/>
      <c r="F238" s="4"/>
      <c r="G238" s="4"/>
      <c r="H238" s="4"/>
      <c r="I238" s="4"/>
      <c r="J238" s="4"/>
      <c r="K238" s="10"/>
      <c r="L238" s="3"/>
      <c r="M238" s="2" t="str">
        <f>IF(AND($A238&lt;&gt;"",$B238&lt;&gt;""), $I238*_Listas!$E$9 + $J238*_Listas!$E$10, "")</f>
        <v/>
      </c>
      <c r="N238" s="11" t="str">
        <f>IF(AND($A238&lt;&gt;"",$B238&lt;&gt;""), MAX(0, MIN(10, ROUND( 5 + ( ($G238*_Listas!$E$7) + ($H238*_Listas!$E$8) + IF($E238="S",_Listas!$E$11,0) + IF($F238&gt;=90,_Listas!$E$12,0) - ($I238*_Listas!$E$9) - ($J238*_Listas!$E$10) )/2, 1))), "")</f>
        <v/>
      </c>
      <c r="O238" s="3"/>
    </row>
    <row r="239" spans="1:15" ht="18" customHeight="1" x14ac:dyDescent="0.25">
      <c r="A239" s="3"/>
      <c r="B239" s="3"/>
      <c r="C239" s="9" t="str">
        <f>IFERROR(INDEX(Plantilla!$B$6:$B$30, MATCH($B239, Plantilla!$A$6:$A$30, 0)), "")</f>
        <v/>
      </c>
      <c r="D239" s="9" t="str">
        <f>IFERROR(INDEX(Plantilla!$C$6:$C$30, MATCH($B239, Plantilla!$A$6:$A$30, 0)), "")</f>
        <v/>
      </c>
      <c r="E239" s="3"/>
      <c r="F239" s="4"/>
      <c r="G239" s="4"/>
      <c r="H239" s="4"/>
      <c r="I239" s="4"/>
      <c r="J239" s="4"/>
      <c r="K239" s="10"/>
      <c r="L239" s="3"/>
      <c r="M239" s="2" t="str">
        <f>IF(AND($A239&lt;&gt;"",$B239&lt;&gt;""), $I239*_Listas!$E$9 + $J239*_Listas!$E$10, "")</f>
        <v/>
      </c>
      <c r="N239" s="11" t="str">
        <f>IF(AND($A239&lt;&gt;"",$B239&lt;&gt;""), MAX(0, MIN(10, ROUND( 5 + ( ($G239*_Listas!$E$7) + ($H239*_Listas!$E$8) + IF($E239="S",_Listas!$E$11,0) + IF($F239&gt;=90,_Listas!$E$12,0) - ($I239*_Listas!$E$9) - ($J239*_Listas!$E$10) )/2, 1))), "")</f>
        <v/>
      </c>
      <c r="O239" s="3"/>
    </row>
    <row r="240" spans="1:15" ht="18" customHeight="1" x14ac:dyDescent="0.25">
      <c r="A240" s="3"/>
      <c r="B240" s="3"/>
      <c r="C240" s="9" t="str">
        <f>IFERROR(INDEX(Plantilla!$B$6:$B$30, MATCH($B240, Plantilla!$A$6:$A$30, 0)), "")</f>
        <v/>
      </c>
      <c r="D240" s="9" t="str">
        <f>IFERROR(INDEX(Plantilla!$C$6:$C$30, MATCH($B240, Plantilla!$A$6:$A$30, 0)), "")</f>
        <v/>
      </c>
      <c r="E240" s="3"/>
      <c r="F240" s="4"/>
      <c r="G240" s="4"/>
      <c r="H240" s="4"/>
      <c r="I240" s="4"/>
      <c r="J240" s="4"/>
      <c r="K240" s="10"/>
      <c r="L240" s="3"/>
      <c r="M240" s="2" t="str">
        <f>IF(AND($A240&lt;&gt;"",$B240&lt;&gt;""), $I240*_Listas!$E$9 + $J240*_Listas!$E$10, "")</f>
        <v/>
      </c>
      <c r="N240" s="11" t="str">
        <f>IF(AND($A240&lt;&gt;"",$B240&lt;&gt;""), MAX(0, MIN(10, ROUND( 5 + ( ($G240*_Listas!$E$7) + ($H240*_Listas!$E$8) + IF($E240="S",_Listas!$E$11,0) + IF($F240&gt;=90,_Listas!$E$12,0) - ($I240*_Listas!$E$9) - ($J240*_Listas!$E$10) )/2, 1))), "")</f>
        <v/>
      </c>
      <c r="O240" s="3"/>
    </row>
    <row r="241" spans="1:15" ht="18" customHeight="1" x14ac:dyDescent="0.25">
      <c r="A241" s="3"/>
      <c r="B241" s="3"/>
      <c r="C241" s="9" t="str">
        <f>IFERROR(INDEX(Plantilla!$B$6:$B$30, MATCH($B241, Plantilla!$A$6:$A$30, 0)), "")</f>
        <v/>
      </c>
      <c r="D241" s="9" t="str">
        <f>IFERROR(INDEX(Plantilla!$C$6:$C$30, MATCH($B241, Plantilla!$A$6:$A$30, 0)), "")</f>
        <v/>
      </c>
      <c r="E241" s="3"/>
      <c r="F241" s="4"/>
      <c r="G241" s="4"/>
      <c r="H241" s="4"/>
      <c r="I241" s="4"/>
      <c r="J241" s="4"/>
      <c r="K241" s="10"/>
      <c r="L241" s="3"/>
      <c r="M241" s="2" t="str">
        <f>IF(AND($A241&lt;&gt;"",$B241&lt;&gt;""), $I241*_Listas!$E$9 + $J241*_Listas!$E$10, "")</f>
        <v/>
      </c>
      <c r="N241" s="11" t="str">
        <f>IF(AND($A241&lt;&gt;"",$B241&lt;&gt;""), MAX(0, MIN(10, ROUND( 5 + ( ($G241*_Listas!$E$7) + ($H241*_Listas!$E$8) + IF($E241="S",_Listas!$E$11,0) + IF($F241&gt;=90,_Listas!$E$12,0) - ($I241*_Listas!$E$9) - ($J241*_Listas!$E$10) )/2, 1))), "")</f>
        <v/>
      </c>
      <c r="O241" s="3"/>
    </row>
    <row r="242" spans="1:15" ht="18" customHeight="1" x14ac:dyDescent="0.25">
      <c r="A242" s="3"/>
      <c r="B242" s="3"/>
      <c r="C242" s="9" t="str">
        <f>IFERROR(INDEX(Plantilla!$B$6:$B$30, MATCH($B242, Plantilla!$A$6:$A$30, 0)), "")</f>
        <v/>
      </c>
      <c r="D242" s="9" t="str">
        <f>IFERROR(INDEX(Plantilla!$C$6:$C$30, MATCH($B242, Plantilla!$A$6:$A$30, 0)), "")</f>
        <v/>
      </c>
      <c r="E242" s="3"/>
      <c r="F242" s="4"/>
      <c r="G242" s="4"/>
      <c r="H242" s="4"/>
      <c r="I242" s="4"/>
      <c r="J242" s="4"/>
      <c r="K242" s="10"/>
      <c r="L242" s="3"/>
      <c r="M242" s="2" t="str">
        <f>IF(AND($A242&lt;&gt;"",$B242&lt;&gt;""), $I242*_Listas!$E$9 + $J242*_Listas!$E$10, "")</f>
        <v/>
      </c>
      <c r="N242" s="11" t="str">
        <f>IF(AND($A242&lt;&gt;"",$B242&lt;&gt;""), MAX(0, MIN(10, ROUND( 5 + ( ($G242*_Listas!$E$7) + ($H242*_Listas!$E$8) + IF($E242="S",_Listas!$E$11,0) + IF($F242&gt;=90,_Listas!$E$12,0) - ($I242*_Listas!$E$9) - ($J242*_Listas!$E$10) )/2, 1))), "")</f>
        <v/>
      </c>
      <c r="O242" s="3"/>
    </row>
    <row r="243" spans="1:15" ht="18" customHeight="1" x14ac:dyDescent="0.25">
      <c r="A243" s="3"/>
      <c r="B243" s="3"/>
      <c r="C243" s="9" t="str">
        <f>IFERROR(INDEX(Plantilla!$B$6:$B$30, MATCH($B243, Plantilla!$A$6:$A$30, 0)), "")</f>
        <v/>
      </c>
      <c r="D243" s="9" t="str">
        <f>IFERROR(INDEX(Plantilla!$C$6:$C$30, MATCH($B243, Plantilla!$A$6:$A$30, 0)), "")</f>
        <v/>
      </c>
      <c r="E243" s="3"/>
      <c r="F243" s="4"/>
      <c r="G243" s="4"/>
      <c r="H243" s="4"/>
      <c r="I243" s="4"/>
      <c r="J243" s="4"/>
      <c r="K243" s="10"/>
      <c r="L243" s="3"/>
      <c r="M243" s="2" t="str">
        <f>IF(AND($A243&lt;&gt;"",$B243&lt;&gt;""), $I243*_Listas!$E$9 + $J243*_Listas!$E$10, "")</f>
        <v/>
      </c>
      <c r="N243" s="11" t="str">
        <f>IF(AND($A243&lt;&gt;"",$B243&lt;&gt;""), MAX(0, MIN(10, ROUND( 5 + ( ($G243*_Listas!$E$7) + ($H243*_Listas!$E$8) + IF($E243="S",_Listas!$E$11,0) + IF($F243&gt;=90,_Listas!$E$12,0) - ($I243*_Listas!$E$9) - ($J243*_Listas!$E$10) )/2, 1))), "")</f>
        <v/>
      </c>
      <c r="O243" s="3"/>
    </row>
    <row r="244" spans="1:15" ht="18" customHeight="1" x14ac:dyDescent="0.25">
      <c r="A244" s="3"/>
      <c r="B244" s="3"/>
      <c r="C244" s="9" t="str">
        <f>IFERROR(INDEX(Plantilla!$B$6:$B$30, MATCH($B244, Plantilla!$A$6:$A$30, 0)), "")</f>
        <v/>
      </c>
      <c r="D244" s="9" t="str">
        <f>IFERROR(INDEX(Plantilla!$C$6:$C$30, MATCH($B244, Plantilla!$A$6:$A$30, 0)), "")</f>
        <v/>
      </c>
      <c r="E244" s="3"/>
      <c r="F244" s="4"/>
      <c r="G244" s="4"/>
      <c r="H244" s="4"/>
      <c r="I244" s="4"/>
      <c r="J244" s="4"/>
      <c r="K244" s="10"/>
      <c r="L244" s="3"/>
      <c r="M244" s="2" t="str">
        <f>IF(AND($A244&lt;&gt;"",$B244&lt;&gt;""), $I244*_Listas!$E$9 + $J244*_Listas!$E$10, "")</f>
        <v/>
      </c>
      <c r="N244" s="11" t="str">
        <f>IF(AND($A244&lt;&gt;"",$B244&lt;&gt;""), MAX(0, MIN(10, ROUND( 5 + ( ($G244*_Listas!$E$7) + ($H244*_Listas!$E$8) + IF($E244="S",_Listas!$E$11,0) + IF($F244&gt;=90,_Listas!$E$12,0) - ($I244*_Listas!$E$9) - ($J244*_Listas!$E$10) )/2, 1))), "")</f>
        <v/>
      </c>
      <c r="O244" s="3"/>
    </row>
    <row r="245" spans="1:15" ht="18" customHeight="1" x14ac:dyDescent="0.25">
      <c r="A245" s="3"/>
      <c r="B245" s="3"/>
      <c r="C245" s="9" t="str">
        <f>IFERROR(INDEX(Plantilla!$B$6:$B$30, MATCH($B245, Plantilla!$A$6:$A$30, 0)), "")</f>
        <v/>
      </c>
      <c r="D245" s="9" t="str">
        <f>IFERROR(INDEX(Plantilla!$C$6:$C$30, MATCH($B245, Plantilla!$A$6:$A$30, 0)), "")</f>
        <v/>
      </c>
      <c r="E245" s="3"/>
      <c r="F245" s="4"/>
      <c r="G245" s="4"/>
      <c r="H245" s="4"/>
      <c r="I245" s="4"/>
      <c r="J245" s="4"/>
      <c r="K245" s="10"/>
      <c r="L245" s="3"/>
      <c r="M245" s="2" t="str">
        <f>IF(AND($A245&lt;&gt;"",$B245&lt;&gt;""), $I245*_Listas!$E$9 + $J245*_Listas!$E$10, "")</f>
        <v/>
      </c>
      <c r="N245" s="11" t="str">
        <f>IF(AND($A245&lt;&gt;"",$B245&lt;&gt;""), MAX(0, MIN(10, ROUND( 5 + ( ($G245*_Listas!$E$7) + ($H245*_Listas!$E$8) + IF($E245="S",_Listas!$E$11,0) + IF($F245&gt;=90,_Listas!$E$12,0) - ($I245*_Listas!$E$9) - ($J245*_Listas!$E$10) )/2, 1))), "")</f>
        <v/>
      </c>
      <c r="O245" s="3"/>
    </row>
    <row r="246" spans="1:15" ht="18" customHeight="1" x14ac:dyDescent="0.25">
      <c r="A246" s="3"/>
      <c r="B246" s="3"/>
      <c r="C246" s="9" t="str">
        <f>IFERROR(INDEX(Plantilla!$B$6:$B$30, MATCH($B246, Plantilla!$A$6:$A$30, 0)), "")</f>
        <v/>
      </c>
      <c r="D246" s="9" t="str">
        <f>IFERROR(INDEX(Plantilla!$C$6:$C$30, MATCH($B246, Plantilla!$A$6:$A$30, 0)), "")</f>
        <v/>
      </c>
      <c r="E246" s="3"/>
      <c r="F246" s="4"/>
      <c r="G246" s="4"/>
      <c r="H246" s="4"/>
      <c r="I246" s="4"/>
      <c r="J246" s="4"/>
      <c r="K246" s="10"/>
      <c r="L246" s="3"/>
      <c r="M246" s="2" t="str">
        <f>IF(AND($A246&lt;&gt;"",$B246&lt;&gt;""), $I246*_Listas!$E$9 + $J246*_Listas!$E$10, "")</f>
        <v/>
      </c>
      <c r="N246" s="11" t="str">
        <f>IF(AND($A246&lt;&gt;"",$B246&lt;&gt;""), MAX(0, MIN(10, ROUND( 5 + ( ($G246*_Listas!$E$7) + ($H246*_Listas!$E$8) + IF($E246="S",_Listas!$E$11,0) + IF($F246&gt;=90,_Listas!$E$12,0) - ($I246*_Listas!$E$9) - ($J246*_Listas!$E$10) )/2, 1))), "")</f>
        <v/>
      </c>
      <c r="O246" s="3"/>
    </row>
    <row r="247" spans="1:15" ht="18" customHeight="1" x14ac:dyDescent="0.25">
      <c r="A247" s="3"/>
      <c r="B247" s="3"/>
      <c r="C247" s="9" t="str">
        <f>IFERROR(INDEX(Plantilla!$B$6:$B$30, MATCH($B247, Plantilla!$A$6:$A$30, 0)), "")</f>
        <v/>
      </c>
      <c r="D247" s="9" t="str">
        <f>IFERROR(INDEX(Plantilla!$C$6:$C$30, MATCH($B247, Plantilla!$A$6:$A$30, 0)), "")</f>
        <v/>
      </c>
      <c r="E247" s="3"/>
      <c r="F247" s="4"/>
      <c r="G247" s="4"/>
      <c r="H247" s="4"/>
      <c r="I247" s="4"/>
      <c r="J247" s="4"/>
      <c r="K247" s="10"/>
      <c r="L247" s="3"/>
      <c r="M247" s="2" t="str">
        <f>IF(AND($A247&lt;&gt;"",$B247&lt;&gt;""), $I247*_Listas!$E$9 + $J247*_Listas!$E$10, "")</f>
        <v/>
      </c>
      <c r="N247" s="11" t="str">
        <f>IF(AND($A247&lt;&gt;"",$B247&lt;&gt;""), MAX(0, MIN(10, ROUND( 5 + ( ($G247*_Listas!$E$7) + ($H247*_Listas!$E$8) + IF($E247="S",_Listas!$E$11,0) + IF($F247&gt;=90,_Listas!$E$12,0) - ($I247*_Listas!$E$9) - ($J247*_Listas!$E$10) )/2, 1))), "")</f>
        <v/>
      </c>
      <c r="O247" s="3"/>
    </row>
    <row r="248" spans="1:15" ht="18" customHeight="1" x14ac:dyDescent="0.25">
      <c r="A248" s="3"/>
      <c r="B248" s="3"/>
      <c r="C248" s="9" t="str">
        <f>IFERROR(INDEX(Plantilla!$B$6:$B$30, MATCH($B248, Plantilla!$A$6:$A$30, 0)), "")</f>
        <v/>
      </c>
      <c r="D248" s="9" t="str">
        <f>IFERROR(INDEX(Plantilla!$C$6:$C$30, MATCH($B248, Plantilla!$A$6:$A$30, 0)), "")</f>
        <v/>
      </c>
      <c r="E248" s="3"/>
      <c r="F248" s="4"/>
      <c r="G248" s="4"/>
      <c r="H248" s="4"/>
      <c r="I248" s="4"/>
      <c r="J248" s="4"/>
      <c r="K248" s="10"/>
      <c r="L248" s="3"/>
      <c r="M248" s="2" t="str">
        <f>IF(AND($A248&lt;&gt;"",$B248&lt;&gt;""), $I248*_Listas!$E$9 + $J248*_Listas!$E$10, "")</f>
        <v/>
      </c>
      <c r="N248" s="11" t="str">
        <f>IF(AND($A248&lt;&gt;"",$B248&lt;&gt;""), MAX(0, MIN(10, ROUND( 5 + ( ($G248*_Listas!$E$7) + ($H248*_Listas!$E$8) + IF($E248="S",_Listas!$E$11,0) + IF($F248&gt;=90,_Listas!$E$12,0) - ($I248*_Listas!$E$9) - ($J248*_Listas!$E$10) )/2, 1))), "")</f>
        <v/>
      </c>
      <c r="O248" s="3"/>
    </row>
    <row r="249" spans="1:15" ht="18" customHeight="1" x14ac:dyDescent="0.25">
      <c r="A249" s="3"/>
      <c r="B249" s="3"/>
      <c r="C249" s="9" t="str">
        <f>IFERROR(INDEX(Plantilla!$B$6:$B$30, MATCH($B249, Plantilla!$A$6:$A$30, 0)), "")</f>
        <v/>
      </c>
      <c r="D249" s="9" t="str">
        <f>IFERROR(INDEX(Plantilla!$C$6:$C$30, MATCH($B249, Plantilla!$A$6:$A$30, 0)), "")</f>
        <v/>
      </c>
      <c r="E249" s="3"/>
      <c r="F249" s="4"/>
      <c r="G249" s="4"/>
      <c r="H249" s="4"/>
      <c r="I249" s="4"/>
      <c r="J249" s="4"/>
      <c r="K249" s="10"/>
      <c r="L249" s="3"/>
      <c r="M249" s="2" t="str">
        <f>IF(AND($A249&lt;&gt;"",$B249&lt;&gt;""), $I249*_Listas!$E$9 + $J249*_Listas!$E$10, "")</f>
        <v/>
      </c>
      <c r="N249" s="11" t="str">
        <f>IF(AND($A249&lt;&gt;"",$B249&lt;&gt;""), MAX(0, MIN(10, ROUND( 5 + ( ($G249*_Listas!$E$7) + ($H249*_Listas!$E$8) + IF($E249="S",_Listas!$E$11,0) + IF($F249&gt;=90,_Listas!$E$12,0) - ($I249*_Listas!$E$9) - ($J249*_Listas!$E$10) )/2, 1))), "")</f>
        <v/>
      </c>
      <c r="O249" s="3"/>
    </row>
    <row r="250" spans="1:15" ht="18" customHeight="1" x14ac:dyDescent="0.25">
      <c r="A250" s="3"/>
      <c r="B250" s="3"/>
      <c r="C250" s="9" t="str">
        <f>IFERROR(INDEX(Plantilla!$B$6:$B$30, MATCH($B250, Plantilla!$A$6:$A$30, 0)), "")</f>
        <v/>
      </c>
      <c r="D250" s="9" t="str">
        <f>IFERROR(INDEX(Plantilla!$C$6:$C$30, MATCH($B250, Plantilla!$A$6:$A$30, 0)), "")</f>
        <v/>
      </c>
      <c r="E250" s="3"/>
      <c r="F250" s="4"/>
      <c r="G250" s="4"/>
      <c r="H250" s="4"/>
      <c r="I250" s="4"/>
      <c r="J250" s="4"/>
      <c r="K250" s="10"/>
      <c r="L250" s="3"/>
      <c r="M250" s="2" t="str">
        <f>IF(AND($A250&lt;&gt;"",$B250&lt;&gt;""), $I250*_Listas!$E$9 + $J250*_Listas!$E$10, "")</f>
        <v/>
      </c>
      <c r="N250" s="11" t="str">
        <f>IF(AND($A250&lt;&gt;"",$B250&lt;&gt;""), MAX(0, MIN(10, ROUND( 5 + ( ($G250*_Listas!$E$7) + ($H250*_Listas!$E$8) + IF($E250="S",_Listas!$E$11,0) + IF($F250&gt;=90,_Listas!$E$12,0) - ($I250*_Listas!$E$9) - ($J250*_Listas!$E$10) )/2, 1))), "")</f>
        <v/>
      </c>
      <c r="O250" s="3"/>
    </row>
    <row r="251" spans="1:15" ht="18" customHeight="1" x14ac:dyDescent="0.25">
      <c r="A251" s="3"/>
      <c r="B251" s="3"/>
      <c r="C251" s="9" t="str">
        <f>IFERROR(INDEX(Plantilla!$B$6:$B$30, MATCH($B251, Plantilla!$A$6:$A$30, 0)), "")</f>
        <v/>
      </c>
      <c r="D251" s="9" t="str">
        <f>IFERROR(INDEX(Plantilla!$C$6:$C$30, MATCH($B251, Plantilla!$A$6:$A$30, 0)), "")</f>
        <v/>
      </c>
      <c r="E251" s="3"/>
      <c r="F251" s="4"/>
      <c r="G251" s="4"/>
      <c r="H251" s="4"/>
      <c r="I251" s="4"/>
      <c r="J251" s="4"/>
      <c r="K251" s="10"/>
      <c r="L251" s="3"/>
      <c r="M251" s="2" t="str">
        <f>IF(AND($A251&lt;&gt;"",$B251&lt;&gt;""), $I251*_Listas!$E$9 + $J251*_Listas!$E$10, "")</f>
        <v/>
      </c>
      <c r="N251" s="11" t="str">
        <f>IF(AND($A251&lt;&gt;"",$B251&lt;&gt;""), MAX(0, MIN(10, ROUND( 5 + ( ($G251*_Listas!$E$7) + ($H251*_Listas!$E$8) + IF($E251="S",_Listas!$E$11,0) + IF($F251&gt;=90,_Listas!$E$12,0) - ($I251*_Listas!$E$9) - ($J251*_Listas!$E$10) )/2, 1))), "")</f>
        <v/>
      </c>
      <c r="O251" s="3"/>
    </row>
    <row r="252" spans="1:15" ht="18" customHeight="1" x14ac:dyDescent="0.25">
      <c r="A252" s="3"/>
      <c r="B252" s="3"/>
      <c r="C252" s="9" t="str">
        <f>IFERROR(INDEX(Plantilla!$B$6:$B$30, MATCH($B252, Plantilla!$A$6:$A$30, 0)), "")</f>
        <v/>
      </c>
      <c r="D252" s="9" t="str">
        <f>IFERROR(INDEX(Plantilla!$C$6:$C$30, MATCH($B252, Plantilla!$A$6:$A$30, 0)), "")</f>
        <v/>
      </c>
      <c r="E252" s="3"/>
      <c r="F252" s="4"/>
      <c r="G252" s="4"/>
      <c r="H252" s="4"/>
      <c r="I252" s="4"/>
      <c r="J252" s="4"/>
      <c r="K252" s="10"/>
      <c r="L252" s="3"/>
      <c r="M252" s="2" t="str">
        <f>IF(AND($A252&lt;&gt;"",$B252&lt;&gt;""), $I252*_Listas!$E$9 + $J252*_Listas!$E$10, "")</f>
        <v/>
      </c>
      <c r="N252" s="11" t="str">
        <f>IF(AND($A252&lt;&gt;"",$B252&lt;&gt;""), MAX(0, MIN(10, ROUND( 5 + ( ($G252*_Listas!$E$7) + ($H252*_Listas!$E$8) + IF($E252="S",_Listas!$E$11,0) + IF($F252&gt;=90,_Listas!$E$12,0) - ($I252*_Listas!$E$9) - ($J252*_Listas!$E$10) )/2, 1))), "")</f>
        <v/>
      </c>
      <c r="O252" s="3"/>
    </row>
    <row r="253" spans="1:15" ht="18" customHeight="1" x14ac:dyDescent="0.25">
      <c r="A253" s="3"/>
      <c r="B253" s="3"/>
      <c r="C253" s="9" t="str">
        <f>IFERROR(INDEX(Plantilla!$B$6:$B$30, MATCH($B253, Plantilla!$A$6:$A$30, 0)), "")</f>
        <v/>
      </c>
      <c r="D253" s="9" t="str">
        <f>IFERROR(INDEX(Plantilla!$C$6:$C$30, MATCH($B253, Plantilla!$A$6:$A$30, 0)), "")</f>
        <v/>
      </c>
      <c r="E253" s="3"/>
      <c r="F253" s="4"/>
      <c r="G253" s="4"/>
      <c r="H253" s="4"/>
      <c r="I253" s="4"/>
      <c r="J253" s="4"/>
      <c r="K253" s="10"/>
      <c r="L253" s="3"/>
      <c r="M253" s="2" t="str">
        <f>IF(AND($A253&lt;&gt;"",$B253&lt;&gt;""), $I253*_Listas!$E$9 + $J253*_Listas!$E$10, "")</f>
        <v/>
      </c>
      <c r="N253" s="11" t="str">
        <f>IF(AND($A253&lt;&gt;"",$B253&lt;&gt;""), MAX(0, MIN(10, ROUND( 5 + ( ($G253*_Listas!$E$7) + ($H253*_Listas!$E$8) + IF($E253="S",_Listas!$E$11,0) + IF($F253&gt;=90,_Listas!$E$12,0) - ($I253*_Listas!$E$9) - ($J253*_Listas!$E$10) )/2, 1))), "")</f>
        <v/>
      </c>
      <c r="O253" s="3"/>
    </row>
    <row r="254" spans="1:15" ht="18" customHeight="1" x14ac:dyDescent="0.25">
      <c r="A254" s="3"/>
      <c r="B254" s="3"/>
      <c r="C254" s="9" t="str">
        <f>IFERROR(INDEX(Plantilla!$B$6:$B$30, MATCH($B254, Plantilla!$A$6:$A$30, 0)), "")</f>
        <v/>
      </c>
      <c r="D254" s="9" t="str">
        <f>IFERROR(INDEX(Plantilla!$C$6:$C$30, MATCH($B254, Plantilla!$A$6:$A$30, 0)), "")</f>
        <v/>
      </c>
      <c r="E254" s="3"/>
      <c r="F254" s="4"/>
      <c r="G254" s="4"/>
      <c r="H254" s="4"/>
      <c r="I254" s="4"/>
      <c r="J254" s="4"/>
      <c r="K254" s="10"/>
      <c r="L254" s="3"/>
      <c r="M254" s="2" t="str">
        <f>IF(AND($A254&lt;&gt;"",$B254&lt;&gt;""), $I254*_Listas!$E$9 + $J254*_Listas!$E$10, "")</f>
        <v/>
      </c>
      <c r="N254" s="11" t="str">
        <f>IF(AND($A254&lt;&gt;"",$B254&lt;&gt;""), MAX(0, MIN(10, ROUND( 5 + ( ($G254*_Listas!$E$7) + ($H254*_Listas!$E$8) + IF($E254="S",_Listas!$E$11,0) + IF($F254&gt;=90,_Listas!$E$12,0) - ($I254*_Listas!$E$9) - ($J254*_Listas!$E$10) )/2, 1))), "")</f>
        <v/>
      </c>
      <c r="O254" s="3"/>
    </row>
    <row r="255" spans="1:15" ht="18" customHeight="1" x14ac:dyDescent="0.25">
      <c r="A255" s="3"/>
      <c r="B255" s="3"/>
      <c r="C255" s="9" t="str">
        <f>IFERROR(INDEX(Plantilla!$B$6:$B$30, MATCH($B255, Plantilla!$A$6:$A$30, 0)), "")</f>
        <v/>
      </c>
      <c r="D255" s="9" t="str">
        <f>IFERROR(INDEX(Plantilla!$C$6:$C$30, MATCH($B255, Plantilla!$A$6:$A$30, 0)), "")</f>
        <v/>
      </c>
      <c r="E255" s="3"/>
      <c r="F255" s="4"/>
      <c r="G255" s="4"/>
      <c r="H255" s="4"/>
      <c r="I255" s="4"/>
      <c r="J255" s="4"/>
      <c r="K255" s="10"/>
      <c r="L255" s="3"/>
      <c r="M255" s="2" t="str">
        <f>IF(AND($A255&lt;&gt;"",$B255&lt;&gt;""), $I255*_Listas!$E$9 + $J255*_Listas!$E$10, "")</f>
        <v/>
      </c>
      <c r="N255" s="11" t="str">
        <f>IF(AND($A255&lt;&gt;"",$B255&lt;&gt;""), MAX(0, MIN(10, ROUND( 5 + ( ($G255*_Listas!$E$7) + ($H255*_Listas!$E$8) + IF($E255="S",_Listas!$E$11,0) + IF($F255&gt;=90,_Listas!$E$12,0) - ($I255*_Listas!$E$9) - ($J255*_Listas!$E$10) )/2, 1))), "")</f>
        <v/>
      </c>
      <c r="O255" s="3"/>
    </row>
    <row r="256" spans="1:15" ht="18" customHeight="1" x14ac:dyDescent="0.25">
      <c r="A256" s="3"/>
      <c r="B256" s="3"/>
      <c r="C256" s="9" t="str">
        <f>IFERROR(INDEX(Plantilla!$B$6:$B$30, MATCH($B256, Plantilla!$A$6:$A$30, 0)), "")</f>
        <v/>
      </c>
      <c r="D256" s="9" t="str">
        <f>IFERROR(INDEX(Plantilla!$C$6:$C$30, MATCH($B256, Plantilla!$A$6:$A$30, 0)), "")</f>
        <v/>
      </c>
      <c r="E256" s="3"/>
      <c r="F256" s="4"/>
      <c r="G256" s="4"/>
      <c r="H256" s="4"/>
      <c r="I256" s="4"/>
      <c r="J256" s="4"/>
      <c r="K256" s="10"/>
      <c r="L256" s="3"/>
      <c r="M256" s="2" t="str">
        <f>IF(AND($A256&lt;&gt;"",$B256&lt;&gt;""), $I256*_Listas!$E$9 + $J256*_Listas!$E$10, "")</f>
        <v/>
      </c>
      <c r="N256" s="11" t="str">
        <f>IF(AND($A256&lt;&gt;"",$B256&lt;&gt;""), MAX(0, MIN(10, ROUND( 5 + ( ($G256*_Listas!$E$7) + ($H256*_Listas!$E$8) + IF($E256="S",_Listas!$E$11,0) + IF($F256&gt;=90,_Listas!$E$12,0) - ($I256*_Listas!$E$9) - ($J256*_Listas!$E$10) )/2, 1))), "")</f>
        <v/>
      </c>
      <c r="O256" s="3"/>
    </row>
    <row r="257" spans="1:15" ht="18" customHeight="1" x14ac:dyDescent="0.25">
      <c r="A257" s="3"/>
      <c r="B257" s="3"/>
      <c r="C257" s="9" t="str">
        <f>IFERROR(INDEX(Plantilla!$B$6:$B$30, MATCH($B257, Plantilla!$A$6:$A$30, 0)), "")</f>
        <v/>
      </c>
      <c r="D257" s="9" t="str">
        <f>IFERROR(INDEX(Plantilla!$C$6:$C$30, MATCH($B257, Plantilla!$A$6:$A$30, 0)), "")</f>
        <v/>
      </c>
      <c r="E257" s="3"/>
      <c r="F257" s="4"/>
      <c r="G257" s="4"/>
      <c r="H257" s="4"/>
      <c r="I257" s="4"/>
      <c r="J257" s="4"/>
      <c r="K257" s="10"/>
      <c r="L257" s="3"/>
      <c r="M257" s="2" t="str">
        <f>IF(AND($A257&lt;&gt;"",$B257&lt;&gt;""), $I257*_Listas!$E$9 + $J257*_Listas!$E$10, "")</f>
        <v/>
      </c>
      <c r="N257" s="11" t="str">
        <f>IF(AND($A257&lt;&gt;"",$B257&lt;&gt;""), MAX(0, MIN(10, ROUND( 5 + ( ($G257*_Listas!$E$7) + ($H257*_Listas!$E$8) + IF($E257="S",_Listas!$E$11,0) + IF($F257&gt;=90,_Listas!$E$12,0) - ($I257*_Listas!$E$9) - ($J257*_Listas!$E$10) )/2, 1))), "")</f>
        <v/>
      </c>
      <c r="O257" s="3"/>
    </row>
    <row r="258" spans="1:15" ht="18" customHeight="1" x14ac:dyDescent="0.25">
      <c r="A258" s="3"/>
      <c r="B258" s="3"/>
      <c r="C258" s="9" t="str">
        <f>IFERROR(INDEX(Plantilla!$B$6:$B$30, MATCH($B258, Plantilla!$A$6:$A$30, 0)), "")</f>
        <v/>
      </c>
      <c r="D258" s="9" t="str">
        <f>IFERROR(INDEX(Plantilla!$C$6:$C$30, MATCH($B258, Plantilla!$A$6:$A$30, 0)), "")</f>
        <v/>
      </c>
      <c r="E258" s="3"/>
      <c r="F258" s="4"/>
      <c r="G258" s="4"/>
      <c r="H258" s="4"/>
      <c r="I258" s="4"/>
      <c r="J258" s="4"/>
      <c r="K258" s="10"/>
      <c r="L258" s="3"/>
      <c r="M258" s="2" t="str">
        <f>IF(AND($A258&lt;&gt;"",$B258&lt;&gt;""), $I258*_Listas!$E$9 + $J258*_Listas!$E$10, "")</f>
        <v/>
      </c>
      <c r="N258" s="11" t="str">
        <f>IF(AND($A258&lt;&gt;"",$B258&lt;&gt;""), MAX(0, MIN(10, ROUND( 5 + ( ($G258*_Listas!$E$7) + ($H258*_Listas!$E$8) + IF($E258="S",_Listas!$E$11,0) + IF($F258&gt;=90,_Listas!$E$12,0) - ($I258*_Listas!$E$9) - ($J258*_Listas!$E$10) )/2, 1))), "")</f>
        <v/>
      </c>
      <c r="O258" s="3"/>
    </row>
    <row r="259" spans="1:15" ht="18" customHeight="1" x14ac:dyDescent="0.25">
      <c r="A259" s="3"/>
      <c r="B259" s="3"/>
      <c r="C259" s="9" t="str">
        <f>IFERROR(INDEX(Plantilla!$B$6:$B$30, MATCH($B259, Plantilla!$A$6:$A$30, 0)), "")</f>
        <v/>
      </c>
      <c r="D259" s="9" t="str">
        <f>IFERROR(INDEX(Plantilla!$C$6:$C$30, MATCH($B259, Plantilla!$A$6:$A$30, 0)), "")</f>
        <v/>
      </c>
      <c r="E259" s="3"/>
      <c r="F259" s="4"/>
      <c r="G259" s="4"/>
      <c r="H259" s="4"/>
      <c r="I259" s="4"/>
      <c r="J259" s="4"/>
      <c r="K259" s="10"/>
      <c r="L259" s="3"/>
      <c r="M259" s="2" t="str">
        <f>IF(AND($A259&lt;&gt;"",$B259&lt;&gt;""), $I259*_Listas!$E$9 + $J259*_Listas!$E$10, "")</f>
        <v/>
      </c>
      <c r="N259" s="11" t="str">
        <f>IF(AND($A259&lt;&gt;"",$B259&lt;&gt;""), MAX(0, MIN(10, ROUND( 5 + ( ($G259*_Listas!$E$7) + ($H259*_Listas!$E$8) + IF($E259="S",_Listas!$E$11,0) + IF($F259&gt;=90,_Listas!$E$12,0) - ($I259*_Listas!$E$9) - ($J259*_Listas!$E$10) )/2, 1))), "")</f>
        <v/>
      </c>
      <c r="O259" s="3"/>
    </row>
    <row r="260" spans="1:15" ht="18" customHeight="1" x14ac:dyDescent="0.25">
      <c r="A260" s="3"/>
      <c r="B260" s="3"/>
      <c r="C260" s="9" t="str">
        <f>IFERROR(INDEX(Plantilla!$B$6:$B$30, MATCH($B260, Plantilla!$A$6:$A$30, 0)), "")</f>
        <v/>
      </c>
      <c r="D260" s="9" t="str">
        <f>IFERROR(INDEX(Plantilla!$C$6:$C$30, MATCH($B260, Plantilla!$A$6:$A$30, 0)), "")</f>
        <v/>
      </c>
      <c r="E260" s="3"/>
      <c r="F260" s="4"/>
      <c r="G260" s="4"/>
      <c r="H260" s="4"/>
      <c r="I260" s="4"/>
      <c r="J260" s="4"/>
      <c r="K260" s="10"/>
      <c r="L260" s="3"/>
      <c r="M260" s="2" t="str">
        <f>IF(AND($A260&lt;&gt;"",$B260&lt;&gt;""), $I260*_Listas!$E$9 + $J260*_Listas!$E$10, "")</f>
        <v/>
      </c>
      <c r="N260" s="11" t="str">
        <f>IF(AND($A260&lt;&gt;"",$B260&lt;&gt;""), MAX(0, MIN(10, ROUND( 5 + ( ($G260*_Listas!$E$7) + ($H260*_Listas!$E$8) + IF($E260="S",_Listas!$E$11,0) + IF($F260&gt;=90,_Listas!$E$12,0) - ($I260*_Listas!$E$9) - ($J260*_Listas!$E$10) )/2, 1))), "")</f>
        <v/>
      </c>
      <c r="O260" s="3"/>
    </row>
    <row r="261" spans="1:15" ht="18" customHeight="1" x14ac:dyDescent="0.25">
      <c r="A261" s="3"/>
      <c r="B261" s="3"/>
      <c r="C261" s="9" t="str">
        <f>IFERROR(INDEX(Plantilla!$B$6:$B$30, MATCH($B261, Plantilla!$A$6:$A$30, 0)), "")</f>
        <v/>
      </c>
      <c r="D261" s="9" t="str">
        <f>IFERROR(INDEX(Plantilla!$C$6:$C$30, MATCH($B261, Plantilla!$A$6:$A$30, 0)), "")</f>
        <v/>
      </c>
      <c r="E261" s="3"/>
      <c r="F261" s="4"/>
      <c r="G261" s="4"/>
      <c r="H261" s="4"/>
      <c r="I261" s="4"/>
      <c r="J261" s="4"/>
      <c r="K261" s="10"/>
      <c r="L261" s="3"/>
      <c r="M261" s="2" t="str">
        <f>IF(AND($A261&lt;&gt;"",$B261&lt;&gt;""), $I261*_Listas!$E$9 + $J261*_Listas!$E$10, "")</f>
        <v/>
      </c>
      <c r="N261" s="11" t="str">
        <f>IF(AND($A261&lt;&gt;"",$B261&lt;&gt;""), MAX(0, MIN(10, ROUND( 5 + ( ($G261*_Listas!$E$7) + ($H261*_Listas!$E$8) + IF($E261="S",_Listas!$E$11,0) + IF($F261&gt;=90,_Listas!$E$12,0) - ($I261*_Listas!$E$9) - ($J261*_Listas!$E$10) )/2, 1))), "")</f>
        <v/>
      </c>
      <c r="O261" s="3"/>
    </row>
    <row r="262" spans="1:15" ht="18" customHeight="1" x14ac:dyDescent="0.25">
      <c r="A262" s="3"/>
      <c r="B262" s="3"/>
      <c r="C262" s="9" t="str">
        <f>IFERROR(INDEX(Plantilla!$B$6:$B$30, MATCH($B262, Plantilla!$A$6:$A$30, 0)), "")</f>
        <v/>
      </c>
      <c r="D262" s="9" t="str">
        <f>IFERROR(INDEX(Plantilla!$C$6:$C$30, MATCH($B262, Plantilla!$A$6:$A$30, 0)), "")</f>
        <v/>
      </c>
      <c r="E262" s="3"/>
      <c r="F262" s="4"/>
      <c r="G262" s="4"/>
      <c r="H262" s="4"/>
      <c r="I262" s="4"/>
      <c r="J262" s="4"/>
      <c r="K262" s="10"/>
      <c r="L262" s="3"/>
      <c r="M262" s="2" t="str">
        <f>IF(AND($A262&lt;&gt;"",$B262&lt;&gt;""), $I262*_Listas!$E$9 + $J262*_Listas!$E$10, "")</f>
        <v/>
      </c>
      <c r="N262" s="11" t="str">
        <f>IF(AND($A262&lt;&gt;"",$B262&lt;&gt;""), MAX(0, MIN(10, ROUND( 5 + ( ($G262*_Listas!$E$7) + ($H262*_Listas!$E$8) + IF($E262="S",_Listas!$E$11,0) + IF($F262&gt;=90,_Listas!$E$12,0) - ($I262*_Listas!$E$9) - ($J262*_Listas!$E$10) )/2, 1))), "")</f>
        <v/>
      </c>
      <c r="O262" s="3"/>
    </row>
    <row r="263" spans="1:15" ht="18" customHeight="1" x14ac:dyDescent="0.25">
      <c r="A263" s="3"/>
      <c r="B263" s="3"/>
      <c r="C263" s="9" t="str">
        <f>IFERROR(INDEX(Plantilla!$B$6:$B$30, MATCH($B263, Plantilla!$A$6:$A$30, 0)), "")</f>
        <v/>
      </c>
      <c r="D263" s="9" t="str">
        <f>IFERROR(INDEX(Plantilla!$C$6:$C$30, MATCH($B263, Plantilla!$A$6:$A$30, 0)), "")</f>
        <v/>
      </c>
      <c r="E263" s="3"/>
      <c r="F263" s="4"/>
      <c r="G263" s="4"/>
      <c r="H263" s="4"/>
      <c r="I263" s="4"/>
      <c r="J263" s="4"/>
      <c r="K263" s="10"/>
      <c r="L263" s="3"/>
      <c r="M263" s="2" t="str">
        <f>IF(AND($A263&lt;&gt;"",$B263&lt;&gt;""), $I263*_Listas!$E$9 + $J263*_Listas!$E$10, "")</f>
        <v/>
      </c>
      <c r="N263" s="11" t="str">
        <f>IF(AND($A263&lt;&gt;"",$B263&lt;&gt;""), MAX(0, MIN(10, ROUND( 5 + ( ($G263*_Listas!$E$7) + ($H263*_Listas!$E$8) + IF($E263="S",_Listas!$E$11,0) + IF($F263&gt;=90,_Listas!$E$12,0) - ($I263*_Listas!$E$9) - ($J263*_Listas!$E$10) )/2, 1))), "")</f>
        <v/>
      </c>
      <c r="O263" s="3"/>
    </row>
    <row r="264" spans="1:15" ht="18" customHeight="1" x14ac:dyDescent="0.25">
      <c r="A264" s="3"/>
      <c r="B264" s="3"/>
      <c r="C264" s="9" t="str">
        <f>IFERROR(INDEX(Plantilla!$B$6:$B$30, MATCH($B264, Plantilla!$A$6:$A$30, 0)), "")</f>
        <v/>
      </c>
      <c r="D264" s="9" t="str">
        <f>IFERROR(INDEX(Plantilla!$C$6:$C$30, MATCH($B264, Plantilla!$A$6:$A$30, 0)), "")</f>
        <v/>
      </c>
      <c r="E264" s="3"/>
      <c r="F264" s="4"/>
      <c r="G264" s="4"/>
      <c r="H264" s="4"/>
      <c r="I264" s="4"/>
      <c r="J264" s="4"/>
      <c r="K264" s="10"/>
      <c r="L264" s="3"/>
      <c r="M264" s="2" t="str">
        <f>IF(AND($A264&lt;&gt;"",$B264&lt;&gt;""), $I264*_Listas!$E$9 + $J264*_Listas!$E$10, "")</f>
        <v/>
      </c>
      <c r="N264" s="11" t="str">
        <f>IF(AND($A264&lt;&gt;"",$B264&lt;&gt;""), MAX(0, MIN(10, ROUND( 5 + ( ($G264*_Listas!$E$7) + ($H264*_Listas!$E$8) + IF($E264="S",_Listas!$E$11,0) + IF($F264&gt;=90,_Listas!$E$12,0) - ($I264*_Listas!$E$9) - ($J264*_Listas!$E$10) )/2, 1))), "")</f>
        <v/>
      </c>
      <c r="O264" s="3"/>
    </row>
    <row r="265" spans="1:15" ht="18" customHeight="1" x14ac:dyDescent="0.25">
      <c r="A265" s="3"/>
      <c r="B265" s="3"/>
      <c r="C265" s="9" t="str">
        <f>IFERROR(INDEX(Plantilla!$B$6:$B$30, MATCH($B265, Plantilla!$A$6:$A$30, 0)), "")</f>
        <v/>
      </c>
      <c r="D265" s="9" t="str">
        <f>IFERROR(INDEX(Plantilla!$C$6:$C$30, MATCH($B265, Plantilla!$A$6:$A$30, 0)), "")</f>
        <v/>
      </c>
      <c r="E265" s="3"/>
      <c r="F265" s="4"/>
      <c r="G265" s="4"/>
      <c r="H265" s="4"/>
      <c r="I265" s="4"/>
      <c r="J265" s="4"/>
      <c r="K265" s="10"/>
      <c r="L265" s="3"/>
      <c r="M265" s="2" t="str">
        <f>IF(AND($A265&lt;&gt;"",$B265&lt;&gt;""), $I265*_Listas!$E$9 + $J265*_Listas!$E$10, "")</f>
        <v/>
      </c>
      <c r="N265" s="11" t="str">
        <f>IF(AND($A265&lt;&gt;"",$B265&lt;&gt;""), MAX(0, MIN(10, ROUND( 5 + ( ($G265*_Listas!$E$7) + ($H265*_Listas!$E$8) + IF($E265="S",_Listas!$E$11,0) + IF($F265&gt;=90,_Listas!$E$12,0) - ($I265*_Listas!$E$9) - ($J265*_Listas!$E$10) )/2, 1))), "")</f>
        <v/>
      </c>
      <c r="O265" s="3"/>
    </row>
    <row r="266" spans="1:15" ht="18" customHeight="1" x14ac:dyDescent="0.25">
      <c r="A266" s="3"/>
      <c r="B266" s="3"/>
      <c r="C266" s="9" t="str">
        <f>IFERROR(INDEX(Plantilla!$B$6:$B$30, MATCH($B266, Plantilla!$A$6:$A$30, 0)), "")</f>
        <v/>
      </c>
      <c r="D266" s="9" t="str">
        <f>IFERROR(INDEX(Plantilla!$C$6:$C$30, MATCH($B266, Plantilla!$A$6:$A$30, 0)), "")</f>
        <v/>
      </c>
      <c r="E266" s="3"/>
      <c r="F266" s="4"/>
      <c r="G266" s="4"/>
      <c r="H266" s="4"/>
      <c r="I266" s="4"/>
      <c r="J266" s="4"/>
      <c r="K266" s="10"/>
      <c r="L266" s="3"/>
      <c r="M266" s="2" t="str">
        <f>IF(AND($A266&lt;&gt;"",$B266&lt;&gt;""), $I266*_Listas!$E$9 + $J266*_Listas!$E$10, "")</f>
        <v/>
      </c>
      <c r="N266" s="11" t="str">
        <f>IF(AND($A266&lt;&gt;"",$B266&lt;&gt;""), MAX(0, MIN(10, ROUND( 5 + ( ($G266*_Listas!$E$7) + ($H266*_Listas!$E$8) + IF($E266="S",_Listas!$E$11,0) + IF($F266&gt;=90,_Listas!$E$12,0) - ($I266*_Listas!$E$9) - ($J266*_Listas!$E$10) )/2, 1))), "")</f>
        <v/>
      </c>
      <c r="O266" s="3"/>
    </row>
    <row r="267" spans="1:15" ht="18" customHeight="1" x14ac:dyDescent="0.25">
      <c r="A267" s="3"/>
      <c r="B267" s="3"/>
      <c r="C267" s="9" t="str">
        <f>IFERROR(INDEX(Plantilla!$B$6:$B$30, MATCH($B267, Plantilla!$A$6:$A$30, 0)), "")</f>
        <v/>
      </c>
      <c r="D267" s="9" t="str">
        <f>IFERROR(INDEX(Plantilla!$C$6:$C$30, MATCH($B267, Plantilla!$A$6:$A$30, 0)), "")</f>
        <v/>
      </c>
      <c r="E267" s="3"/>
      <c r="F267" s="4"/>
      <c r="G267" s="4"/>
      <c r="H267" s="4"/>
      <c r="I267" s="4"/>
      <c r="J267" s="4"/>
      <c r="K267" s="10"/>
      <c r="L267" s="3"/>
      <c r="M267" s="2" t="str">
        <f>IF(AND($A267&lt;&gt;"",$B267&lt;&gt;""), $I267*_Listas!$E$9 + $J267*_Listas!$E$10, "")</f>
        <v/>
      </c>
      <c r="N267" s="11" t="str">
        <f>IF(AND($A267&lt;&gt;"",$B267&lt;&gt;""), MAX(0, MIN(10, ROUND( 5 + ( ($G267*_Listas!$E$7) + ($H267*_Listas!$E$8) + IF($E267="S",_Listas!$E$11,0) + IF($F267&gt;=90,_Listas!$E$12,0) - ($I267*_Listas!$E$9) - ($J267*_Listas!$E$10) )/2, 1))), "")</f>
        <v/>
      </c>
      <c r="O267" s="3"/>
    </row>
    <row r="268" spans="1:15" ht="18" customHeight="1" x14ac:dyDescent="0.25">
      <c r="A268" s="3"/>
      <c r="B268" s="3"/>
      <c r="C268" s="9" t="str">
        <f>IFERROR(INDEX(Plantilla!$B$6:$B$30, MATCH($B268, Plantilla!$A$6:$A$30, 0)), "")</f>
        <v/>
      </c>
      <c r="D268" s="9" t="str">
        <f>IFERROR(INDEX(Plantilla!$C$6:$C$30, MATCH($B268, Plantilla!$A$6:$A$30, 0)), "")</f>
        <v/>
      </c>
      <c r="E268" s="3"/>
      <c r="F268" s="4"/>
      <c r="G268" s="4"/>
      <c r="H268" s="4"/>
      <c r="I268" s="4"/>
      <c r="J268" s="4"/>
      <c r="K268" s="10"/>
      <c r="L268" s="3"/>
      <c r="M268" s="2" t="str">
        <f>IF(AND($A268&lt;&gt;"",$B268&lt;&gt;""), $I268*_Listas!$E$9 + $J268*_Listas!$E$10, "")</f>
        <v/>
      </c>
      <c r="N268" s="11" t="str">
        <f>IF(AND($A268&lt;&gt;"",$B268&lt;&gt;""), MAX(0, MIN(10, ROUND( 5 + ( ($G268*_Listas!$E$7) + ($H268*_Listas!$E$8) + IF($E268="S",_Listas!$E$11,0) + IF($F268&gt;=90,_Listas!$E$12,0) - ($I268*_Listas!$E$9) - ($J268*_Listas!$E$10) )/2, 1))), "")</f>
        <v/>
      </c>
      <c r="O268" s="3"/>
    </row>
    <row r="269" spans="1:15" ht="18" customHeight="1" x14ac:dyDescent="0.25">
      <c r="A269" s="3"/>
      <c r="B269" s="3"/>
      <c r="C269" s="9" t="str">
        <f>IFERROR(INDEX(Plantilla!$B$6:$B$30, MATCH($B269, Plantilla!$A$6:$A$30, 0)), "")</f>
        <v/>
      </c>
      <c r="D269" s="9" t="str">
        <f>IFERROR(INDEX(Plantilla!$C$6:$C$30, MATCH($B269, Plantilla!$A$6:$A$30, 0)), "")</f>
        <v/>
      </c>
      <c r="E269" s="3"/>
      <c r="F269" s="4"/>
      <c r="G269" s="4"/>
      <c r="H269" s="4"/>
      <c r="I269" s="4"/>
      <c r="J269" s="4"/>
      <c r="K269" s="10"/>
      <c r="L269" s="3"/>
      <c r="M269" s="2" t="str">
        <f>IF(AND($A269&lt;&gt;"",$B269&lt;&gt;""), $I269*_Listas!$E$9 + $J269*_Listas!$E$10, "")</f>
        <v/>
      </c>
      <c r="N269" s="11" t="str">
        <f>IF(AND($A269&lt;&gt;"",$B269&lt;&gt;""), MAX(0, MIN(10, ROUND( 5 + ( ($G269*_Listas!$E$7) + ($H269*_Listas!$E$8) + IF($E269="S",_Listas!$E$11,0) + IF($F269&gt;=90,_Listas!$E$12,0) - ($I269*_Listas!$E$9) - ($J269*_Listas!$E$10) )/2, 1))), "")</f>
        <v/>
      </c>
      <c r="O269" s="3"/>
    </row>
    <row r="270" spans="1:15" ht="18" customHeight="1" x14ac:dyDescent="0.25">
      <c r="A270" s="3"/>
      <c r="B270" s="3"/>
      <c r="C270" s="9" t="str">
        <f>IFERROR(INDEX(Plantilla!$B$6:$B$30, MATCH($B270, Plantilla!$A$6:$A$30, 0)), "")</f>
        <v/>
      </c>
      <c r="D270" s="9" t="str">
        <f>IFERROR(INDEX(Plantilla!$C$6:$C$30, MATCH($B270, Plantilla!$A$6:$A$30, 0)), "")</f>
        <v/>
      </c>
      <c r="E270" s="3"/>
      <c r="F270" s="4"/>
      <c r="G270" s="4"/>
      <c r="H270" s="4"/>
      <c r="I270" s="4"/>
      <c r="J270" s="4"/>
      <c r="K270" s="10"/>
      <c r="L270" s="3"/>
      <c r="M270" s="2" t="str">
        <f>IF(AND($A270&lt;&gt;"",$B270&lt;&gt;""), $I270*_Listas!$E$9 + $J270*_Listas!$E$10, "")</f>
        <v/>
      </c>
      <c r="N270" s="11" t="str">
        <f>IF(AND($A270&lt;&gt;"",$B270&lt;&gt;""), MAX(0, MIN(10, ROUND( 5 + ( ($G270*_Listas!$E$7) + ($H270*_Listas!$E$8) + IF($E270="S",_Listas!$E$11,0) + IF($F270&gt;=90,_Listas!$E$12,0) - ($I270*_Listas!$E$9) - ($J270*_Listas!$E$10) )/2, 1))), "")</f>
        <v/>
      </c>
      <c r="O270" s="3"/>
    </row>
    <row r="271" spans="1:15" ht="18" customHeight="1" x14ac:dyDescent="0.25">
      <c r="A271" s="3"/>
      <c r="B271" s="3"/>
      <c r="C271" s="9" t="str">
        <f>IFERROR(INDEX(Plantilla!$B$6:$B$30, MATCH($B271, Plantilla!$A$6:$A$30, 0)), "")</f>
        <v/>
      </c>
      <c r="D271" s="9" t="str">
        <f>IFERROR(INDEX(Plantilla!$C$6:$C$30, MATCH($B271, Plantilla!$A$6:$A$30, 0)), "")</f>
        <v/>
      </c>
      <c r="E271" s="3"/>
      <c r="F271" s="4"/>
      <c r="G271" s="4"/>
      <c r="H271" s="4"/>
      <c r="I271" s="4"/>
      <c r="J271" s="4"/>
      <c r="K271" s="10"/>
      <c r="L271" s="3"/>
      <c r="M271" s="2" t="str">
        <f>IF(AND($A271&lt;&gt;"",$B271&lt;&gt;""), $I271*_Listas!$E$9 + $J271*_Listas!$E$10, "")</f>
        <v/>
      </c>
      <c r="N271" s="11" t="str">
        <f>IF(AND($A271&lt;&gt;"",$B271&lt;&gt;""), MAX(0, MIN(10, ROUND( 5 + ( ($G271*_Listas!$E$7) + ($H271*_Listas!$E$8) + IF($E271="S",_Listas!$E$11,0) + IF($F271&gt;=90,_Listas!$E$12,0) - ($I271*_Listas!$E$9) - ($J271*_Listas!$E$10) )/2, 1))), "")</f>
        <v/>
      </c>
      <c r="O271" s="3"/>
    </row>
    <row r="272" spans="1:15" ht="18" customHeight="1" x14ac:dyDescent="0.25">
      <c r="A272" s="3"/>
      <c r="B272" s="3"/>
      <c r="C272" s="9" t="str">
        <f>IFERROR(INDEX(Plantilla!$B$6:$B$30, MATCH($B272, Plantilla!$A$6:$A$30, 0)), "")</f>
        <v/>
      </c>
      <c r="D272" s="9" t="str">
        <f>IFERROR(INDEX(Plantilla!$C$6:$C$30, MATCH($B272, Plantilla!$A$6:$A$30, 0)), "")</f>
        <v/>
      </c>
      <c r="E272" s="3"/>
      <c r="F272" s="4"/>
      <c r="G272" s="4"/>
      <c r="H272" s="4"/>
      <c r="I272" s="4"/>
      <c r="J272" s="4"/>
      <c r="K272" s="10"/>
      <c r="L272" s="3"/>
      <c r="M272" s="2" t="str">
        <f>IF(AND($A272&lt;&gt;"",$B272&lt;&gt;""), $I272*_Listas!$E$9 + $J272*_Listas!$E$10, "")</f>
        <v/>
      </c>
      <c r="N272" s="11" t="str">
        <f>IF(AND($A272&lt;&gt;"",$B272&lt;&gt;""), MAX(0, MIN(10, ROUND( 5 + ( ($G272*_Listas!$E$7) + ($H272*_Listas!$E$8) + IF($E272="S",_Listas!$E$11,0) + IF($F272&gt;=90,_Listas!$E$12,0) - ($I272*_Listas!$E$9) - ($J272*_Listas!$E$10) )/2, 1))), "")</f>
        <v/>
      </c>
      <c r="O272" s="3"/>
    </row>
    <row r="273" spans="1:15" ht="18" customHeight="1" x14ac:dyDescent="0.25">
      <c r="A273" s="3"/>
      <c r="B273" s="3"/>
      <c r="C273" s="9" t="str">
        <f>IFERROR(INDEX(Plantilla!$B$6:$B$30, MATCH($B273, Plantilla!$A$6:$A$30, 0)), "")</f>
        <v/>
      </c>
      <c r="D273" s="9" t="str">
        <f>IFERROR(INDEX(Plantilla!$C$6:$C$30, MATCH($B273, Plantilla!$A$6:$A$30, 0)), "")</f>
        <v/>
      </c>
      <c r="E273" s="3"/>
      <c r="F273" s="4"/>
      <c r="G273" s="4"/>
      <c r="H273" s="4"/>
      <c r="I273" s="4"/>
      <c r="J273" s="4"/>
      <c r="K273" s="10"/>
      <c r="L273" s="3"/>
      <c r="M273" s="2" t="str">
        <f>IF(AND($A273&lt;&gt;"",$B273&lt;&gt;""), $I273*_Listas!$E$9 + $J273*_Listas!$E$10, "")</f>
        <v/>
      </c>
      <c r="N273" s="11" t="str">
        <f>IF(AND($A273&lt;&gt;"",$B273&lt;&gt;""), MAX(0, MIN(10, ROUND( 5 + ( ($G273*_Listas!$E$7) + ($H273*_Listas!$E$8) + IF($E273="S",_Listas!$E$11,0) + IF($F273&gt;=90,_Listas!$E$12,0) - ($I273*_Listas!$E$9) - ($J273*_Listas!$E$10) )/2, 1))), "")</f>
        <v/>
      </c>
      <c r="O273" s="3"/>
    </row>
    <row r="274" spans="1:15" ht="18" customHeight="1" x14ac:dyDescent="0.25">
      <c r="A274" s="3"/>
      <c r="B274" s="3"/>
      <c r="C274" s="9" t="str">
        <f>IFERROR(INDEX(Plantilla!$B$6:$B$30, MATCH($B274, Plantilla!$A$6:$A$30, 0)), "")</f>
        <v/>
      </c>
      <c r="D274" s="9" t="str">
        <f>IFERROR(INDEX(Plantilla!$C$6:$C$30, MATCH($B274, Plantilla!$A$6:$A$30, 0)), "")</f>
        <v/>
      </c>
      <c r="E274" s="3"/>
      <c r="F274" s="4"/>
      <c r="G274" s="4"/>
      <c r="H274" s="4"/>
      <c r="I274" s="4"/>
      <c r="J274" s="4"/>
      <c r="K274" s="10"/>
      <c r="L274" s="3"/>
      <c r="M274" s="2" t="str">
        <f>IF(AND($A274&lt;&gt;"",$B274&lt;&gt;""), $I274*_Listas!$E$9 + $J274*_Listas!$E$10, "")</f>
        <v/>
      </c>
      <c r="N274" s="11" t="str">
        <f>IF(AND($A274&lt;&gt;"",$B274&lt;&gt;""), MAX(0, MIN(10, ROUND( 5 + ( ($G274*_Listas!$E$7) + ($H274*_Listas!$E$8) + IF($E274="S",_Listas!$E$11,0) + IF($F274&gt;=90,_Listas!$E$12,0) - ($I274*_Listas!$E$9) - ($J274*_Listas!$E$10) )/2, 1))), "")</f>
        <v/>
      </c>
      <c r="O274" s="3"/>
    </row>
    <row r="275" spans="1:15" ht="18" customHeight="1" x14ac:dyDescent="0.25">
      <c r="A275" s="3"/>
      <c r="B275" s="3"/>
      <c r="C275" s="9" t="str">
        <f>IFERROR(INDEX(Plantilla!$B$6:$B$30, MATCH($B275, Plantilla!$A$6:$A$30, 0)), "")</f>
        <v/>
      </c>
      <c r="D275" s="9" t="str">
        <f>IFERROR(INDEX(Plantilla!$C$6:$C$30, MATCH($B275, Plantilla!$A$6:$A$30, 0)), "")</f>
        <v/>
      </c>
      <c r="E275" s="3"/>
      <c r="F275" s="4"/>
      <c r="G275" s="4"/>
      <c r="H275" s="4"/>
      <c r="I275" s="4"/>
      <c r="J275" s="4"/>
      <c r="K275" s="10"/>
      <c r="L275" s="3"/>
      <c r="M275" s="2" t="str">
        <f>IF(AND($A275&lt;&gt;"",$B275&lt;&gt;""), $I275*_Listas!$E$9 + $J275*_Listas!$E$10, "")</f>
        <v/>
      </c>
      <c r="N275" s="11" t="str">
        <f>IF(AND($A275&lt;&gt;"",$B275&lt;&gt;""), MAX(0, MIN(10, ROUND( 5 + ( ($G275*_Listas!$E$7) + ($H275*_Listas!$E$8) + IF($E275="S",_Listas!$E$11,0) + IF($F275&gt;=90,_Listas!$E$12,0) - ($I275*_Listas!$E$9) - ($J275*_Listas!$E$10) )/2, 1))), "")</f>
        <v/>
      </c>
      <c r="O275" s="3"/>
    </row>
    <row r="276" spans="1:15" ht="18" customHeight="1" x14ac:dyDescent="0.25">
      <c r="A276" s="3"/>
      <c r="B276" s="3"/>
      <c r="C276" s="9" t="str">
        <f>IFERROR(INDEX(Plantilla!$B$6:$B$30, MATCH($B276, Plantilla!$A$6:$A$30, 0)), "")</f>
        <v/>
      </c>
      <c r="D276" s="9" t="str">
        <f>IFERROR(INDEX(Plantilla!$C$6:$C$30, MATCH($B276, Plantilla!$A$6:$A$30, 0)), "")</f>
        <v/>
      </c>
      <c r="E276" s="3"/>
      <c r="F276" s="4"/>
      <c r="G276" s="4"/>
      <c r="H276" s="4"/>
      <c r="I276" s="4"/>
      <c r="J276" s="4"/>
      <c r="K276" s="10"/>
      <c r="L276" s="3"/>
      <c r="M276" s="2" t="str">
        <f>IF(AND($A276&lt;&gt;"",$B276&lt;&gt;""), $I276*_Listas!$E$9 + $J276*_Listas!$E$10, "")</f>
        <v/>
      </c>
      <c r="N276" s="11" t="str">
        <f>IF(AND($A276&lt;&gt;"",$B276&lt;&gt;""), MAX(0, MIN(10, ROUND( 5 + ( ($G276*_Listas!$E$7) + ($H276*_Listas!$E$8) + IF($E276="S",_Listas!$E$11,0) + IF($F276&gt;=90,_Listas!$E$12,0) - ($I276*_Listas!$E$9) - ($J276*_Listas!$E$10) )/2, 1))), "")</f>
        <v/>
      </c>
      <c r="O276" s="3"/>
    </row>
    <row r="277" spans="1:15" ht="18" customHeight="1" x14ac:dyDescent="0.25">
      <c r="A277" s="3"/>
      <c r="B277" s="3"/>
      <c r="C277" s="9" t="str">
        <f>IFERROR(INDEX(Plantilla!$B$6:$B$30, MATCH($B277, Plantilla!$A$6:$A$30, 0)), "")</f>
        <v/>
      </c>
      <c r="D277" s="9" t="str">
        <f>IFERROR(INDEX(Plantilla!$C$6:$C$30, MATCH($B277, Plantilla!$A$6:$A$30, 0)), "")</f>
        <v/>
      </c>
      <c r="E277" s="3"/>
      <c r="F277" s="4"/>
      <c r="G277" s="4"/>
      <c r="H277" s="4"/>
      <c r="I277" s="4"/>
      <c r="J277" s="4"/>
      <c r="K277" s="10"/>
      <c r="L277" s="3"/>
      <c r="M277" s="2" t="str">
        <f>IF(AND($A277&lt;&gt;"",$B277&lt;&gt;""), $I277*_Listas!$E$9 + $J277*_Listas!$E$10, "")</f>
        <v/>
      </c>
      <c r="N277" s="11" t="str">
        <f>IF(AND($A277&lt;&gt;"",$B277&lt;&gt;""), MAX(0, MIN(10, ROUND( 5 + ( ($G277*_Listas!$E$7) + ($H277*_Listas!$E$8) + IF($E277="S",_Listas!$E$11,0) + IF($F277&gt;=90,_Listas!$E$12,0) - ($I277*_Listas!$E$9) - ($J277*_Listas!$E$10) )/2, 1))), "")</f>
        <v/>
      </c>
      <c r="O277" s="3"/>
    </row>
    <row r="278" spans="1:15" ht="18" customHeight="1" x14ac:dyDescent="0.25">
      <c r="A278" s="3"/>
      <c r="B278" s="3"/>
      <c r="C278" s="9" t="str">
        <f>IFERROR(INDEX(Plantilla!$B$6:$B$30, MATCH($B278, Plantilla!$A$6:$A$30, 0)), "")</f>
        <v/>
      </c>
      <c r="D278" s="9" t="str">
        <f>IFERROR(INDEX(Plantilla!$C$6:$C$30, MATCH($B278, Plantilla!$A$6:$A$30, 0)), "")</f>
        <v/>
      </c>
      <c r="E278" s="3"/>
      <c r="F278" s="4"/>
      <c r="G278" s="4"/>
      <c r="H278" s="4"/>
      <c r="I278" s="4"/>
      <c r="J278" s="4"/>
      <c r="K278" s="10"/>
      <c r="L278" s="3"/>
      <c r="M278" s="2" t="str">
        <f>IF(AND($A278&lt;&gt;"",$B278&lt;&gt;""), $I278*_Listas!$E$9 + $J278*_Listas!$E$10, "")</f>
        <v/>
      </c>
      <c r="N278" s="11" t="str">
        <f>IF(AND($A278&lt;&gt;"",$B278&lt;&gt;""), MAX(0, MIN(10, ROUND( 5 + ( ($G278*_Listas!$E$7) + ($H278*_Listas!$E$8) + IF($E278="S",_Listas!$E$11,0) + IF($F278&gt;=90,_Listas!$E$12,0) - ($I278*_Listas!$E$9) - ($J278*_Listas!$E$10) )/2, 1))), "")</f>
        <v/>
      </c>
      <c r="O278" s="3"/>
    </row>
    <row r="279" spans="1:15" ht="18" customHeight="1" x14ac:dyDescent="0.25">
      <c r="A279" s="3"/>
      <c r="B279" s="3"/>
      <c r="C279" s="9" t="str">
        <f>IFERROR(INDEX(Plantilla!$B$6:$B$30, MATCH($B279, Plantilla!$A$6:$A$30, 0)), "")</f>
        <v/>
      </c>
      <c r="D279" s="9" t="str">
        <f>IFERROR(INDEX(Plantilla!$C$6:$C$30, MATCH($B279, Plantilla!$A$6:$A$30, 0)), "")</f>
        <v/>
      </c>
      <c r="E279" s="3"/>
      <c r="F279" s="4"/>
      <c r="G279" s="4"/>
      <c r="H279" s="4"/>
      <c r="I279" s="4"/>
      <c r="J279" s="4"/>
      <c r="K279" s="10"/>
      <c r="L279" s="3"/>
      <c r="M279" s="2" t="str">
        <f>IF(AND($A279&lt;&gt;"",$B279&lt;&gt;""), $I279*_Listas!$E$9 + $J279*_Listas!$E$10, "")</f>
        <v/>
      </c>
      <c r="N279" s="11" t="str">
        <f>IF(AND($A279&lt;&gt;"",$B279&lt;&gt;""), MAX(0, MIN(10, ROUND( 5 + ( ($G279*_Listas!$E$7) + ($H279*_Listas!$E$8) + IF($E279="S",_Listas!$E$11,0) + IF($F279&gt;=90,_Listas!$E$12,0) - ($I279*_Listas!$E$9) - ($J279*_Listas!$E$10) )/2, 1))), "")</f>
        <v/>
      </c>
      <c r="O279" s="3"/>
    </row>
    <row r="280" spans="1:15" ht="18" customHeight="1" x14ac:dyDescent="0.25">
      <c r="A280" s="3"/>
      <c r="B280" s="3"/>
      <c r="C280" s="9" t="str">
        <f>IFERROR(INDEX(Plantilla!$B$6:$B$30, MATCH($B280, Plantilla!$A$6:$A$30, 0)), "")</f>
        <v/>
      </c>
      <c r="D280" s="9" t="str">
        <f>IFERROR(INDEX(Plantilla!$C$6:$C$30, MATCH($B280, Plantilla!$A$6:$A$30, 0)), "")</f>
        <v/>
      </c>
      <c r="E280" s="3"/>
      <c r="F280" s="4"/>
      <c r="G280" s="4"/>
      <c r="H280" s="4"/>
      <c r="I280" s="4"/>
      <c r="J280" s="4"/>
      <c r="K280" s="10"/>
      <c r="L280" s="3"/>
      <c r="M280" s="2" t="str">
        <f>IF(AND($A280&lt;&gt;"",$B280&lt;&gt;""), $I280*_Listas!$E$9 + $J280*_Listas!$E$10, "")</f>
        <v/>
      </c>
      <c r="N280" s="11" t="str">
        <f>IF(AND($A280&lt;&gt;"",$B280&lt;&gt;""), MAX(0, MIN(10, ROUND( 5 + ( ($G280*_Listas!$E$7) + ($H280*_Listas!$E$8) + IF($E280="S",_Listas!$E$11,0) + IF($F280&gt;=90,_Listas!$E$12,0) - ($I280*_Listas!$E$9) - ($J280*_Listas!$E$10) )/2, 1))), "")</f>
        <v/>
      </c>
      <c r="O280" s="3"/>
    </row>
    <row r="281" spans="1:15" ht="18" customHeight="1" x14ac:dyDescent="0.25">
      <c r="A281" s="3"/>
      <c r="B281" s="3"/>
      <c r="C281" s="9" t="str">
        <f>IFERROR(INDEX(Plantilla!$B$6:$B$30, MATCH($B281, Plantilla!$A$6:$A$30, 0)), "")</f>
        <v/>
      </c>
      <c r="D281" s="9" t="str">
        <f>IFERROR(INDEX(Plantilla!$C$6:$C$30, MATCH($B281, Plantilla!$A$6:$A$30, 0)), "")</f>
        <v/>
      </c>
      <c r="E281" s="3"/>
      <c r="F281" s="4"/>
      <c r="G281" s="4"/>
      <c r="H281" s="4"/>
      <c r="I281" s="4"/>
      <c r="J281" s="4"/>
      <c r="K281" s="10"/>
      <c r="L281" s="3"/>
      <c r="M281" s="2" t="str">
        <f>IF(AND($A281&lt;&gt;"",$B281&lt;&gt;""), $I281*_Listas!$E$9 + $J281*_Listas!$E$10, "")</f>
        <v/>
      </c>
      <c r="N281" s="11" t="str">
        <f>IF(AND($A281&lt;&gt;"",$B281&lt;&gt;""), MAX(0, MIN(10, ROUND( 5 + ( ($G281*_Listas!$E$7) + ($H281*_Listas!$E$8) + IF($E281="S",_Listas!$E$11,0) + IF($F281&gt;=90,_Listas!$E$12,0) - ($I281*_Listas!$E$9) - ($J281*_Listas!$E$10) )/2, 1))), "")</f>
        <v/>
      </c>
      <c r="O281" s="3"/>
    </row>
    <row r="282" spans="1:15" ht="18" customHeight="1" x14ac:dyDescent="0.25">
      <c r="A282" s="3"/>
      <c r="B282" s="3"/>
      <c r="C282" s="9" t="str">
        <f>IFERROR(INDEX(Plantilla!$B$6:$B$30, MATCH($B282, Plantilla!$A$6:$A$30, 0)), "")</f>
        <v/>
      </c>
      <c r="D282" s="9" t="str">
        <f>IFERROR(INDEX(Plantilla!$C$6:$C$30, MATCH($B282, Plantilla!$A$6:$A$30, 0)), "")</f>
        <v/>
      </c>
      <c r="E282" s="3"/>
      <c r="F282" s="4"/>
      <c r="G282" s="4"/>
      <c r="H282" s="4"/>
      <c r="I282" s="4"/>
      <c r="J282" s="4"/>
      <c r="K282" s="10"/>
      <c r="L282" s="3"/>
      <c r="M282" s="2" t="str">
        <f>IF(AND($A282&lt;&gt;"",$B282&lt;&gt;""), $I282*_Listas!$E$9 + $J282*_Listas!$E$10, "")</f>
        <v/>
      </c>
      <c r="N282" s="11" t="str">
        <f>IF(AND($A282&lt;&gt;"",$B282&lt;&gt;""), MAX(0, MIN(10, ROUND( 5 + ( ($G282*_Listas!$E$7) + ($H282*_Listas!$E$8) + IF($E282="S",_Listas!$E$11,0) + IF($F282&gt;=90,_Listas!$E$12,0) - ($I282*_Listas!$E$9) - ($J282*_Listas!$E$10) )/2, 1))), "")</f>
        <v/>
      </c>
      <c r="O282" s="3"/>
    </row>
    <row r="283" spans="1:15" ht="18" customHeight="1" x14ac:dyDescent="0.25">
      <c r="A283" s="3"/>
      <c r="B283" s="3"/>
      <c r="C283" s="9" t="str">
        <f>IFERROR(INDEX(Plantilla!$B$6:$B$30, MATCH($B283, Plantilla!$A$6:$A$30, 0)), "")</f>
        <v/>
      </c>
      <c r="D283" s="9" t="str">
        <f>IFERROR(INDEX(Plantilla!$C$6:$C$30, MATCH($B283, Plantilla!$A$6:$A$30, 0)), "")</f>
        <v/>
      </c>
      <c r="E283" s="3"/>
      <c r="F283" s="4"/>
      <c r="G283" s="4"/>
      <c r="H283" s="4"/>
      <c r="I283" s="4"/>
      <c r="J283" s="4"/>
      <c r="K283" s="10"/>
      <c r="L283" s="3"/>
      <c r="M283" s="2" t="str">
        <f>IF(AND($A283&lt;&gt;"",$B283&lt;&gt;""), $I283*_Listas!$E$9 + $J283*_Listas!$E$10, "")</f>
        <v/>
      </c>
      <c r="N283" s="11" t="str">
        <f>IF(AND($A283&lt;&gt;"",$B283&lt;&gt;""), MAX(0, MIN(10, ROUND( 5 + ( ($G283*_Listas!$E$7) + ($H283*_Listas!$E$8) + IF($E283="S",_Listas!$E$11,0) + IF($F283&gt;=90,_Listas!$E$12,0) - ($I283*_Listas!$E$9) - ($J283*_Listas!$E$10) )/2, 1))), "")</f>
        <v/>
      </c>
      <c r="O283" s="3"/>
    </row>
    <row r="284" spans="1:15" ht="18" customHeight="1" x14ac:dyDescent="0.25">
      <c r="A284" s="3"/>
      <c r="B284" s="3"/>
      <c r="C284" s="9" t="str">
        <f>IFERROR(INDEX(Plantilla!$B$6:$B$30, MATCH($B284, Plantilla!$A$6:$A$30, 0)), "")</f>
        <v/>
      </c>
      <c r="D284" s="9" t="str">
        <f>IFERROR(INDEX(Plantilla!$C$6:$C$30, MATCH($B284, Plantilla!$A$6:$A$30, 0)), "")</f>
        <v/>
      </c>
      <c r="E284" s="3"/>
      <c r="F284" s="4"/>
      <c r="G284" s="4"/>
      <c r="H284" s="4"/>
      <c r="I284" s="4"/>
      <c r="J284" s="4"/>
      <c r="K284" s="10"/>
      <c r="L284" s="3"/>
      <c r="M284" s="2" t="str">
        <f>IF(AND($A284&lt;&gt;"",$B284&lt;&gt;""), $I284*_Listas!$E$9 + $J284*_Listas!$E$10, "")</f>
        <v/>
      </c>
      <c r="N284" s="11" t="str">
        <f>IF(AND($A284&lt;&gt;"",$B284&lt;&gt;""), MAX(0, MIN(10, ROUND( 5 + ( ($G284*_Listas!$E$7) + ($H284*_Listas!$E$8) + IF($E284="S",_Listas!$E$11,0) + IF($F284&gt;=90,_Listas!$E$12,0) - ($I284*_Listas!$E$9) - ($J284*_Listas!$E$10) )/2, 1))), "")</f>
        <v/>
      </c>
      <c r="O284" s="3"/>
    </row>
    <row r="285" spans="1:15" ht="18" customHeight="1" x14ac:dyDescent="0.25">
      <c r="A285" s="3"/>
      <c r="B285" s="3"/>
      <c r="C285" s="9" t="str">
        <f>IFERROR(INDEX(Plantilla!$B$6:$B$30, MATCH($B285, Plantilla!$A$6:$A$30, 0)), "")</f>
        <v/>
      </c>
      <c r="D285" s="9" t="str">
        <f>IFERROR(INDEX(Plantilla!$C$6:$C$30, MATCH($B285, Plantilla!$A$6:$A$30, 0)), "")</f>
        <v/>
      </c>
      <c r="E285" s="3"/>
      <c r="F285" s="4"/>
      <c r="G285" s="4"/>
      <c r="H285" s="4"/>
      <c r="I285" s="4"/>
      <c r="J285" s="4"/>
      <c r="K285" s="10"/>
      <c r="L285" s="3"/>
      <c r="M285" s="2" t="str">
        <f>IF(AND($A285&lt;&gt;"",$B285&lt;&gt;""), $I285*_Listas!$E$9 + $J285*_Listas!$E$10, "")</f>
        <v/>
      </c>
      <c r="N285" s="11" t="str">
        <f>IF(AND($A285&lt;&gt;"",$B285&lt;&gt;""), MAX(0, MIN(10, ROUND( 5 + ( ($G285*_Listas!$E$7) + ($H285*_Listas!$E$8) + IF($E285="S",_Listas!$E$11,0) + IF($F285&gt;=90,_Listas!$E$12,0) - ($I285*_Listas!$E$9) - ($J285*_Listas!$E$10) )/2, 1))), "")</f>
        <v/>
      </c>
      <c r="O285" s="3"/>
    </row>
    <row r="286" spans="1:15" ht="18" customHeight="1" x14ac:dyDescent="0.25">
      <c r="A286" s="3"/>
      <c r="B286" s="3"/>
      <c r="C286" s="9" t="str">
        <f>IFERROR(INDEX(Plantilla!$B$6:$B$30, MATCH($B286, Plantilla!$A$6:$A$30, 0)), "")</f>
        <v/>
      </c>
      <c r="D286" s="9" t="str">
        <f>IFERROR(INDEX(Plantilla!$C$6:$C$30, MATCH($B286, Plantilla!$A$6:$A$30, 0)), "")</f>
        <v/>
      </c>
      <c r="E286" s="3"/>
      <c r="F286" s="4"/>
      <c r="G286" s="4"/>
      <c r="H286" s="4"/>
      <c r="I286" s="4"/>
      <c r="J286" s="4"/>
      <c r="K286" s="10"/>
      <c r="L286" s="3"/>
      <c r="M286" s="2" t="str">
        <f>IF(AND($A286&lt;&gt;"",$B286&lt;&gt;""), $I286*_Listas!$E$9 + $J286*_Listas!$E$10, "")</f>
        <v/>
      </c>
      <c r="N286" s="11" t="str">
        <f>IF(AND($A286&lt;&gt;"",$B286&lt;&gt;""), MAX(0, MIN(10, ROUND( 5 + ( ($G286*_Listas!$E$7) + ($H286*_Listas!$E$8) + IF($E286="S",_Listas!$E$11,0) + IF($F286&gt;=90,_Listas!$E$12,0) - ($I286*_Listas!$E$9) - ($J286*_Listas!$E$10) )/2, 1))), "")</f>
        <v/>
      </c>
      <c r="O286" s="3"/>
    </row>
    <row r="287" spans="1:15" ht="18" customHeight="1" x14ac:dyDescent="0.25">
      <c r="A287" s="3"/>
      <c r="B287" s="3"/>
      <c r="C287" s="9" t="str">
        <f>IFERROR(INDEX(Plantilla!$B$6:$B$30, MATCH($B287, Plantilla!$A$6:$A$30, 0)), "")</f>
        <v/>
      </c>
      <c r="D287" s="9" t="str">
        <f>IFERROR(INDEX(Plantilla!$C$6:$C$30, MATCH($B287, Plantilla!$A$6:$A$30, 0)), "")</f>
        <v/>
      </c>
      <c r="E287" s="3"/>
      <c r="F287" s="4"/>
      <c r="G287" s="4"/>
      <c r="H287" s="4"/>
      <c r="I287" s="4"/>
      <c r="J287" s="4"/>
      <c r="K287" s="10"/>
      <c r="L287" s="3"/>
      <c r="M287" s="2" t="str">
        <f>IF(AND($A287&lt;&gt;"",$B287&lt;&gt;""), $I287*_Listas!$E$9 + $J287*_Listas!$E$10, "")</f>
        <v/>
      </c>
      <c r="N287" s="11" t="str">
        <f>IF(AND($A287&lt;&gt;"",$B287&lt;&gt;""), MAX(0, MIN(10, ROUND( 5 + ( ($G287*_Listas!$E$7) + ($H287*_Listas!$E$8) + IF($E287="S",_Listas!$E$11,0) + IF($F287&gt;=90,_Listas!$E$12,0) - ($I287*_Listas!$E$9) - ($J287*_Listas!$E$10) )/2, 1))), "")</f>
        <v/>
      </c>
      <c r="O287" s="3"/>
    </row>
    <row r="288" spans="1:15" ht="18" customHeight="1" x14ac:dyDescent="0.25">
      <c r="A288" s="3"/>
      <c r="B288" s="3"/>
      <c r="C288" s="9" t="str">
        <f>IFERROR(INDEX(Plantilla!$B$6:$B$30, MATCH($B288, Plantilla!$A$6:$A$30, 0)), "")</f>
        <v/>
      </c>
      <c r="D288" s="9" t="str">
        <f>IFERROR(INDEX(Plantilla!$C$6:$C$30, MATCH($B288, Plantilla!$A$6:$A$30, 0)), "")</f>
        <v/>
      </c>
      <c r="E288" s="3"/>
      <c r="F288" s="4"/>
      <c r="G288" s="4"/>
      <c r="H288" s="4"/>
      <c r="I288" s="4"/>
      <c r="J288" s="4"/>
      <c r="K288" s="10"/>
      <c r="L288" s="3"/>
      <c r="M288" s="2" t="str">
        <f>IF(AND($A288&lt;&gt;"",$B288&lt;&gt;""), $I288*_Listas!$E$9 + $J288*_Listas!$E$10, "")</f>
        <v/>
      </c>
      <c r="N288" s="11" t="str">
        <f>IF(AND($A288&lt;&gt;"",$B288&lt;&gt;""), MAX(0, MIN(10, ROUND( 5 + ( ($G288*_Listas!$E$7) + ($H288*_Listas!$E$8) + IF($E288="S",_Listas!$E$11,0) + IF($F288&gt;=90,_Listas!$E$12,0) - ($I288*_Listas!$E$9) - ($J288*_Listas!$E$10) )/2, 1))), "")</f>
        <v/>
      </c>
      <c r="O288" s="3"/>
    </row>
    <row r="289" spans="1:15" ht="18" customHeight="1" x14ac:dyDescent="0.25">
      <c r="A289" s="3"/>
      <c r="B289" s="3"/>
      <c r="C289" s="9" t="str">
        <f>IFERROR(INDEX(Plantilla!$B$6:$B$30, MATCH($B289, Plantilla!$A$6:$A$30, 0)), "")</f>
        <v/>
      </c>
      <c r="D289" s="9" t="str">
        <f>IFERROR(INDEX(Plantilla!$C$6:$C$30, MATCH($B289, Plantilla!$A$6:$A$30, 0)), "")</f>
        <v/>
      </c>
      <c r="E289" s="3"/>
      <c r="F289" s="4"/>
      <c r="G289" s="4"/>
      <c r="H289" s="4"/>
      <c r="I289" s="4"/>
      <c r="J289" s="4"/>
      <c r="K289" s="10"/>
      <c r="L289" s="3"/>
      <c r="M289" s="2" t="str">
        <f>IF(AND($A289&lt;&gt;"",$B289&lt;&gt;""), $I289*_Listas!$E$9 + $J289*_Listas!$E$10, "")</f>
        <v/>
      </c>
      <c r="N289" s="11" t="str">
        <f>IF(AND($A289&lt;&gt;"",$B289&lt;&gt;""), MAX(0, MIN(10, ROUND( 5 + ( ($G289*_Listas!$E$7) + ($H289*_Listas!$E$8) + IF($E289="S",_Listas!$E$11,0) + IF($F289&gt;=90,_Listas!$E$12,0) - ($I289*_Listas!$E$9) - ($J289*_Listas!$E$10) )/2, 1))), "")</f>
        <v/>
      </c>
      <c r="O289" s="3"/>
    </row>
    <row r="290" spans="1:15" ht="18" customHeight="1" x14ac:dyDescent="0.25">
      <c r="A290" s="3"/>
      <c r="B290" s="3"/>
      <c r="C290" s="9" t="str">
        <f>IFERROR(INDEX(Plantilla!$B$6:$B$30, MATCH($B290, Plantilla!$A$6:$A$30, 0)), "")</f>
        <v/>
      </c>
      <c r="D290" s="9" t="str">
        <f>IFERROR(INDEX(Plantilla!$C$6:$C$30, MATCH($B290, Plantilla!$A$6:$A$30, 0)), "")</f>
        <v/>
      </c>
      <c r="E290" s="3"/>
      <c r="F290" s="4"/>
      <c r="G290" s="4"/>
      <c r="H290" s="4"/>
      <c r="I290" s="4"/>
      <c r="J290" s="4"/>
      <c r="K290" s="10"/>
      <c r="L290" s="3"/>
      <c r="M290" s="2" t="str">
        <f>IF(AND($A290&lt;&gt;"",$B290&lt;&gt;""), $I290*_Listas!$E$9 + $J290*_Listas!$E$10, "")</f>
        <v/>
      </c>
      <c r="N290" s="11" t="str">
        <f>IF(AND($A290&lt;&gt;"",$B290&lt;&gt;""), MAX(0, MIN(10, ROUND( 5 + ( ($G290*_Listas!$E$7) + ($H290*_Listas!$E$8) + IF($E290="S",_Listas!$E$11,0) + IF($F290&gt;=90,_Listas!$E$12,0) - ($I290*_Listas!$E$9) - ($J290*_Listas!$E$10) )/2, 1))), "")</f>
        <v/>
      </c>
      <c r="O290" s="3"/>
    </row>
    <row r="291" spans="1:15" ht="18" customHeight="1" x14ac:dyDescent="0.25">
      <c r="A291" s="3"/>
      <c r="B291" s="3"/>
      <c r="C291" s="9" t="str">
        <f>IFERROR(INDEX(Plantilla!$B$6:$B$30, MATCH($B291, Plantilla!$A$6:$A$30, 0)), "")</f>
        <v/>
      </c>
      <c r="D291" s="9" t="str">
        <f>IFERROR(INDEX(Plantilla!$C$6:$C$30, MATCH($B291, Plantilla!$A$6:$A$30, 0)), "")</f>
        <v/>
      </c>
      <c r="E291" s="3"/>
      <c r="F291" s="4"/>
      <c r="G291" s="4"/>
      <c r="H291" s="4"/>
      <c r="I291" s="4"/>
      <c r="J291" s="4"/>
      <c r="K291" s="10"/>
      <c r="L291" s="3"/>
      <c r="M291" s="2" t="str">
        <f>IF(AND($A291&lt;&gt;"",$B291&lt;&gt;""), $I291*_Listas!$E$9 + $J291*_Listas!$E$10, "")</f>
        <v/>
      </c>
      <c r="N291" s="11" t="str">
        <f>IF(AND($A291&lt;&gt;"",$B291&lt;&gt;""), MAX(0, MIN(10, ROUND( 5 + ( ($G291*_Listas!$E$7) + ($H291*_Listas!$E$8) + IF($E291="S",_Listas!$E$11,0) + IF($F291&gt;=90,_Listas!$E$12,0) - ($I291*_Listas!$E$9) - ($J291*_Listas!$E$10) )/2, 1))), "")</f>
        <v/>
      </c>
      <c r="O291" s="3"/>
    </row>
    <row r="292" spans="1:15" ht="18" customHeight="1" x14ac:dyDescent="0.25">
      <c r="A292" s="3"/>
      <c r="B292" s="3"/>
      <c r="C292" s="9" t="str">
        <f>IFERROR(INDEX(Plantilla!$B$6:$B$30, MATCH($B292, Plantilla!$A$6:$A$30, 0)), "")</f>
        <v/>
      </c>
      <c r="D292" s="9" t="str">
        <f>IFERROR(INDEX(Plantilla!$C$6:$C$30, MATCH($B292, Plantilla!$A$6:$A$30, 0)), "")</f>
        <v/>
      </c>
      <c r="E292" s="3"/>
      <c r="F292" s="4"/>
      <c r="G292" s="4"/>
      <c r="H292" s="4"/>
      <c r="I292" s="4"/>
      <c r="J292" s="4"/>
      <c r="K292" s="10"/>
      <c r="L292" s="3"/>
      <c r="M292" s="2" t="str">
        <f>IF(AND($A292&lt;&gt;"",$B292&lt;&gt;""), $I292*_Listas!$E$9 + $J292*_Listas!$E$10, "")</f>
        <v/>
      </c>
      <c r="N292" s="11" t="str">
        <f>IF(AND($A292&lt;&gt;"",$B292&lt;&gt;""), MAX(0, MIN(10, ROUND( 5 + ( ($G292*_Listas!$E$7) + ($H292*_Listas!$E$8) + IF($E292="S",_Listas!$E$11,0) + IF($F292&gt;=90,_Listas!$E$12,0) - ($I292*_Listas!$E$9) - ($J292*_Listas!$E$10) )/2, 1))), "")</f>
        <v/>
      </c>
      <c r="O292" s="3"/>
    </row>
    <row r="293" spans="1:15" ht="18" customHeight="1" x14ac:dyDescent="0.25">
      <c r="A293" s="3"/>
      <c r="B293" s="3"/>
      <c r="C293" s="9" t="str">
        <f>IFERROR(INDEX(Plantilla!$B$6:$B$30, MATCH($B293, Plantilla!$A$6:$A$30, 0)), "")</f>
        <v/>
      </c>
      <c r="D293" s="9" t="str">
        <f>IFERROR(INDEX(Plantilla!$C$6:$C$30, MATCH($B293, Plantilla!$A$6:$A$30, 0)), "")</f>
        <v/>
      </c>
      <c r="E293" s="3"/>
      <c r="F293" s="4"/>
      <c r="G293" s="4"/>
      <c r="H293" s="4"/>
      <c r="I293" s="4"/>
      <c r="J293" s="4"/>
      <c r="K293" s="10"/>
      <c r="L293" s="3"/>
      <c r="M293" s="2" t="str">
        <f>IF(AND($A293&lt;&gt;"",$B293&lt;&gt;""), $I293*_Listas!$E$9 + $J293*_Listas!$E$10, "")</f>
        <v/>
      </c>
      <c r="N293" s="11" t="str">
        <f>IF(AND($A293&lt;&gt;"",$B293&lt;&gt;""), MAX(0, MIN(10, ROUND( 5 + ( ($G293*_Listas!$E$7) + ($H293*_Listas!$E$8) + IF($E293="S",_Listas!$E$11,0) + IF($F293&gt;=90,_Listas!$E$12,0) - ($I293*_Listas!$E$9) - ($J293*_Listas!$E$10) )/2, 1))), "")</f>
        <v/>
      </c>
      <c r="O293" s="3"/>
    </row>
    <row r="294" spans="1:15" ht="18" customHeight="1" x14ac:dyDescent="0.25">
      <c r="A294" s="3"/>
      <c r="B294" s="3"/>
      <c r="C294" s="9" t="str">
        <f>IFERROR(INDEX(Plantilla!$B$6:$B$30, MATCH($B294, Plantilla!$A$6:$A$30, 0)), "")</f>
        <v/>
      </c>
      <c r="D294" s="9" t="str">
        <f>IFERROR(INDEX(Plantilla!$C$6:$C$30, MATCH($B294, Plantilla!$A$6:$A$30, 0)), "")</f>
        <v/>
      </c>
      <c r="E294" s="3"/>
      <c r="F294" s="4"/>
      <c r="G294" s="4"/>
      <c r="H294" s="4"/>
      <c r="I294" s="4"/>
      <c r="J294" s="4"/>
      <c r="K294" s="10"/>
      <c r="L294" s="3"/>
      <c r="M294" s="2" t="str">
        <f>IF(AND($A294&lt;&gt;"",$B294&lt;&gt;""), $I294*_Listas!$E$9 + $J294*_Listas!$E$10, "")</f>
        <v/>
      </c>
      <c r="N294" s="11" t="str">
        <f>IF(AND($A294&lt;&gt;"",$B294&lt;&gt;""), MAX(0, MIN(10, ROUND( 5 + ( ($G294*_Listas!$E$7) + ($H294*_Listas!$E$8) + IF($E294="S",_Listas!$E$11,0) + IF($F294&gt;=90,_Listas!$E$12,0) - ($I294*_Listas!$E$9) - ($J294*_Listas!$E$10) )/2, 1))), "")</f>
        <v/>
      </c>
      <c r="O294" s="3"/>
    </row>
    <row r="295" spans="1:15" ht="18" customHeight="1" x14ac:dyDescent="0.25">
      <c r="A295" s="3"/>
      <c r="B295" s="3"/>
      <c r="C295" s="9" t="str">
        <f>IFERROR(INDEX(Plantilla!$B$6:$B$30, MATCH($B295, Plantilla!$A$6:$A$30, 0)), "")</f>
        <v/>
      </c>
      <c r="D295" s="9" t="str">
        <f>IFERROR(INDEX(Plantilla!$C$6:$C$30, MATCH($B295, Plantilla!$A$6:$A$30, 0)), "")</f>
        <v/>
      </c>
      <c r="E295" s="3"/>
      <c r="F295" s="4"/>
      <c r="G295" s="4"/>
      <c r="H295" s="4"/>
      <c r="I295" s="4"/>
      <c r="J295" s="4"/>
      <c r="K295" s="10"/>
      <c r="L295" s="3"/>
      <c r="M295" s="2" t="str">
        <f>IF(AND($A295&lt;&gt;"",$B295&lt;&gt;""), $I295*_Listas!$E$9 + $J295*_Listas!$E$10, "")</f>
        <v/>
      </c>
      <c r="N295" s="11" t="str">
        <f>IF(AND($A295&lt;&gt;"",$B295&lt;&gt;""), MAX(0, MIN(10, ROUND( 5 + ( ($G295*_Listas!$E$7) + ($H295*_Listas!$E$8) + IF($E295="S",_Listas!$E$11,0) + IF($F295&gt;=90,_Listas!$E$12,0) - ($I295*_Listas!$E$9) - ($J295*_Listas!$E$10) )/2, 1))), "")</f>
        <v/>
      </c>
      <c r="O295" s="3"/>
    </row>
    <row r="296" spans="1:15" ht="18" customHeight="1" x14ac:dyDescent="0.25">
      <c r="A296" s="3"/>
      <c r="B296" s="3"/>
      <c r="C296" s="9" t="str">
        <f>IFERROR(INDEX(Plantilla!$B$6:$B$30, MATCH($B296, Plantilla!$A$6:$A$30, 0)), "")</f>
        <v/>
      </c>
      <c r="D296" s="9" t="str">
        <f>IFERROR(INDEX(Plantilla!$C$6:$C$30, MATCH($B296, Plantilla!$A$6:$A$30, 0)), "")</f>
        <v/>
      </c>
      <c r="E296" s="3"/>
      <c r="F296" s="4"/>
      <c r="G296" s="4"/>
      <c r="H296" s="4"/>
      <c r="I296" s="4"/>
      <c r="J296" s="4"/>
      <c r="K296" s="10"/>
      <c r="L296" s="3"/>
      <c r="M296" s="2" t="str">
        <f>IF(AND($A296&lt;&gt;"",$B296&lt;&gt;""), $I296*_Listas!$E$9 + $J296*_Listas!$E$10, "")</f>
        <v/>
      </c>
      <c r="N296" s="11" t="str">
        <f>IF(AND($A296&lt;&gt;"",$B296&lt;&gt;""), MAX(0, MIN(10, ROUND( 5 + ( ($G296*_Listas!$E$7) + ($H296*_Listas!$E$8) + IF($E296="S",_Listas!$E$11,0) + IF($F296&gt;=90,_Listas!$E$12,0) - ($I296*_Listas!$E$9) - ($J296*_Listas!$E$10) )/2, 1))), "")</f>
        <v/>
      </c>
      <c r="O296" s="3"/>
    </row>
    <row r="297" spans="1:15" ht="18" customHeight="1" x14ac:dyDescent="0.25">
      <c r="A297" s="3"/>
      <c r="B297" s="3"/>
      <c r="C297" s="9" t="str">
        <f>IFERROR(INDEX(Plantilla!$B$6:$B$30, MATCH($B297, Plantilla!$A$6:$A$30, 0)), "")</f>
        <v/>
      </c>
      <c r="D297" s="9" t="str">
        <f>IFERROR(INDEX(Plantilla!$C$6:$C$30, MATCH($B297, Plantilla!$A$6:$A$30, 0)), "")</f>
        <v/>
      </c>
      <c r="E297" s="3"/>
      <c r="F297" s="4"/>
      <c r="G297" s="4"/>
      <c r="H297" s="4"/>
      <c r="I297" s="4"/>
      <c r="J297" s="4"/>
      <c r="K297" s="10"/>
      <c r="L297" s="3"/>
      <c r="M297" s="2" t="str">
        <f>IF(AND($A297&lt;&gt;"",$B297&lt;&gt;""), $I297*_Listas!$E$9 + $J297*_Listas!$E$10, "")</f>
        <v/>
      </c>
      <c r="N297" s="11" t="str">
        <f>IF(AND($A297&lt;&gt;"",$B297&lt;&gt;""), MAX(0, MIN(10, ROUND( 5 + ( ($G297*_Listas!$E$7) + ($H297*_Listas!$E$8) + IF($E297="S",_Listas!$E$11,0) + IF($F297&gt;=90,_Listas!$E$12,0) - ($I297*_Listas!$E$9) - ($J297*_Listas!$E$10) )/2, 1))), "")</f>
        <v/>
      </c>
      <c r="O297" s="3"/>
    </row>
    <row r="298" spans="1:15" ht="18" customHeight="1" x14ac:dyDescent="0.25">
      <c r="A298" s="3"/>
      <c r="B298" s="3"/>
      <c r="C298" s="9" t="str">
        <f>IFERROR(INDEX(Plantilla!$B$6:$B$30, MATCH($B298, Plantilla!$A$6:$A$30, 0)), "")</f>
        <v/>
      </c>
      <c r="D298" s="9" t="str">
        <f>IFERROR(INDEX(Plantilla!$C$6:$C$30, MATCH($B298, Plantilla!$A$6:$A$30, 0)), "")</f>
        <v/>
      </c>
      <c r="E298" s="3"/>
      <c r="F298" s="4"/>
      <c r="G298" s="4"/>
      <c r="H298" s="4"/>
      <c r="I298" s="4"/>
      <c r="J298" s="4"/>
      <c r="K298" s="10"/>
      <c r="L298" s="3"/>
      <c r="M298" s="2" t="str">
        <f>IF(AND($A298&lt;&gt;"",$B298&lt;&gt;""), $I298*_Listas!$E$9 + $J298*_Listas!$E$10, "")</f>
        <v/>
      </c>
      <c r="N298" s="11" t="str">
        <f>IF(AND($A298&lt;&gt;"",$B298&lt;&gt;""), MAX(0, MIN(10, ROUND( 5 + ( ($G298*_Listas!$E$7) + ($H298*_Listas!$E$8) + IF($E298="S",_Listas!$E$11,0) + IF($F298&gt;=90,_Listas!$E$12,0) - ($I298*_Listas!$E$9) - ($J298*_Listas!$E$10) )/2, 1))), "")</f>
        <v/>
      </c>
      <c r="O298" s="3"/>
    </row>
    <row r="299" spans="1:15" ht="18" customHeight="1" x14ac:dyDescent="0.25">
      <c r="A299" s="3"/>
      <c r="B299" s="3"/>
      <c r="C299" s="9" t="str">
        <f>IFERROR(INDEX(Plantilla!$B$6:$B$30, MATCH($B299, Plantilla!$A$6:$A$30, 0)), "")</f>
        <v/>
      </c>
      <c r="D299" s="9" t="str">
        <f>IFERROR(INDEX(Plantilla!$C$6:$C$30, MATCH($B299, Plantilla!$A$6:$A$30, 0)), "")</f>
        <v/>
      </c>
      <c r="E299" s="3"/>
      <c r="F299" s="4"/>
      <c r="G299" s="4"/>
      <c r="H299" s="4"/>
      <c r="I299" s="4"/>
      <c r="J299" s="4"/>
      <c r="K299" s="10"/>
      <c r="L299" s="3"/>
      <c r="M299" s="2" t="str">
        <f>IF(AND($A299&lt;&gt;"",$B299&lt;&gt;""), $I299*_Listas!$E$9 + $J299*_Listas!$E$10, "")</f>
        <v/>
      </c>
      <c r="N299" s="11" t="str">
        <f>IF(AND($A299&lt;&gt;"",$B299&lt;&gt;""), MAX(0, MIN(10, ROUND( 5 + ( ($G299*_Listas!$E$7) + ($H299*_Listas!$E$8) + IF($E299="S",_Listas!$E$11,0) + IF($F299&gt;=90,_Listas!$E$12,0) - ($I299*_Listas!$E$9) - ($J299*_Listas!$E$10) )/2, 1))), "")</f>
        <v/>
      </c>
      <c r="O299" s="3"/>
    </row>
    <row r="300" spans="1:15" ht="18" customHeight="1" x14ac:dyDescent="0.25">
      <c r="A300" s="3"/>
      <c r="B300" s="3"/>
      <c r="C300" s="9" t="str">
        <f>IFERROR(INDEX(Plantilla!$B$6:$B$30, MATCH($B300, Plantilla!$A$6:$A$30, 0)), "")</f>
        <v/>
      </c>
      <c r="D300" s="9" t="str">
        <f>IFERROR(INDEX(Plantilla!$C$6:$C$30, MATCH($B300, Plantilla!$A$6:$A$30, 0)), "")</f>
        <v/>
      </c>
      <c r="E300" s="3"/>
      <c r="F300" s="4"/>
      <c r="G300" s="4"/>
      <c r="H300" s="4"/>
      <c r="I300" s="4"/>
      <c r="J300" s="4"/>
      <c r="K300" s="10"/>
      <c r="L300" s="3"/>
      <c r="M300" s="2" t="str">
        <f>IF(AND($A300&lt;&gt;"",$B300&lt;&gt;""), $I300*_Listas!$E$9 + $J300*_Listas!$E$10, "")</f>
        <v/>
      </c>
      <c r="N300" s="11" t="str">
        <f>IF(AND($A300&lt;&gt;"",$B300&lt;&gt;""), MAX(0, MIN(10, ROUND( 5 + ( ($G300*_Listas!$E$7) + ($H300*_Listas!$E$8) + IF($E300="S",_Listas!$E$11,0) + IF($F300&gt;=90,_Listas!$E$12,0) - ($I300*_Listas!$E$9) - ($J300*_Listas!$E$10) )/2, 1))), "")</f>
        <v/>
      </c>
      <c r="O300" s="3"/>
    </row>
    <row r="301" spans="1:15" ht="18" customHeight="1" x14ac:dyDescent="0.25">
      <c r="A301" s="3"/>
      <c r="B301" s="3"/>
      <c r="C301" s="9" t="str">
        <f>IFERROR(INDEX(Plantilla!$B$6:$B$30, MATCH($B301, Plantilla!$A$6:$A$30, 0)), "")</f>
        <v/>
      </c>
      <c r="D301" s="9" t="str">
        <f>IFERROR(INDEX(Plantilla!$C$6:$C$30, MATCH($B301, Plantilla!$A$6:$A$30, 0)), "")</f>
        <v/>
      </c>
      <c r="E301" s="3"/>
      <c r="F301" s="4"/>
      <c r="G301" s="4"/>
      <c r="H301" s="4"/>
      <c r="I301" s="4"/>
      <c r="J301" s="4"/>
      <c r="K301" s="10"/>
      <c r="L301" s="3"/>
      <c r="M301" s="2" t="str">
        <f>IF(AND($A301&lt;&gt;"",$B301&lt;&gt;""), $I301*_Listas!$E$9 + $J301*_Listas!$E$10, "")</f>
        <v/>
      </c>
      <c r="N301" s="11" t="str">
        <f>IF(AND($A301&lt;&gt;"",$B301&lt;&gt;""), MAX(0, MIN(10, ROUND( 5 + ( ($G301*_Listas!$E$7) + ($H301*_Listas!$E$8) + IF($E301="S",_Listas!$E$11,0) + IF($F301&gt;=90,_Listas!$E$12,0) - ($I301*_Listas!$E$9) - ($J301*_Listas!$E$10) )/2, 1))), "")</f>
        <v/>
      </c>
      <c r="O301" s="3"/>
    </row>
    <row r="302" spans="1:15" ht="18" customHeight="1" x14ac:dyDescent="0.25">
      <c r="A302" s="3"/>
      <c r="B302" s="3"/>
      <c r="C302" s="9" t="str">
        <f>IFERROR(INDEX(Plantilla!$B$6:$B$30, MATCH($B302, Plantilla!$A$6:$A$30, 0)), "")</f>
        <v/>
      </c>
      <c r="D302" s="9" t="str">
        <f>IFERROR(INDEX(Plantilla!$C$6:$C$30, MATCH($B302, Plantilla!$A$6:$A$30, 0)), "")</f>
        <v/>
      </c>
      <c r="E302" s="3"/>
      <c r="F302" s="4"/>
      <c r="G302" s="4"/>
      <c r="H302" s="4"/>
      <c r="I302" s="4"/>
      <c r="J302" s="4"/>
      <c r="K302" s="10"/>
      <c r="L302" s="3"/>
      <c r="M302" s="2" t="str">
        <f>IF(AND($A302&lt;&gt;"",$B302&lt;&gt;""), $I302*_Listas!$E$9 + $J302*_Listas!$E$10, "")</f>
        <v/>
      </c>
      <c r="N302" s="11" t="str">
        <f>IF(AND($A302&lt;&gt;"",$B302&lt;&gt;""), MAX(0, MIN(10, ROUND( 5 + ( ($G302*_Listas!$E$7) + ($H302*_Listas!$E$8) + IF($E302="S",_Listas!$E$11,0) + IF($F302&gt;=90,_Listas!$E$12,0) - ($I302*_Listas!$E$9) - ($J302*_Listas!$E$10) )/2, 1))), "")</f>
        <v/>
      </c>
      <c r="O302" s="3"/>
    </row>
    <row r="303" spans="1:15" ht="18" customHeight="1" x14ac:dyDescent="0.25">
      <c r="A303" s="3"/>
      <c r="B303" s="3"/>
      <c r="C303" s="9" t="str">
        <f>IFERROR(INDEX(Plantilla!$B$6:$B$30, MATCH($B303, Plantilla!$A$6:$A$30, 0)), "")</f>
        <v/>
      </c>
      <c r="D303" s="9" t="str">
        <f>IFERROR(INDEX(Plantilla!$C$6:$C$30, MATCH($B303, Plantilla!$A$6:$A$30, 0)), "")</f>
        <v/>
      </c>
      <c r="E303" s="3"/>
      <c r="F303" s="4"/>
      <c r="G303" s="4"/>
      <c r="H303" s="4"/>
      <c r="I303" s="4"/>
      <c r="J303" s="4"/>
      <c r="K303" s="10"/>
      <c r="L303" s="3"/>
      <c r="M303" s="2" t="str">
        <f>IF(AND($A303&lt;&gt;"",$B303&lt;&gt;""), $I303*_Listas!$E$9 + $J303*_Listas!$E$10, "")</f>
        <v/>
      </c>
      <c r="N303" s="11" t="str">
        <f>IF(AND($A303&lt;&gt;"",$B303&lt;&gt;""), MAX(0, MIN(10, ROUND( 5 + ( ($G303*_Listas!$E$7) + ($H303*_Listas!$E$8) + IF($E303="S",_Listas!$E$11,0) + IF($F303&gt;=90,_Listas!$E$12,0) - ($I303*_Listas!$E$9) - ($J303*_Listas!$E$10) )/2, 1))), "")</f>
        <v/>
      </c>
      <c r="O303" s="3"/>
    </row>
    <row r="304" spans="1:15" ht="18" customHeight="1" x14ac:dyDescent="0.25">
      <c r="A304" s="3"/>
      <c r="B304" s="3"/>
      <c r="C304" s="9" t="str">
        <f>IFERROR(INDEX(Plantilla!$B$6:$B$30, MATCH($B304, Plantilla!$A$6:$A$30, 0)), "")</f>
        <v/>
      </c>
      <c r="D304" s="9" t="str">
        <f>IFERROR(INDEX(Plantilla!$C$6:$C$30, MATCH($B304, Plantilla!$A$6:$A$30, 0)), "")</f>
        <v/>
      </c>
      <c r="E304" s="3"/>
      <c r="F304" s="4"/>
      <c r="G304" s="4"/>
      <c r="H304" s="4"/>
      <c r="I304" s="4"/>
      <c r="J304" s="4"/>
      <c r="K304" s="10"/>
      <c r="L304" s="3"/>
      <c r="M304" s="2" t="str">
        <f>IF(AND($A304&lt;&gt;"",$B304&lt;&gt;""), $I304*_Listas!$E$9 + $J304*_Listas!$E$10, "")</f>
        <v/>
      </c>
      <c r="N304" s="11" t="str">
        <f>IF(AND($A304&lt;&gt;"",$B304&lt;&gt;""), MAX(0, MIN(10, ROUND( 5 + ( ($G304*_Listas!$E$7) + ($H304*_Listas!$E$8) + IF($E304="S",_Listas!$E$11,0) + IF($F304&gt;=90,_Listas!$E$12,0) - ($I304*_Listas!$E$9) - ($J304*_Listas!$E$10) )/2, 1))), "")</f>
        <v/>
      </c>
      <c r="O304" s="3"/>
    </row>
    <row r="305" spans="1:15" ht="18" customHeight="1" x14ac:dyDescent="0.25">
      <c r="A305" s="3"/>
      <c r="B305" s="3"/>
      <c r="C305" s="9" t="str">
        <f>IFERROR(INDEX(Plantilla!$B$6:$B$30, MATCH($B305, Plantilla!$A$6:$A$30, 0)), "")</f>
        <v/>
      </c>
      <c r="D305" s="9" t="str">
        <f>IFERROR(INDEX(Plantilla!$C$6:$C$30, MATCH($B305, Plantilla!$A$6:$A$30, 0)), "")</f>
        <v/>
      </c>
      <c r="E305" s="3"/>
      <c r="F305" s="4"/>
      <c r="G305" s="4"/>
      <c r="H305" s="4"/>
      <c r="I305" s="4"/>
      <c r="J305" s="4"/>
      <c r="K305" s="10"/>
      <c r="L305" s="3"/>
      <c r="M305" s="2" t="str">
        <f>IF(AND($A305&lt;&gt;"",$B305&lt;&gt;""), $I305*_Listas!$E$9 + $J305*_Listas!$E$10, "")</f>
        <v/>
      </c>
      <c r="N305" s="11" t="str">
        <f>IF(AND($A305&lt;&gt;"",$B305&lt;&gt;""), MAX(0, MIN(10, ROUND( 5 + ( ($G305*_Listas!$E$7) + ($H305*_Listas!$E$8) + IF($E305="S",_Listas!$E$11,0) + IF($F305&gt;=90,_Listas!$E$12,0) - ($I305*_Listas!$E$9) - ($J305*_Listas!$E$10) )/2, 1))), "")</f>
        <v/>
      </c>
      <c r="O305" s="3"/>
    </row>
    <row r="306" spans="1:15" ht="18" customHeight="1" x14ac:dyDescent="0.25">
      <c r="A306" s="3"/>
      <c r="B306" s="3"/>
      <c r="C306" s="9" t="str">
        <f>IFERROR(INDEX(Plantilla!$B$6:$B$30, MATCH($B306, Plantilla!$A$6:$A$30, 0)), "")</f>
        <v/>
      </c>
      <c r="D306" s="9" t="str">
        <f>IFERROR(INDEX(Plantilla!$C$6:$C$30, MATCH($B306, Plantilla!$A$6:$A$30, 0)), "")</f>
        <v/>
      </c>
      <c r="E306" s="3"/>
      <c r="F306" s="4"/>
      <c r="G306" s="4"/>
      <c r="H306" s="4"/>
      <c r="I306" s="4"/>
      <c r="J306" s="4"/>
      <c r="K306" s="10"/>
      <c r="L306" s="3"/>
      <c r="M306" s="2" t="str">
        <f>IF(AND($A306&lt;&gt;"",$B306&lt;&gt;""), $I306*_Listas!$E$9 + $J306*_Listas!$E$10, "")</f>
        <v/>
      </c>
      <c r="N306" s="11" t="str">
        <f>IF(AND($A306&lt;&gt;"",$B306&lt;&gt;""), MAX(0, MIN(10, ROUND( 5 + ( ($G306*_Listas!$E$7) + ($H306*_Listas!$E$8) + IF($E306="S",_Listas!$E$11,0) + IF($F306&gt;=90,_Listas!$E$12,0) - ($I306*_Listas!$E$9) - ($J306*_Listas!$E$10) )/2, 1))), "")</f>
        <v/>
      </c>
      <c r="O306" s="3"/>
    </row>
    <row r="307" spans="1:15" ht="18" customHeight="1" x14ac:dyDescent="0.25">
      <c r="A307" s="3"/>
      <c r="B307" s="3"/>
      <c r="C307" s="9" t="str">
        <f>IFERROR(INDEX(Plantilla!$B$6:$B$30, MATCH($B307, Plantilla!$A$6:$A$30, 0)), "")</f>
        <v/>
      </c>
      <c r="D307" s="9" t="str">
        <f>IFERROR(INDEX(Plantilla!$C$6:$C$30, MATCH($B307, Plantilla!$A$6:$A$30, 0)), "")</f>
        <v/>
      </c>
      <c r="E307" s="3"/>
      <c r="F307" s="4"/>
      <c r="G307" s="4"/>
      <c r="H307" s="4"/>
      <c r="I307" s="4"/>
      <c r="J307" s="4"/>
      <c r="K307" s="10"/>
      <c r="L307" s="3"/>
      <c r="M307" s="2" t="str">
        <f>IF(AND($A307&lt;&gt;"",$B307&lt;&gt;""), $I307*_Listas!$E$9 + $J307*_Listas!$E$10, "")</f>
        <v/>
      </c>
      <c r="N307" s="11" t="str">
        <f>IF(AND($A307&lt;&gt;"",$B307&lt;&gt;""), MAX(0, MIN(10, ROUND( 5 + ( ($G307*_Listas!$E$7) + ($H307*_Listas!$E$8) + IF($E307="S",_Listas!$E$11,0) + IF($F307&gt;=90,_Listas!$E$12,0) - ($I307*_Listas!$E$9) - ($J307*_Listas!$E$10) )/2, 1))), "")</f>
        <v/>
      </c>
      <c r="O307" s="3"/>
    </row>
    <row r="308" spans="1:15" ht="18" customHeight="1" x14ac:dyDescent="0.25">
      <c r="A308" s="3"/>
      <c r="B308" s="3"/>
      <c r="C308" s="9" t="str">
        <f>IFERROR(INDEX(Plantilla!$B$6:$B$30, MATCH($B308, Plantilla!$A$6:$A$30, 0)), "")</f>
        <v/>
      </c>
      <c r="D308" s="9" t="str">
        <f>IFERROR(INDEX(Plantilla!$C$6:$C$30, MATCH($B308, Plantilla!$A$6:$A$30, 0)), "")</f>
        <v/>
      </c>
      <c r="E308" s="3"/>
      <c r="F308" s="4"/>
      <c r="G308" s="4"/>
      <c r="H308" s="4"/>
      <c r="I308" s="4"/>
      <c r="J308" s="4"/>
      <c r="K308" s="10"/>
      <c r="L308" s="3"/>
      <c r="M308" s="2" t="str">
        <f>IF(AND($A308&lt;&gt;"",$B308&lt;&gt;""), $I308*_Listas!$E$9 + $J308*_Listas!$E$10, "")</f>
        <v/>
      </c>
      <c r="N308" s="11" t="str">
        <f>IF(AND($A308&lt;&gt;"",$B308&lt;&gt;""), MAX(0, MIN(10, ROUND( 5 + ( ($G308*_Listas!$E$7) + ($H308*_Listas!$E$8) + IF($E308="S",_Listas!$E$11,0) + IF($F308&gt;=90,_Listas!$E$12,0) - ($I308*_Listas!$E$9) - ($J308*_Listas!$E$10) )/2, 1))), "")</f>
        <v/>
      </c>
      <c r="O308" s="3"/>
    </row>
    <row r="309" spans="1:15" ht="18" customHeight="1" x14ac:dyDescent="0.25">
      <c r="A309" s="3"/>
      <c r="B309" s="3"/>
      <c r="C309" s="9" t="str">
        <f>IFERROR(INDEX(Plantilla!$B$6:$B$30, MATCH($B309, Plantilla!$A$6:$A$30, 0)), "")</f>
        <v/>
      </c>
      <c r="D309" s="9" t="str">
        <f>IFERROR(INDEX(Plantilla!$C$6:$C$30, MATCH($B309, Plantilla!$A$6:$A$30, 0)), "")</f>
        <v/>
      </c>
      <c r="E309" s="3"/>
      <c r="F309" s="4"/>
      <c r="G309" s="4"/>
      <c r="H309" s="4"/>
      <c r="I309" s="4"/>
      <c r="J309" s="4"/>
      <c r="K309" s="10"/>
      <c r="L309" s="3"/>
      <c r="M309" s="2" t="str">
        <f>IF(AND($A309&lt;&gt;"",$B309&lt;&gt;""), $I309*_Listas!$E$9 + $J309*_Listas!$E$10, "")</f>
        <v/>
      </c>
      <c r="N309" s="11" t="str">
        <f>IF(AND($A309&lt;&gt;"",$B309&lt;&gt;""), MAX(0, MIN(10, ROUND( 5 + ( ($G309*_Listas!$E$7) + ($H309*_Listas!$E$8) + IF($E309="S",_Listas!$E$11,0) + IF($F309&gt;=90,_Listas!$E$12,0) - ($I309*_Listas!$E$9) - ($J309*_Listas!$E$10) )/2, 1))), "")</f>
        <v/>
      </c>
      <c r="O309" s="3"/>
    </row>
    <row r="310" spans="1:15" ht="18" customHeight="1" x14ac:dyDescent="0.25">
      <c r="A310" s="3"/>
      <c r="B310" s="3"/>
      <c r="C310" s="9" t="str">
        <f>IFERROR(INDEX(Plantilla!$B$6:$B$30, MATCH($B310, Plantilla!$A$6:$A$30, 0)), "")</f>
        <v/>
      </c>
      <c r="D310" s="9" t="str">
        <f>IFERROR(INDEX(Plantilla!$C$6:$C$30, MATCH($B310, Plantilla!$A$6:$A$30, 0)), "")</f>
        <v/>
      </c>
      <c r="E310" s="3"/>
      <c r="F310" s="4"/>
      <c r="G310" s="4"/>
      <c r="H310" s="4"/>
      <c r="I310" s="4"/>
      <c r="J310" s="4"/>
      <c r="K310" s="10"/>
      <c r="L310" s="3"/>
      <c r="M310" s="2" t="str">
        <f>IF(AND($A310&lt;&gt;"",$B310&lt;&gt;""), $I310*_Listas!$E$9 + $J310*_Listas!$E$10, "")</f>
        <v/>
      </c>
      <c r="N310" s="11" t="str">
        <f>IF(AND($A310&lt;&gt;"",$B310&lt;&gt;""), MAX(0, MIN(10, ROUND( 5 + ( ($G310*_Listas!$E$7) + ($H310*_Listas!$E$8) + IF($E310="S",_Listas!$E$11,0) + IF($F310&gt;=90,_Listas!$E$12,0) - ($I310*_Listas!$E$9) - ($J310*_Listas!$E$10) )/2, 1))), "")</f>
        <v/>
      </c>
      <c r="O310" s="3"/>
    </row>
    <row r="311" spans="1:15" ht="18" customHeight="1" x14ac:dyDescent="0.25">
      <c r="A311" s="3"/>
      <c r="B311" s="3"/>
      <c r="C311" s="9" t="str">
        <f>IFERROR(INDEX(Plantilla!$B$6:$B$30, MATCH($B311, Plantilla!$A$6:$A$30, 0)), "")</f>
        <v/>
      </c>
      <c r="D311" s="9" t="str">
        <f>IFERROR(INDEX(Plantilla!$C$6:$C$30, MATCH($B311, Plantilla!$A$6:$A$30, 0)), "")</f>
        <v/>
      </c>
      <c r="E311" s="3"/>
      <c r="F311" s="4"/>
      <c r="G311" s="4"/>
      <c r="H311" s="4"/>
      <c r="I311" s="4"/>
      <c r="J311" s="4"/>
      <c r="K311" s="10"/>
      <c r="L311" s="3"/>
      <c r="M311" s="2" t="str">
        <f>IF(AND($A311&lt;&gt;"",$B311&lt;&gt;""), $I311*_Listas!$E$9 + $J311*_Listas!$E$10, "")</f>
        <v/>
      </c>
      <c r="N311" s="11" t="str">
        <f>IF(AND($A311&lt;&gt;"",$B311&lt;&gt;""), MAX(0, MIN(10, ROUND( 5 + ( ($G311*_Listas!$E$7) + ($H311*_Listas!$E$8) + IF($E311="S",_Listas!$E$11,0) + IF($F311&gt;=90,_Listas!$E$12,0) - ($I311*_Listas!$E$9) - ($J311*_Listas!$E$10) )/2, 1))), "")</f>
        <v/>
      </c>
      <c r="O311" s="3"/>
    </row>
    <row r="312" spans="1:15" ht="18" customHeight="1" x14ac:dyDescent="0.25">
      <c r="A312" s="3"/>
      <c r="B312" s="3"/>
      <c r="C312" s="9" t="str">
        <f>IFERROR(INDEX(Plantilla!$B$6:$B$30, MATCH($B312, Plantilla!$A$6:$A$30, 0)), "")</f>
        <v/>
      </c>
      <c r="D312" s="9" t="str">
        <f>IFERROR(INDEX(Plantilla!$C$6:$C$30, MATCH($B312, Plantilla!$A$6:$A$30, 0)), "")</f>
        <v/>
      </c>
      <c r="E312" s="3"/>
      <c r="F312" s="4"/>
      <c r="G312" s="4"/>
      <c r="H312" s="4"/>
      <c r="I312" s="4"/>
      <c r="J312" s="4"/>
      <c r="K312" s="10"/>
      <c r="L312" s="3"/>
      <c r="M312" s="2" t="str">
        <f>IF(AND($A312&lt;&gt;"",$B312&lt;&gt;""), $I312*_Listas!$E$9 + $J312*_Listas!$E$10, "")</f>
        <v/>
      </c>
      <c r="N312" s="11" t="str">
        <f>IF(AND($A312&lt;&gt;"",$B312&lt;&gt;""), MAX(0, MIN(10, ROUND( 5 + ( ($G312*_Listas!$E$7) + ($H312*_Listas!$E$8) + IF($E312="S",_Listas!$E$11,0) + IF($F312&gt;=90,_Listas!$E$12,0) - ($I312*_Listas!$E$9) - ($J312*_Listas!$E$10) )/2, 1))), "")</f>
        <v/>
      </c>
      <c r="O312" s="3"/>
    </row>
    <row r="313" spans="1:15" ht="18" customHeight="1" x14ac:dyDescent="0.25">
      <c r="A313" s="3"/>
      <c r="B313" s="3"/>
      <c r="C313" s="9" t="str">
        <f>IFERROR(INDEX(Plantilla!$B$6:$B$30, MATCH($B313, Plantilla!$A$6:$A$30, 0)), "")</f>
        <v/>
      </c>
      <c r="D313" s="9" t="str">
        <f>IFERROR(INDEX(Plantilla!$C$6:$C$30, MATCH($B313, Plantilla!$A$6:$A$30, 0)), "")</f>
        <v/>
      </c>
      <c r="E313" s="3"/>
      <c r="F313" s="4"/>
      <c r="G313" s="4"/>
      <c r="H313" s="4"/>
      <c r="I313" s="4"/>
      <c r="J313" s="4"/>
      <c r="K313" s="10"/>
      <c r="L313" s="3"/>
      <c r="M313" s="2" t="str">
        <f>IF(AND($A313&lt;&gt;"",$B313&lt;&gt;""), $I313*_Listas!$E$9 + $J313*_Listas!$E$10, "")</f>
        <v/>
      </c>
      <c r="N313" s="11" t="str">
        <f>IF(AND($A313&lt;&gt;"",$B313&lt;&gt;""), MAX(0, MIN(10, ROUND( 5 + ( ($G313*_Listas!$E$7) + ($H313*_Listas!$E$8) + IF($E313="S",_Listas!$E$11,0) + IF($F313&gt;=90,_Listas!$E$12,0) - ($I313*_Listas!$E$9) - ($J313*_Listas!$E$10) )/2, 1))), "")</f>
        <v/>
      </c>
      <c r="O313" s="3"/>
    </row>
    <row r="314" spans="1:15" ht="18" customHeight="1" x14ac:dyDescent="0.25">
      <c r="A314" s="3"/>
      <c r="B314" s="3"/>
      <c r="C314" s="9" t="str">
        <f>IFERROR(INDEX(Plantilla!$B$6:$B$30, MATCH($B314, Plantilla!$A$6:$A$30, 0)), "")</f>
        <v/>
      </c>
      <c r="D314" s="9" t="str">
        <f>IFERROR(INDEX(Plantilla!$C$6:$C$30, MATCH($B314, Plantilla!$A$6:$A$30, 0)), "")</f>
        <v/>
      </c>
      <c r="E314" s="3"/>
      <c r="F314" s="4"/>
      <c r="G314" s="4"/>
      <c r="H314" s="4"/>
      <c r="I314" s="4"/>
      <c r="J314" s="4"/>
      <c r="K314" s="10"/>
      <c r="L314" s="3"/>
      <c r="M314" s="2" t="str">
        <f>IF(AND($A314&lt;&gt;"",$B314&lt;&gt;""), $I314*_Listas!$E$9 + $J314*_Listas!$E$10, "")</f>
        <v/>
      </c>
      <c r="N314" s="11" t="str">
        <f>IF(AND($A314&lt;&gt;"",$B314&lt;&gt;""), MAX(0, MIN(10, ROUND( 5 + ( ($G314*_Listas!$E$7) + ($H314*_Listas!$E$8) + IF($E314="S",_Listas!$E$11,0) + IF($F314&gt;=90,_Listas!$E$12,0) - ($I314*_Listas!$E$9) - ($J314*_Listas!$E$10) )/2, 1))), "")</f>
        <v/>
      </c>
      <c r="O314" s="3"/>
    </row>
    <row r="315" spans="1:15" ht="18" customHeight="1" x14ac:dyDescent="0.25">
      <c r="A315" s="3"/>
      <c r="B315" s="3"/>
      <c r="C315" s="9" t="str">
        <f>IFERROR(INDEX(Plantilla!$B$6:$B$30, MATCH($B315, Plantilla!$A$6:$A$30, 0)), "")</f>
        <v/>
      </c>
      <c r="D315" s="9" t="str">
        <f>IFERROR(INDEX(Plantilla!$C$6:$C$30, MATCH($B315, Plantilla!$A$6:$A$30, 0)), "")</f>
        <v/>
      </c>
      <c r="E315" s="3"/>
      <c r="F315" s="4"/>
      <c r="G315" s="4"/>
      <c r="H315" s="4"/>
      <c r="I315" s="4"/>
      <c r="J315" s="4"/>
      <c r="K315" s="10"/>
      <c r="L315" s="3"/>
      <c r="M315" s="2" t="str">
        <f>IF(AND($A315&lt;&gt;"",$B315&lt;&gt;""), $I315*_Listas!$E$9 + $J315*_Listas!$E$10, "")</f>
        <v/>
      </c>
      <c r="N315" s="11" t="str">
        <f>IF(AND($A315&lt;&gt;"",$B315&lt;&gt;""), MAX(0, MIN(10, ROUND( 5 + ( ($G315*_Listas!$E$7) + ($H315*_Listas!$E$8) + IF($E315="S",_Listas!$E$11,0) + IF($F315&gt;=90,_Listas!$E$12,0) - ($I315*_Listas!$E$9) - ($J315*_Listas!$E$10) )/2, 1))), "")</f>
        <v/>
      </c>
      <c r="O315" s="3"/>
    </row>
    <row r="316" spans="1:15" ht="18" customHeight="1" x14ac:dyDescent="0.25">
      <c r="A316" s="3"/>
      <c r="B316" s="3"/>
      <c r="C316" s="9" t="str">
        <f>IFERROR(INDEX(Plantilla!$B$6:$B$30, MATCH($B316, Plantilla!$A$6:$A$30, 0)), "")</f>
        <v/>
      </c>
      <c r="D316" s="9" t="str">
        <f>IFERROR(INDEX(Plantilla!$C$6:$C$30, MATCH($B316, Plantilla!$A$6:$A$30, 0)), "")</f>
        <v/>
      </c>
      <c r="E316" s="3"/>
      <c r="F316" s="4"/>
      <c r="G316" s="4"/>
      <c r="H316" s="4"/>
      <c r="I316" s="4"/>
      <c r="J316" s="4"/>
      <c r="K316" s="10"/>
      <c r="L316" s="3"/>
      <c r="M316" s="2" t="str">
        <f>IF(AND($A316&lt;&gt;"",$B316&lt;&gt;""), $I316*_Listas!$E$9 + $J316*_Listas!$E$10, "")</f>
        <v/>
      </c>
      <c r="N316" s="11" t="str">
        <f>IF(AND($A316&lt;&gt;"",$B316&lt;&gt;""), MAX(0, MIN(10, ROUND( 5 + ( ($G316*_Listas!$E$7) + ($H316*_Listas!$E$8) + IF($E316="S",_Listas!$E$11,0) + IF($F316&gt;=90,_Listas!$E$12,0) - ($I316*_Listas!$E$9) - ($J316*_Listas!$E$10) )/2, 1))), "")</f>
        <v/>
      </c>
      <c r="O316" s="3"/>
    </row>
    <row r="317" spans="1:15" ht="18" customHeight="1" x14ac:dyDescent="0.25">
      <c r="A317" s="3"/>
      <c r="B317" s="3"/>
      <c r="C317" s="9" t="str">
        <f>IFERROR(INDEX(Plantilla!$B$6:$B$30, MATCH($B317, Plantilla!$A$6:$A$30, 0)), "")</f>
        <v/>
      </c>
      <c r="D317" s="9" t="str">
        <f>IFERROR(INDEX(Plantilla!$C$6:$C$30, MATCH($B317, Plantilla!$A$6:$A$30, 0)), "")</f>
        <v/>
      </c>
      <c r="E317" s="3"/>
      <c r="F317" s="4"/>
      <c r="G317" s="4"/>
      <c r="H317" s="4"/>
      <c r="I317" s="4"/>
      <c r="J317" s="4"/>
      <c r="K317" s="10"/>
      <c r="L317" s="3"/>
      <c r="M317" s="2" t="str">
        <f>IF(AND($A317&lt;&gt;"",$B317&lt;&gt;""), $I317*_Listas!$E$9 + $J317*_Listas!$E$10, "")</f>
        <v/>
      </c>
      <c r="N317" s="11" t="str">
        <f>IF(AND($A317&lt;&gt;"",$B317&lt;&gt;""), MAX(0, MIN(10, ROUND( 5 + ( ($G317*_Listas!$E$7) + ($H317*_Listas!$E$8) + IF($E317="S",_Listas!$E$11,0) + IF($F317&gt;=90,_Listas!$E$12,0) - ($I317*_Listas!$E$9) - ($J317*_Listas!$E$10) )/2, 1))), "")</f>
        <v/>
      </c>
      <c r="O317" s="3"/>
    </row>
    <row r="318" spans="1:15" ht="18" customHeight="1" x14ac:dyDescent="0.25">
      <c r="A318" s="3"/>
      <c r="B318" s="3"/>
      <c r="C318" s="9" t="str">
        <f>IFERROR(INDEX(Plantilla!$B$6:$B$30, MATCH($B318, Plantilla!$A$6:$A$30, 0)), "")</f>
        <v/>
      </c>
      <c r="D318" s="9" t="str">
        <f>IFERROR(INDEX(Plantilla!$C$6:$C$30, MATCH($B318, Plantilla!$A$6:$A$30, 0)), "")</f>
        <v/>
      </c>
      <c r="E318" s="3"/>
      <c r="F318" s="4"/>
      <c r="G318" s="4"/>
      <c r="H318" s="4"/>
      <c r="I318" s="4"/>
      <c r="J318" s="4"/>
      <c r="K318" s="10"/>
      <c r="L318" s="3"/>
      <c r="M318" s="2" t="str">
        <f>IF(AND($A318&lt;&gt;"",$B318&lt;&gt;""), $I318*_Listas!$E$9 + $J318*_Listas!$E$10, "")</f>
        <v/>
      </c>
      <c r="N318" s="11" t="str">
        <f>IF(AND($A318&lt;&gt;"",$B318&lt;&gt;""), MAX(0, MIN(10, ROUND( 5 + ( ($G318*_Listas!$E$7) + ($H318*_Listas!$E$8) + IF($E318="S",_Listas!$E$11,0) + IF($F318&gt;=90,_Listas!$E$12,0) - ($I318*_Listas!$E$9) - ($J318*_Listas!$E$10) )/2, 1))), "")</f>
        <v/>
      </c>
      <c r="O318" s="3"/>
    </row>
    <row r="319" spans="1:15" ht="18" customHeight="1" x14ac:dyDescent="0.25">
      <c r="A319" s="3"/>
      <c r="B319" s="3"/>
      <c r="C319" s="9" t="str">
        <f>IFERROR(INDEX(Plantilla!$B$6:$B$30, MATCH($B319, Plantilla!$A$6:$A$30, 0)), "")</f>
        <v/>
      </c>
      <c r="D319" s="9" t="str">
        <f>IFERROR(INDEX(Plantilla!$C$6:$C$30, MATCH($B319, Plantilla!$A$6:$A$30, 0)), "")</f>
        <v/>
      </c>
      <c r="E319" s="3"/>
      <c r="F319" s="4"/>
      <c r="G319" s="4"/>
      <c r="H319" s="4"/>
      <c r="I319" s="4"/>
      <c r="J319" s="4"/>
      <c r="K319" s="10"/>
      <c r="L319" s="3"/>
      <c r="M319" s="2" t="str">
        <f>IF(AND($A319&lt;&gt;"",$B319&lt;&gt;""), $I319*_Listas!$E$9 + $J319*_Listas!$E$10, "")</f>
        <v/>
      </c>
      <c r="N319" s="11" t="str">
        <f>IF(AND($A319&lt;&gt;"",$B319&lt;&gt;""), MAX(0, MIN(10, ROUND( 5 + ( ($G319*_Listas!$E$7) + ($H319*_Listas!$E$8) + IF($E319="S",_Listas!$E$11,0) + IF($F319&gt;=90,_Listas!$E$12,0) - ($I319*_Listas!$E$9) - ($J319*_Listas!$E$10) )/2, 1))), "")</f>
        <v/>
      </c>
      <c r="O319" s="3"/>
    </row>
    <row r="320" spans="1:15" ht="18" customHeight="1" x14ac:dyDescent="0.25">
      <c r="A320" s="3"/>
      <c r="B320" s="3"/>
      <c r="C320" s="9" t="str">
        <f>IFERROR(INDEX(Plantilla!$B$6:$B$30, MATCH($B320, Plantilla!$A$6:$A$30, 0)), "")</f>
        <v/>
      </c>
      <c r="D320" s="9" t="str">
        <f>IFERROR(INDEX(Plantilla!$C$6:$C$30, MATCH($B320, Plantilla!$A$6:$A$30, 0)), "")</f>
        <v/>
      </c>
      <c r="E320" s="3"/>
      <c r="F320" s="4"/>
      <c r="G320" s="4"/>
      <c r="H320" s="4"/>
      <c r="I320" s="4"/>
      <c r="J320" s="4"/>
      <c r="K320" s="10"/>
      <c r="L320" s="3"/>
      <c r="M320" s="2" t="str">
        <f>IF(AND($A320&lt;&gt;"",$B320&lt;&gt;""), $I320*_Listas!$E$9 + $J320*_Listas!$E$10, "")</f>
        <v/>
      </c>
      <c r="N320" s="11" t="str">
        <f>IF(AND($A320&lt;&gt;"",$B320&lt;&gt;""), MAX(0, MIN(10, ROUND( 5 + ( ($G320*_Listas!$E$7) + ($H320*_Listas!$E$8) + IF($E320="S",_Listas!$E$11,0) + IF($F320&gt;=90,_Listas!$E$12,0) - ($I320*_Listas!$E$9) - ($J320*_Listas!$E$10) )/2, 1))), "")</f>
        <v/>
      </c>
      <c r="O320" s="3"/>
    </row>
    <row r="321" spans="1:15" ht="18" customHeight="1" x14ac:dyDescent="0.25">
      <c r="A321" s="3"/>
      <c r="B321" s="3"/>
      <c r="C321" s="9" t="str">
        <f>IFERROR(INDEX(Plantilla!$B$6:$B$30, MATCH($B321, Plantilla!$A$6:$A$30, 0)), "")</f>
        <v/>
      </c>
      <c r="D321" s="9" t="str">
        <f>IFERROR(INDEX(Plantilla!$C$6:$C$30, MATCH($B321, Plantilla!$A$6:$A$30, 0)), "")</f>
        <v/>
      </c>
      <c r="E321" s="3"/>
      <c r="F321" s="4"/>
      <c r="G321" s="4"/>
      <c r="H321" s="4"/>
      <c r="I321" s="4"/>
      <c r="J321" s="4"/>
      <c r="K321" s="10"/>
      <c r="L321" s="3"/>
      <c r="M321" s="2" t="str">
        <f>IF(AND($A321&lt;&gt;"",$B321&lt;&gt;""), $I321*_Listas!$E$9 + $J321*_Listas!$E$10, "")</f>
        <v/>
      </c>
      <c r="N321" s="11" t="str">
        <f>IF(AND($A321&lt;&gt;"",$B321&lt;&gt;""), MAX(0, MIN(10, ROUND( 5 + ( ($G321*_Listas!$E$7) + ($H321*_Listas!$E$8) + IF($E321="S",_Listas!$E$11,0) + IF($F321&gt;=90,_Listas!$E$12,0) - ($I321*_Listas!$E$9) - ($J321*_Listas!$E$10) )/2, 1))), "")</f>
        <v/>
      </c>
      <c r="O321" s="3"/>
    </row>
    <row r="322" spans="1:15" ht="18" customHeight="1" x14ac:dyDescent="0.25">
      <c r="A322" s="3"/>
      <c r="B322" s="3"/>
      <c r="C322" s="9" t="str">
        <f>IFERROR(INDEX(Plantilla!$B$6:$B$30, MATCH($B322, Plantilla!$A$6:$A$30, 0)), "")</f>
        <v/>
      </c>
      <c r="D322" s="9" t="str">
        <f>IFERROR(INDEX(Plantilla!$C$6:$C$30, MATCH($B322, Plantilla!$A$6:$A$30, 0)), "")</f>
        <v/>
      </c>
      <c r="E322" s="3"/>
      <c r="F322" s="4"/>
      <c r="G322" s="4"/>
      <c r="H322" s="4"/>
      <c r="I322" s="4"/>
      <c r="J322" s="4"/>
      <c r="K322" s="10"/>
      <c r="L322" s="3"/>
      <c r="M322" s="2" t="str">
        <f>IF(AND($A322&lt;&gt;"",$B322&lt;&gt;""), $I322*_Listas!$E$9 + $J322*_Listas!$E$10, "")</f>
        <v/>
      </c>
      <c r="N322" s="11" t="str">
        <f>IF(AND($A322&lt;&gt;"",$B322&lt;&gt;""), MAX(0, MIN(10, ROUND( 5 + ( ($G322*_Listas!$E$7) + ($H322*_Listas!$E$8) + IF($E322="S",_Listas!$E$11,0) + IF($F322&gt;=90,_Listas!$E$12,0) - ($I322*_Listas!$E$9) - ($J322*_Listas!$E$10) )/2, 1))), "")</f>
        <v/>
      </c>
      <c r="O322" s="3"/>
    </row>
    <row r="323" spans="1:15" ht="18" customHeight="1" x14ac:dyDescent="0.25">
      <c r="A323" s="3"/>
      <c r="B323" s="3"/>
      <c r="C323" s="9" t="str">
        <f>IFERROR(INDEX(Plantilla!$B$6:$B$30, MATCH($B323, Plantilla!$A$6:$A$30, 0)), "")</f>
        <v/>
      </c>
      <c r="D323" s="9" t="str">
        <f>IFERROR(INDEX(Plantilla!$C$6:$C$30, MATCH($B323, Plantilla!$A$6:$A$30, 0)), "")</f>
        <v/>
      </c>
      <c r="E323" s="3"/>
      <c r="F323" s="4"/>
      <c r="G323" s="4"/>
      <c r="H323" s="4"/>
      <c r="I323" s="4"/>
      <c r="J323" s="4"/>
      <c r="K323" s="10"/>
      <c r="L323" s="3"/>
      <c r="M323" s="2" t="str">
        <f>IF(AND($A323&lt;&gt;"",$B323&lt;&gt;""), $I323*_Listas!$E$9 + $J323*_Listas!$E$10, "")</f>
        <v/>
      </c>
      <c r="N323" s="11" t="str">
        <f>IF(AND($A323&lt;&gt;"",$B323&lt;&gt;""), MAX(0, MIN(10, ROUND( 5 + ( ($G323*_Listas!$E$7) + ($H323*_Listas!$E$8) + IF($E323="S",_Listas!$E$11,0) + IF($F323&gt;=90,_Listas!$E$12,0) - ($I323*_Listas!$E$9) - ($J323*_Listas!$E$10) )/2, 1))), "")</f>
        <v/>
      </c>
      <c r="O323" s="3"/>
    </row>
    <row r="324" spans="1:15" ht="18" customHeight="1" x14ac:dyDescent="0.25">
      <c r="A324" s="3"/>
      <c r="B324" s="3"/>
      <c r="C324" s="9" t="str">
        <f>IFERROR(INDEX(Plantilla!$B$6:$B$30, MATCH($B324, Plantilla!$A$6:$A$30, 0)), "")</f>
        <v/>
      </c>
      <c r="D324" s="9" t="str">
        <f>IFERROR(INDEX(Plantilla!$C$6:$C$30, MATCH($B324, Plantilla!$A$6:$A$30, 0)), "")</f>
        <v/>
      </c>
      <c r="E324" s="3"/>
      <c r="F324" s="4"/>
      <c r="G324" s="4"/>
      <c r="H324" s="4"/>
      <c r="I324" s="4"/>
      <c r="J324" s="4"/>
      <c r="K324" s="10"/>
      <c r="L324" s="3"/>
      <c r="M324" s="2" t="str">
        <f>IF(AND($A324&lt;&gt;"",$B324&lt;&gt;""), $I324*_Listas!$E$9 + $J324*_Listas!$E$10, "")</f>
        <v/>
      </c>
      <c r="N324" s="11" t="str">
        <f>IF(AND($A324&lt;&gt;"",$B324&lt;&gt;""), MAX(0, MIN(10, ROUND( 5 + ( ($G324*_Listas!$E$7) + ($H324*_Listas!$E$8) + IF($E324="S",_Listas!$E$11,0) + IF($F324&gt;=90,_Listas!$E$12,0) - ($I324*_Listas!$E$9) - ($J324*_Listas!$E$10) )/2, 1))), "")</f>
        <v/>
      </c>
      <c r="O324" s="3"/>
    </row>
    <row r="325" spans="1:15" ht="18" customHeight="1" x14ac:dyDescent="0.25">
      <c r="A325" s="3"/>
      <c r="B325" s="3"/>
      <c r="C325" s="9" t="str">
        <f>IFERROR(INDEX(Plantilla!$B$6:$B$30, MATCH($B325, Plantilla!$A$6:$A$30, 0)), "")</f>
        <v/>
      </c>
      <c r="D325" s="9" t="str">
        <f>IFERROR(INDEX(Plantilla!$C$6:$C$30, MATCH($B325, Plantilla!$A$6:$A$30, 0)), "")</f>
        <v/>
      </c>
      <c r="E325" s="3"/>
      <c r="F325" s="4"/>
      <c r="G325" s="4"/>
      <c r="H325" s="4"/>
      <c r="I325" s="4"/>
      <c r="J325" s="4"/>
      <c r="K325" s="10"/>
      <c r="L325" s="3"/>
      <c r="M325" s="2" t="str">
        <f>IF(AND($A325&lt;&gt;"",$B325&lt;&gt;""), $I325*_Listas!$E$9 + $J325*_Listas!$E$10, "")</f>
        <v/>
      </c>
      <c r="N325" s="11" t="str">
        <f>IF(AND($A325&lt;&gt;"",$B325&lt;&gt;""), MAX(0, MIN(10, ROUND( 5 + ( ($G325*_Listas!$E$7) + ($H325*_Listas!$E$8) + IF($E325="S",_Listas!$E$11,0) + IF($F325&gt;=90,_Listas!$E$12,0) - ($I325*_Listas!$E$9) - ($J325*_Listas!$E$10) )/2, 1))), "")</f>
        <v/>
      </c>
      <c r="O325" s="3"/>
    </row>
    <row r="326" spans="1:15" ht="18" customHeight="1" x14ac:dyDescent="0.25">
      <c r="A326" s="3"/>
      <c r="B326" s="3"/>
      <c r="C326" s="9" t="str">
        <f>IFERROR(INDEX(Plantilla!$B$6:$B$30, MATCH($B326, Plantilla!$A$6:$A$30, 0)), "")</f>
        <v/>
      </c>
      <c r="D326" s="9" t="str">
        <f>IFERROR(INDEX(Plantilla!$C$6:$C$30, MATCH($B326, Plantilla!$A$6:$A$30, 0)), "")</f>
        <v/>
      </c>
      <c r="E326" s="3"/>
      <c r="F326" s="4"/>
      <c r="G326" s="4"/>
      <c r="H326" s="4"/>
      <c r="I326" s="4"/>
      <c r="J326" s="4"/>
      <c r="K326" s="10"/>
      <c r="L326" s="3"/>
      <c r="M326" s="2" t="str">
        <f>IF(AND($A326&lt;&gt;"",$B326&lt;&gt;""), $I326*_Listas!$E$9 + $J326*_Listas!$E$10, "")</f>
        <v/>
      </c>
      <c r="N326" s="11" t="str">
        <f>IF(AND($A326&lt;&gt;"",$B326&lt;&gt;""), MAX(0, MIN(10, ROUND( 5 + ( ($G326*_Listas!$E$7) + ($H326*_Listas!$E$8) + IF($E326="S",_Listas!$E$11,0) + IF($F326&gt;=90,_Listas!$E$12,0) - ($I326*_Listas!$E$9) - ($J326*_Listas!$E$10) )/2, 1))), "")</f>
        <v/>
      </c>
      <c r="O326" s="3"/>
    </row>
    <row r="327" spans="1:15" ht="18" customHeight="1" x14ac:dyDescent="0.25">
      <c r="A327" s="3"/>
      <c r="B327" s="3"/>
      <c r="C327" s="9" t="str">
        <f>IFERROR(INDEX(Plantilla!$B$6:$B$30, MATCH($B327, Plantilla!$A$6:$A$30, 0)), "")</f>
        <v/>
      </c>
      <c r="D327" s="9" t="str">
        <f>IFERROR(INDEX(Plantilla!$C$6:$C$30, MATCH($B327, Plantilla!$A$6:$A$30, 0)), "")</f>
        <v/>
      </c>
      <c r="E327" s="3"/>
      <c r="F327" s="4"/>
      <c r="G327" s="4"/>
      <c r="H327" s="4"/>
      <c r="I327" s="4"/>
      <c r="J327" s="4"/>
      <c r="K327" s="10"/>
      <c r="L327" s="3"/>
      <c r="M327" s="2" t="str">
        <f>IF(AND($A327&lt;&gt;"",$B327&lt;&gt;""), $I327*_Listas!$E$9 + $J327*_Listas!$E$10, "")</f>
        <v/>
      </c>
      <c r="N327" s="11" t="str">
        <f>IF(AND($A327&lt;&gt;"",$B327&lt;&gt;""), MAX(0, MIN(10, ROUND( 5 + ( ($G327*_Listas!$E$7) + ($H327*_Listas!$E$8) + IF($E327="S",_Listas!$E$11,0) + IF($F327&gt;=90,_Listas!$E$12,0) - ($I327*_Listas!$E$9) - ($J327*_Listas!$E$10) )/2, 1))), "")</f>
        <v/>
      </c>
      <c r="O327" s="3"/>
    </row>
    <row r="328" spans="1:15" ht="18" customHeight="1" x14ac:dyDescent="0.25">
      <c r="A328" s="3"/>
      <c r="B328" s="3"/>
      <c r="C328" s="9" t="str">
        <f>IFERROR(INDEX(Plantilla!$B$6:$B$30, MATCH($B328, Plantilla!$A$6:$A$30, 0)), "")</f>
        <v/>
      </c>
      <c r="D328" s="9" t="str">
        <f>IFERROR(INDEX(Plantilla!$C$6:$C$30, MATCH($B328, Plantilla!$A$6:$A$30, 0)), "")</f>
        <v/>
      </c>
      <c r="E328" s="3"/>
      <c r="F328" s="4"/>
      <c r="G328" s="4"/>
      <c r="H328" s="4"/>
      <c r="I328" s="4"/>
      <c r="J328" s="4"/>
      <c r="K328" s="10"/>
      <c r="L328" s="3"/>
      <c r="M328" s="2" t="str">
        <f>IF(AND($A328&lt;&gt;"",$B328&lt;&gt;""), $I328*_Listas!$E$9 + $J328*_Listas!$E$10, "")</f>
        <v/>
      </c>
      <c r="N328" s="11" t="str">
        <f>IF(AND($A328&lt;&gt;"",$B328&lt;&gt;""), MAX(0, MIN(10, ROUND( 5 + ( ($G328*_Listas!$E$7) + ($H328*_Listas!$E$8) + IF($E328="S",_Listas!$E$11,0) + IF($F328&gt;=90,_Listas!$E$12,0) - ($I328*_Listas!$E$9) - ($J328*_Listas!$E$10) )/2, 1))), "")</f>
        <v/>
      </c>
      <c r="O328" s="3"/>
    </row>
    <row r="329" spans="1:15" ht="18" customHeight="1" x14ac:dyDescent="0.25">
      <c r="A329" s="3"/>
      <c r="B329" s="3"/>
      <c r="C329" s="9" t="str">
        <f>IFERROR(INDEX(Plantilla!$B$6:$B$30, MATCH($B329, Plantilla!$A$6:$A$30, 0)), "")</f>
        <v/>
      </c>
      <c r="D329" s="9" t="str">
        <f>IFERROR(INDEX(Plantilla!$C$6:$C$30, MATCH($B329, Plantilla!$A$6:$A$30, 0)), "")</f>
        <v/>
      </c>
      <c r="E329" s="3"/>
      <c r="F329" s="4"/>
      <c r="G329" s="4"/>
      <c r="H329" s="4"/>
      <c r="I329" s="4"/>
      <c r="J329" s="4"/>
      <c r="K329" s="10"/>
      <c r="L329" s="3"/>
      <c r="M329" s="2" t="str">
        <f>IF(AND($A329&lt;&gt;"",$B329&lt;&gt;""), $I329*_Listas!$E$9 + $J329*_Listas!$E$10, "")</f>
        <v/>
      </c>
      <c r="N329" s="11" t="str">
        <f>IF(AND($A329&lt;&gt;"",$B329&lt;&gt;""), MAX(0, MIN(10, ROUND( 5 + ( ($G329*_Listas!$E$7) + ($H329*_Listas!$E$8) + IF($E329="S",_Listas!$E$11,0) + IF($F329&gt;=90,_Listas!$E$12,0) - ($I329*_Listas!$E$9) - ($J329*_Listas!$E$10) )/2, 1))), "")</f>
        <v/>
      </c>
      <c r="O329" s="3"/>
    </row>
    <row r="330" spans="1:15" ht="18" customHeight="1" x14ac:dyDescent="0.25">
      <c r="A330" s="3"/>
      <c r="B330" s="3"/>
      <c r="C330" s="9" t="str">
        <f>IFERROR(INDEX(Plantilla!$B$6:$B$30, MATCH($B330, Plantilla!$A$6:$A$30, 0)), "")</f>
        <v/>
      </c>
      <c r="D330" s="9" t="str">
        <f>IFERROR(INDEX(Plantilla!$C$6:$C$30, MATCH($B330, Plantilla!$A$6:$A$30, 0)), "")</f>
        <v/>
      </c>
      <c r="E330" s="3"/>
      <c r="F330" s="4"/>
      <c r="G330" s="4"/>
      <c r="H330" s="4"/>
      <c r="I330" s="4"/>
      <c r="J330" s="4"/>
      <c r="K330" s="10"/>
      <c r="L330" s="3"/>
      <c r="M330" s="2" t="str">
        <f>IF(AND($A330&lt;&gt;"",$B330&lt;&gt;""), $I330*_Listas!$E$9 + $J330*_Listas!$E$10, "")</f>
        <v/>
      </c>
      <c r="N330" s="11" t="str">
        <f>IF(AND($A330&lt;&gt;"",$B330&lt;&gt;""), MAX(0, MIN(10, ROUND( 5 + ( ($G330*_Listas!$E$7) + ($H330*_Listas!$E$8) + IF($E330="S",_Listas!$E$11,0) + IF($F330&gt;=90,_Listas!$E$12,0) - ($I330*_Listas!$E$9) - ($J330*_Listas!$E$10) )/2, 1))), "")</f>
        <v/>
      </c>
      <c r="O330" s="3"/>
    </row>
    <row r="331" spans="1:15" ht="18" customHeight="1" x14ac:dyDescent="0.25">
      <c r="A331" s="3"/>
      <c r="B331" s="3"/>
      <c r="C331" s="9" t="str">
        <f>IFERROR(INDEX(Plantilla!$B$6:$B$30, MATCH($B331, Plantilla!$A$6:$A$30, 0)), "")</f>
        <v/>
      </c>
      <c r="D331" s="9" t="str">
        <f>IFERROR(INDEX(Plantilla!$C$6:$C$30, MATCH($B331, Plantilla!$A$6:$A$30, 0)), "")</f>
        <v/>
      </c>
      <c r="E331" s="3"/>
      <c r="F331" s="4"/>
      <c r="G331" s="4"/>
      <c r="H331" s="4"/>
      <c r="I331" s="4"/>
      <c r="J331" s="4"/>
      <c r="K331" s="10"/>
      <c r="L331" s="3"/>
      <c r="M331" s="2" t="str">
        <f>IF(AND($A331&lt;&gt;"",$B331&lt;&gt;""), $I331*_Listas!$E$9 + $J331*_Listas!$E$10, "")</f>
        <v/>
      </c>
      <c r="N331" s="11" t="str">
        <f>IF(AND($A331&lt;&gt;"",$B331&lt;&gt;""), MAX(0, MIN(10, ROUND( 5 + ( ($G331*_Listas!$E$7) + ($H331*_Listas!$E$8) + IF($E331="S",_Listas!$E$11,0) + IF($F331&gt;=90,_Listas!$E$12,0) - ($I331*_Listas!$E$9) - ($J331*_Listas!$E$10) )/2, 1))), "")</f>
        <v/>
      </c>
      <c r="O331" s="3"/>
    </row>
    <row r="332" spans="1:15" ht="18" customHeight="1" x14ac:dyDescent="0.25">
      <c r="A332" s="3"/>
      <c r="B332" s="3"/>
      <c r="C332" s="9" t="str">
        <f>IFERROR(INDEX(Plantilla!$B$6:$B$30, MATCH($B332, Plantilla!$A$6:$A$30, 0)), "")</f>
        <v/>
      </c>
      <c r="D332" s="9" t="str">
        <f>IFERROR(INDEX(Plantilla!$C$6:$C$30, MATCH($B332, Plantilla!$A$6:$A$30, 0)), "")</f>
        <v/>
      </c>
      <c r="E332" s="3"/>
      <c r="F332" s="4"/>
      <c r="G332" s="4"/>
      <c r="H332" s="4"/>
      <c r="I332" s="4"/>
      <c r="J332" s="4"/>
      <c r="K332" s="10"/>
      <c r="L332" s="3"/>
      <c r="M332" s="2" t="str">
        <f>IF(AND($A332&lt;&gt;"",$B332&lt;&gt;""), $I332*_Listas!$E$9 + $J332*_Listas!$E$10, "")</f>
        <v/>
      </c>
      <c r="N332" s="11" t="str">
        <f>IF(AND($A332&lt;&gt;"",$B332&lt;&gt;""), MAX(0, MIN(10, ROUND( 5 + ( ($G332*_Listas!$E$7) + ($H332*_Listas!$E$8) + IF($E332="S",_Listas!$E$11,0) + IF($F332&gt;=90,_Listas!$E$12,0) - ($I332*_Listas!$E$9) - ($J332*_Listas!$E$10) )/2, 1))), "")</f>
        <v/>
      </c>
      <c r="O332" s="3"/>
    </row>
    <row r="333" spans="1:15" ht="18" customHeight="1" x14ac:dyDescent="0.25">
      <c r="A333" s="3"/>
      <c r="B333" s="3"/>
      <c r="C333" s="9" t="str">
        <f>IFERROR(INDEX(Plantilla!$B$6:$B$30, MATCH($B333, Plantilla!$A$6:$A$30, 0)), "")</f>
        <v/>
      </c>
      <c r="D333" s="9" t="str">
        <f>IFERROR(INDEX(Plantilla!$C$6:$C$30, MATCH($B333, Plantilla!$A$6:$A$30, 0)), "")</f>
        <v/>
      </c>
      <c r="E333" s="3"/>
      <c r="F333" s="4"/>
      <c r="G333" s="4"/>
      <c r="H333" s="4"/>
      <c r="I333" s="4"/>
      <c r="J333" s="4"/>
      <c r="K333" s="10"/>
      <c r="L333" s="3"/>
      <c r="M333" s="2" t="str">
        <f>IF(AND($A333&lt;&gt;"",$B333&lt;&gt;""), $I333*_Listas!$E$9 + $J333*_Listas!$E$10, "")</f>
        <v/>
      </c>
      <c r="N333" s="11" t="str">
        <f>IF(AND($A333&lt;&gt;"",$B333&lt;&gt;""), MAX(0, MIN(10, ROUND( 5 + ( ($G333*_Listas!$E$7) + ($H333*_Listas!$E$8) + IF($E333="S",_Listas!$E$11,0) + IF($F333&gt;=90,_Listas!$E$12,0) - ($I333*_Listas!$E$9) - ($J333*_Listas!$E$10) )/2, 1))), "")</f>
        <v/>
      </c>
      <c r="O333" s="3"/>
    </row>
    <row r="334" spans="1:15" ht="18" customHeight="1" x14ac:dyDescent="0.25">
      <c r="A334" s="3"/>
      <c r="B334" s="3"/>
      <c r="C334" s="9" t="str">
        <f>IFERROR(INDEX(Plantilla!$B$6:$B$30, MATCH($B334, Plantilla!$A$6:$A$30, 0)), "")</f>
        <v/>
      </c>
      <c r="D334" s="9" t="str">
        <f>IFERROR(INDEX(Plantilla!$C$6:$C$30, MATCH($B334, Plantilla!$A$6:$A$30, 0)), "")</f>
        <v/>
      </c>
      <c r="E334" s="3"/>
      <c r="F334" s="4"/>
      <c r="G334" s="4"/>
      <c r="H334" s="4"/>
      <c r="I334" s="4"/>
      <c r="J334" s="4"/>
      <c r="K334" s="10"/>
      <c r="L334" s="3"/>
      <c r="M334" s="2" t="str">
        <f>IF(AND($A334&lt;&gt;"",$B334&lt;&gt;""), $I334*_Listas!$E$9 + $J334*_Listas!$E$10, "")</f>
        <v/>
      </c>
      <c r="N334" s="11" t="str">
        <f>IF(AND($A334&lt;&gt;"",$B334&lt;&gt;""), MAX(0, MIN(10, ROUND( 5 + ( ($G334*_Listas!$E$7) + ($H334*_Listas!$E$8) + IF($E334="S",_Listas!$E$11,0) + IF($F334&gt;=90,_Listas!$E$12,0) - ($I334*_Listas!$E$9) - ($J334*_Listas!$E$10) )/2, 1))), "")</f>
        <v/>
      </c>
      <c r="O334" s="3"/>
    </row>
    <row r="335" spans="1:15" ht="18" customHeight="1" x14ac:dyDescent="0.25">
      <c r="A335" s="3"/>
      <c r="B335" s="3"/>
      <c r="C335" s="9" t="str">
        <f>IFERROR(INDEX(Plantilla!$B$6:$B$30, MATCH($B335, Plantilla!$A$6:$A$30, 0)), "")</f>
        <v/>
      </c>
      <c r="D335" s="9" t="str">
        <f>IFERROR(INDEX(Plantilla!$C$6:$C$30, MATCH($B335, Plantilla!$A$6:$A$30, 0)), "")</f>
        <v/>
      </c>
      <c r="E335" s="3"/>
      <c r="F335" s="4"/>
      <c r="G335" s="4"/>
      <c r="H335" s="4"/>
      <c r="I335" s="4"/>
      <c r="J335" s="4"/>
      <c r="K335" s="10"/>
      <c r="L335" s="3"/>
      <c r="M335" s="2" t="str">
        <f>IF(AND($A335&lt;&gt;"",$B335&lt;&gt;""), $I335*_Listas!$E$9 + $J335*_Listas!$E$10, "")</f>
        <v/>
      </c>
      <c r="N335" s="11" t="str">
        <f>IF(AND($A335&lt;&gt;"",$B335&lt;&gt;""), MAX(0, MIN(10, ROUND( 5 + ( ($G335*_Listas!$E$7) + ($H335*_Listas!$E$8) + IF($E335="S",_Listas!$E$11,0) + IF($F335&gt;=90,_Listas!$E$12,0) - ($I335*_Listas!$E$9) - ($J335*_Listas!$E$10) )/2, 1))), "")</f>
        <v/>
      </c>
      <c r="O335" s="3"/>
    </row>
    <row r="336" spans="1:15" ht="18" customHeight="1" x14ac:dyDescent="0.25">
      <c r="A336" s="3"/>
      <c r="B336" s="3"/>
      <c r="C336" s="9" t="str">
        <f>IFERROR(INDEX(Plantilla!$B$6:$B$30, MATCH($B336, Plantilla!$A$6:$A$30, 0)), "")</f>
        <v/>
      </c>
      <c r="D336" s="9" t="str">
        <f>IFERROR(INDEX(Plantilla!$C$6:$C$30, MATCH($B336, Plantilla!$A$6:$A$30, 0)), "")</f>
        <v/>
      </c>
      <c r="E336" s="3"/>
      <c r="F336" s="4"/>
      <c r="G336" s="4"/>
      <c r="H336" s="4"/>
      <c r="I336" s="4"/>
      <c r="J336" s="4"/>
      <c r="K336" s="10"/>
      <c r="L336" s="3"/>
      <c r="M336" s="2" t="str">
        <f>IF(AND($A336&lt;&gt;"",$B336&lt;&gt;""), $I336*_Listas!$E$9 + $J336*_Listas!$E$10, "")</f>
        <v/>
      </c>
      <c r="N336" s="11" t="str">
        <f>IF(AND($A336&lt;&gt;"",$B336&lt;&gt;""), MAX(0, MIN(10, ROUND( 5 + ( ($G336*_Listas!$E$7) + ($H336*_Listas!$E$8) + IF($E336="S",_Listas!$E$11,0) + IF($F336&gt;=90,_Listas!$E$12,0) - ($I336*_Listas!$E$9) - ($J336*_Listas!$E$10) )/2, 1))), "")</f>
        <v/>
      </c>
      <c r="O336" s="3"/>
    </row>
    <row r="337" spans="1:15" ht="18" customHeight="1" x14ac:dyDescent="0.25">
      <c r="A337" s="3"/>
      <c r="B337" s="3"/>
      <c r="C337" s="9" t="str">
        <f>IFERROR(INDEX(Plantilla!$B$6:$B$30, MATCH($B337, Plantilla!$A$6:$A$30, 0)), "")</f>
        <v/>
      </c>
      <c r="D337" s="9" t="str">
        <f>IFERROR(INDEX(Plantilla!$C$6:$C$30, MATCH($B337, Plantilla!$A$6:$A$30, 0)), "")</f>
        <v/>
      </c>
      <c r="E337" s="3"/>
      <c r="F337" s="4"/>
      <c r="G337" s="4"/>
      <c r="H337" s="4"/>
      <c r="I337" s="4"/>
      <c r="J337" s="4"/>
      <c r="K337" s="10"/>
      <c r="L337" s="3"/>
      <c r="M337" s="2" t="str">
        <f>IF(AND($A337&lt;&gt;"",$B337&lt;&gt;""), $I337*_Listas!$E$9 + $J337*_Listas!$E$10, "")</f>
        <v/>
      </c>
      <c r="N337" s="11" t="str">
        <f>IF(AND($A337&lt;&gt;"",$B337&lt;&gt;""), MAX(0, MIN(10, ROUND( 5 + ( ($G337*_Listas!$E$7) + ($H337*_Listas!$E$8) + IF($E337="S",_Listas!$E$11,0) + IF($F337&gt;=90,_Listas!$E$12,0) - ($I337*_Listas!$E$9) - ($J337*_Listas!$E$10) )/2, 1))), "")</f>
        <v/>
      </c>
      <c r="O337" s="3"/>
    </row>
    <row r="338" spans="1:15" ht="18" customHeight="1" x14ac:dyDescent="0.25">
      <c r="A338" s="3"/>
      <c r="B338" s="3"/>
      <c r="C338" s="9" t="str">
        <f>IFERROR(INDEX(Plantilla!$B$6:$B$30, MATCH($B338, Plantilla!$A$6:$A$30, 0)), "")</f>
        <v/>
      </c>
      <c r="D338" s="9" t="str">
        <f>IFERROR(INDEX(Plantilla!$C$6:$C$30, MATCH($B338, Plantilla!$A$6:$A$30, 0)), "")</f>
        <v/>
      </c>
      <c r="E338" s="3"/>
      <c r="F338" s="4"/>
      <c r="G338" s="4"/>
      <c r="H338" s="4"/>
      <c r="I338" s="4"/>
      <c r="J338" s="4"/>
      <c r="K338" s="10"/>
      <c r="L338" s="3"/>
      <c r="M338" s="2" t="str">
        <f>IF(AND($A338&lt;&gt;"",$B338&lt;&gt;""), $I338*_Listas!$E$9 + $J338*_Listas!$E$10, "")</f>
        <v/>
      </c>
      <c r="N338" s="11" t="str">
        <f>IF(AND($A338&lt;&gt;"",$B338&lt;&gt;""), MAX(0, MIN(10, ROUND( 5 + ( ($G338*_Listas!$E$7) + ($H338*_Listas!$E$8) + IF($E338="S",_Listas!$E$11,0) + IF($F338&gt;=90,_Listas!$E$12,0) - ($I338*_Listas!$E$9) - ($J338*_Listas!$E$10) )/2, 1))), "")</f>
        <v/>
      </c>
      <c r="O338" s="3"/>
    </row>
    <row r="339" spans="1:15" ht="18" customHeight="1" x14ac:dyDescent="0.25">
      <c r="A339" s="3"/>
      <c r="B339" s="3"/>
      <c r="C339" s="9" t="str">
        <f>IFERROR(INDEX(Plantilla!$B$6:$B$30, MATCH($B339, Plantilla!$A$6:$A$30, 0)), "")</f>
        <v/>
      </c>
      <c r="D339" s="9" t="str">
        <f>IFERROR(INDEX(Plantilla!$C$6:$C$30, MATCH($B339, Plantilla!$A$6:$A$30, 0)), "")</f>
        <v/>
      </c>
      <c r="E339" s="3"/>
      <c r="F339" s="4"/>
      <c r="G339" s="4"/>
      <c r="H339" s="4"/>
      <c r="I339" s="4"/>
      <c r="J339" s="4"/>
      <c r="K339" s="10"/>
      <c r="L339" s="3"/>
      <c r="M339" s="2" t="str">
        <f>IF(AND($A339&lt;&gt;"",$B339&lt;&gt;""), $I339*_Listas!$E$9 + $J339*_Listas!$E$10, "")</f>
        <v/>
      </c>
      <c r="N339" s="11" t="str">
        <f>IF(AND($A339&lt;&gt;"",$B339&lt;&gt;""), MAX(0, MIN(10, ROUND( 5 + ( ($G339*_Listas!$E$7) + ($H339*_Listas!$E$8) + IF($E339="S",_Listas!$E$11,0) + IF($F339&gt;=90,_Listas!$E$12,0) - ($I339*_Listas!$E$9) - ($J339*_Listas!$E$10) )/2, 1))), "")</f>
        <v/>
      </c>
      <c r="O339" s="3"/>
    </row>
    <row r="340" spans="1:15" ht="18" customHeight="1" x14ac:dyDescent="0.25">
      <c r="A340" s="3"/>
      <c r="B340" s="3"/>
      <c r="C340" s="9" t="str">
        <f>IFERROR(INDEX(Plantilla!$B$6:$B$30, MATCH($B340, Plantilla!$A$6:$A$30, 0)), "")</f>
        <v/>
      </c>
      <c r="D340" s="9" t="str">
        <f>IFERROR(INDEX(Plantilla!$C$6:$C$30, MATCH($B340, Plantilla!$A$6:$A$30, 0)), "")</f>
        <v/>
      </c>
      <c r="E340" s="3"/>
      <c r="F340" s="4"/>
      <c r="G340" s="4"/>
      <c r="H340" s="4"/>
      <c r="I340" s="4"/>
      <c r="J340" s="4"/>
      <c r="K340" s="10"/>
      <c r="L340" s="3"/>
      <c r="M340" s="2" t="str">
        <f>IF(AND($A340&lt;&gt;"",$B340&lt;&gt;""), $I340*_Listas!$E$9 + $J340*_Listas!$E$10, "")</f>
        <v/>
      </c>
      <c r="N340" s="11" t="str">
        <f>IF(AND($A340&lt;&gt;"",$B340&lt;&gt;""), MAX(0, MIN(10, ROUND( 5 + ( ($G340*_Listas!$E$7) + ($H340*_Listas!$E$8) + IF($E340="S",_Listas!$E$11,0) + IF($F340&gt;=90,_Listas!$E$12,0) - ($I340*_Listas!$E$9) - ($J340*_Listas!$E$10) )/2, 1))), "")</f>
        <v/>
      </c>
      <c r="O340" s="3"/>
    </row>
    <row r="341" spans="1:15" ht="18" customHeight="1" x14ac:dyDescent="0.25">
      <c r="A341" s="3"/>
      <c r="B341" s="3"/>
      <c r="C341" s="9" t="str">
        <f>IFERROR(INDEX(Plantilla!$B$6:$B$30, MATCH($B341, Plantilla!$A$6:$A$30, 0)), "")</f>
        <v/>
      </c>
      <c r="D341" s="9" t="str">
        <f>IFERROR(INDEX(Plantilla!$C$6:$C$30, MATCH($B341, Plantilla!$A$6:$A$30, 0)), "")</f>
        <v/>
      </c>
      <c r="E341" s="3"/>
      <c r="F341" s="4"/>
      <c r="G341" s="4"/>
      <c r="H341" s="4"/>
      <c r="I341" s="4"/>
      <c r="J341" s="4"/>
      <c r="K341" s="10"/>
      <c r="L341" s="3"/>
      <c r="M341" s="2" t="str">
        <f>IF(AND($A341&lt;&gt;"",$B341&lt;&gt;""), $I341*_Listas!$E$9 + $J341*_Listas!$E$10, "")</f>
        <v/>
      </c>
      <c r="N341" s="11" t="str">
        <f>IF(AND($A341&lt;&gt;"",$B341&lt;&gt;""), MAX(0, MIN(10, ROUND( 5 + ( ($G341*_Listas!$E$7) + ($H341*_Listas!$E$8) + IF($E341="S",_Listas!$E$11,0) + IF($F341&gt;=90,_Listas!$E$12,0) - ($I341*_Listas!$E$9) - ($J341*_Listas!$E$10) )/2, 1))), "")</f>
        <v/>
      </c>
      <c r="O341" s="3"/>
    </row>
    <row r="342" spans="1:15" ht="18" customHeight="1" x14ac:dyDescent="0.25">
      <c r="A342" s="3"/>
      <c r="B342" s="3"/>
      <c r="C342" s="9" t="str">
        <f>IFERROR(INDEX(Plantilla!$B$6:$B$30, MATCH($B342, Plantilla!$A$6:$A$30, 0)), "")</f>
        <v/>
      </c>
      <c r="D342" s="9" t="str">
        <f>IFERROR(INDEX(Plantilla!$C$6:$C$30, MATCH($B342, Plantilla!$A$6:$A$30, 0)), "")</f>
        <v/>
      </c>
      <c r="E342" s="3"/>
      <c r="F342" s="4"/>
      <c r="G342" s="4"/>
      <c r="H342" s="4"/>
      <c r="I342" s="4"/>
      <c r="J342" s="4"/>
      <c r="K342" s="10"/>
      <c r="L342" s="3"/>
      <c r="M342" s="2" t="str">
        <f>IF(AND($A342&lt;&gt;"",$B342&lt;&gt;""), $I342*_Listas!$E$9 + $J342*_Listas!$E$10, "")</f>
        <v/>
      </c>
      <c r="N342" s="11" t="str">
        <f>IF(AND($A342&lt;&gt;"",$B342&lt;&gt;""), MAX(0, MIN(10, ROUND( 5 + ( ($G342*_Listas!$E$7) + ($H342*_Listas!$E$8) + IF($E342="S",_Listas!$E$11,0) + IF($F342&gt;=90,_Listas!$E$12,0) - ($I342*_Listas!$E$9) - ($J342*_Listas!$E$10) )/2, 1))), "")</f>
        <v/>
      </c>
      <c r="O342" s="3"/>
    </row>
    <row r="343" spans="1:15" ht="18" customHeight="1" x14ac:dyDescent="0.25">
      <c r="A343" s="3"/>
      <c r="B343" s="3"/>
      <c r="C343" s="9" t="str">
        <f>IFERROR(INDEX(Plantilla!$B$6:$B$30, MATCH($B343, Plantilla!$A$6:$A$30, 0)), "")</f>
        <v/>
      </c>
      <c r="D343" s="9" t="str">
        <f>IFERROR(INDEX(Plantilla!$C$6:$C$30, MATCH($B343, Plantilla!$A$6:$A$30, 0)), "")</f>
        <v/>
      </c>
      <c r="E343" s="3"/>
      <c r="F343" s="4"/>
      <c r="G343" s="4"/>
      <c r="H343" s="4"/>
      <c r="I343" s="4"/>
      <c r="J343" s="4"/>
      <c r="K343" s="10"/>
      <c r="L343" s="3"/>
      <c r="M343" s="2" t="str">
        <f>IF(AND($A343&lt;&gt;"",$B343&lt;&gt;""), $I343*_Listas!$E$9 + $J343*_Listas!$E$10, "")</f>
        <v/>
      </c>
      <c r="N343" s="11" t="str">
        <f>IF(AND($A343&lt;&gt;"",$B343&lt;&gt;""), MAX(0, MIN(10, ROUND( 5 + ( ($G343*_Listas!$E$7) + ($H343*_Listas!$E$8) + IF($E343="S",_Listas!$E$11,0) + IF($F343&gt;=90,_Listas!$E$12,0) - ($I343*_Listas!$E$9) - ($J343*_Listas!$E$10) )/2, 1))), "")</f>
        <v/>
      </c>
      <c r="O343" s="3"/>
    </row>
    <row r="344" spans="1:15" ht="18" customHeight="1" x14ac:dyDescent="0.25">
      <c r="A344" s="3"/>
      <c r="B344" s="3"/>
      <c r="C344" s="9" t="str">
        <f>IFERROR(INDEX(Plantilla!$B$6:$B$30, MATCH($B344, Plantilla!$A$6:$A$30, 0)), "")</f>
        <v/>
      </c>
      <c r="D344" s="9" t="str">
        <f>IFERROR(INDEX(Plantilla!$C$6:$C$30, MATCH($B344, Plantilla!$A$6:$A$30, 0)), "")</f>
        <v/>
      </c>
      <c r="E344" s="3"/>
      <c r="F344" s="4"/>
      <c r="G344" s="4"/>
      <c r="H344" s="4"/>
      <c r="I344" s="4"/>
      <c r="J344" s="4"/>
      <c r="K344" s="10"/>
      <c r="L344" s="3"/>
      <c r="M344" s="2" t="str">
        <f>IF(AND($A344&lt;&gt;"",$B344&lt;&gt;""), $I344*_Listas!$E$9 + $J344*_Listas!$E$10, "")</f>
        <v/>
      </c>
      <c r="N344" s="11" t="str">
        <f>IF(AND($A344&lt;&gt;"",$B344&lt;&gt;""), MAX(0, MIN(10, ROUND( 5 + ( ($G344*_Listas!$E$7) + ($H344*_Listas!$E$8) + IF($E344="S",_Listas!$E$11,0) + IF($F344&gt;=90,_Listas!$E$12,0) - ($I344*_Listas!$E$9) - ($J344*_Listas!$E$10) )/2, 1))), "")</f>
        <v/>
      </c>
      <c r="O344" s="3"/>
    </row>
    <row r="345" spans="1:15" ht="18" customHeight="1" x14ac:dyDescent="0.25">
      <c r="A345" s="3"/>
      <c r="B345" s="3"/>
      <c r="C345" s="9" t="str">
        <f>IFERROR(INDEX(Plantilla!$B$6:$B$30, MATCH($B345, Plantilla!$A$6:$A$30, 0)), "")</f>
        <v/>
      </c>
      <c r="D345" s="9" t="str">
        <f>IFERROR(INDEX(Plantilla!$C$6:$C$30, MATCH($B345, Plantilla!$A$6:$A$30, 0)), "")</f>
        <v/>
      </c>
      <c r="E345" s="3"/>
      <c r="F345" s="4"/>
      <c r="G345" s="4"/>
      <c r="H345" s="4"/>
      <c r="I345" s="4"/>
      <c r="J345" s="4"/>
      <c r="K345" s="10"/>
      <c r="L345" s="3"/>
      <c r="M345" s="2" t="str">
        <f>IF(AND($A345&lt;&gt;"",$B345&lt;&gt;""), $I345*_Listas!$E$9 + $J345*_Listas!$E$10, "")</f>
        <v/>
      </c>
      <c r="N345" s="11" t="str">
        <f>IF(AND($A345&lt;&gt;"",$B345&lt;&gt;""), MAX(0, MIN(10, ROUND( 5 + ( ($G345*_Listas!$E$7) + ($H345*_Listas!$E$8) + IF($E345="S",_Listas!$E$11,0) + IF($F345&gt;=90,_Listas!$E$12,0) - ($I345*_Listas!$E$9) - ($J345*_Listas!$E$10) )/2, 1))), "")</f>
        <v/>
      </c>
      <c r="O345" s="3"/>
    </row>
    <row r="346" spans="1:15" ht="18" customHeight="1" x14ac:dyDescent="0.25">
      <c r="A346" s="3"/>
      <c r="B346" s="3"/>
      <c r="C346" s="9" t="str">
        <f>IFERROR(INDEX(Plantilla!$B$6:$B$30, MATCH($B346, Plantilla!$A$6:$A$30, 0)), "")</f>
        <v/>
      </c>
      <c r="D346" s="9" t="str">
        <f>IFERROR(INDEX(Plantilla!$C$6:$C$30, MATCH($B346, Plantilla!$A$6:$A$30, 0)), "")</f>
        <v/>
      </c>
      <c r="E346" s="3"/>
      <c r="F346" s="4"/>
      <c r="G346" s="4"/>
      <c r="H346" s="4"/>
      <c r="I346" s="4"/>
      <c r="J346" s="4"/>
      <c r="K346" s="10"/>
      <c r="L346" s="3"/>
      <c r="M346" s="2" t="str">
        <f>IF(AND($A346&lt;&gt;"",$B346&lt;&gt;""), $I346*_Listas!$E$9 + $J346*_Listas!$E$10, "")</f>
        <v/>
      </c>
      <c r="N346" s="11" t="str">
        <f>IF(AND($A346&lt;&gt;"",$B346&lt;&gt;""), MAX(0, MIN(10, ROUND( 5 + ( ($G346*_Listas!$E$7) + ($H346*_Listas!$E$8) + IF($E346="S",_Listas!$E$11,0) + IF($F346&gt;=90,_Listas!$E$12,0) - ($I346*_Listas!$E$9) - ($J346*_Listas!$E$10) )/2, 1))), "")</f>
        <v/>
      </c>
      <c r="O346" s="3"/>
    </row>
    <row r="347" spans="1:15" ht="18" customHeight="1" x14ac:dyDescent="0.25">
      <c r="A347" s="3"/>
      <c r="B347" s="3"/>
      <c r="C347" s="9" t="str">
        <f>IFERROR(INDEX(Plantilla!$B$6:$B$30, MATCH($B347, Plantilla!$A$6:$A$30, 0)), "")</f>
        <v/>
      </c>
      <c r="D347" s="9" t="str">
        <f>IFERROR(INDEX(Plantilla!$C$6:$C$30, MATCH($B347, Plantilla!$A$6:$A$30, 0)), "")</f>
        <v/>
      </c>
      <c r="E347" s="3"/>
      <c r="F347" s="4"/>
      <c r="G347" s="4"/>
      <c r="H347" s="4"/>
      <c r="I347" s="4"/>
      <c r="J347" s="4"/>
      <c r="K347" s="10"/>
      <c r="L347" s="3"/>
      <c r="M347" s="2" t="str">
        <f>IF(AND($A347&lt;&gt;"",$B347&lt;&gt;""), $I347*_Listas!$E$9 + $J347*_Listas!$E$10, "")</f>
        <v/>
      </c>
      <c r="N347" s="11" t="str">
        <f>IF(AND($A347&lt;&gt;"",$B347&lt;&gt;""), MAX(0, MIN(10, ROUND( 5 + ( ($G347*_Listas!$E$7) + ($H347*_Listas!$E$8) + IF($E347="S",_Listas!$E$11,0) + IF($F347&gt;=90,_Listas!$E$12,0) - ($I347*_Listas!$E$9) - ($J347*_Listas!$E$10) )/2, 1))), "")</f>
        <v/>
      </c>
      <c r="O347" s="3"/>
    </row>
    <row r="348" spans="1:15" ht="18" customHeight="1" x14ac:dyDescent="0.25">
      <c r="A348" s="3"/>
      <c r="B348" s="3"/>
      <c r="C348" s="9" t="str">
        <f>IFERROR(INDEX(Plantilla!$B$6:$B$30, MATCH($B348, Plantilla!$A$6:$A$30, 0)), "")</f>
        <v/>
      </c>
      <c r="D348" s="9" t="str">
        <f>IFERROR(INDEX(Plantilla!$C$6:$C$30, MATCH($B348, Plantilla!$A$6:$A$30, 0)), "")</f>
        <v/>
      </c>
      <c r="E348" s="3"/>
      <c r="F348" s="4"/>
      <c r="G348" s="4"/>
      <c r="H348" s="4"/>
      <c r="I348" s="4"/>
      <c r="J348" s="4"/>
      <c r="K348" s="10"/>
      <c r="L348" s="3"/>
      <c r="M348" s="2" t="str">
        <f>IF(AND($A348&lt;&gt;"",$B348&lt;&gt;""), $I348*_Listas!$E$9 + $J348*_Listas!$E$10, "")</f>
        <v/>
      </c>
      <c r="N348" s="11" t="str">
        <f>IF(AND($A348&lt;&gt;"",$B348&lt;&gt;""), MAX(0, MIN(10, ROUND( 5 + ( ($G348*_Listas!$E$7) + ($H348*_Listas!$E$8) + IF($E348="S",_Listas!$E$11,0) + IF($F348&gt;=90,_Listas!$E$12,0) - ($I348*_Listas!$E$9) - ($J348*_Listas!$E$10) )/2, 1))), "")</f>
        <v/>
      </c>
      <c r="O348" s="3"/>
    </row>
    <row r="349" spans="1:15" ht="18" customHeight="1" x14ac:dyDescent="0.25">
      <c r="A349" s="3"/>
      <c r="B349" s="3"/>
      <c r="C349" s="9" t="str">
        <f>IFERROR(INDEX(Plantilla!$B$6:$B$30, MATCH($B349, Plantilla!$A$6:$A$30, 0)), "")</f>
        <v/>
      </c>
      <c r="D349" s="9" t="str">
        <f>IFERROR(INDEX(Plantilla!$C$6:$C$30, MATCH($B349, Plantilla!$A$6:$A$30, 0)), "")</f>
        <v/>
      </c>
      <c r="E349" s="3"/>
      <c r="F349" s="4"/>
      <c r="G349" s="4"/>
      <c r="H349" s="4"/>
      <c r="I349" s="4"/>
      <c r="J349" s="4"/>
      <c r="K349" s="10"/>
      <c r="L349" s="3"/>
      <c r="M349" s="2" t="str">
        <f>IF(AND($A349&lt;&gt;"",$B349&lt;&gt;""), $I349*_Listas!$E$9 + $J349*_Listas!$E$10, "")</f>
        <v/>
      </c>
      <c r="N349" s="11" t="str">
        <f>IF(AND($A349&lt;&gt;"",$B349&lt;&gt;""), MAX(0, MIN(10, ROUND( 5 + ( ($G349*_Listas!$E$7) + ($H349*_Listas!$E$8) + IF($E349="S",_Listas!$E$11,0) + IF($F349&gt;=90,_Listas!$E$12,0) - ($I349*_Listas!$E$9) - ($J349*_Listas!$E$10) )/2, 1))), "")</f>
        <v/>
      </c>
      <c r="O349" s="3"/>
    </row>
    <row r="350" spans="1:15" ht="18" customHeight="1" x14ac:dyDescent="0.25">
      <c r="A350" s="3"/>
      <c r="B350" s="3"/>
      <c r="C350" s="9" t="str">
        <f>IFERROR(INDEX(Plantilla!$B$6:$B$30, MATCH($B350, Plantilla!$A$6:$A$30, 0)), "")</f>
        <v/>
      </c>
      <c r="D350" s="9" t="str">
        <f>IFERROR(INDEX(Plantilla!$C$6:$C$30, MATCH($B350, Plantilla!$A$6:$A$30, 0)), "")</f>
        <v/>
      </c>
      <c r="E350" s="3"/>
      <c r="F350" s="4"/>
      <c r="G350" s="4"/>
      <c r="H350" s="4"/>
      <c r="I350" s="4"/>
      <c r="J350" s="4"/>
      <c r="K350" s="10"/>
      <c r="L350" s="3"/>
      <c r="M350" s="2" t="str">
        <f>IF(AND($A350&lt;&gt;"",$B350&lt;&gt;""), $I350*_Listas!$E$9 + $J350*_Listas!$E$10, "")</f>
        <v/>
      </c>
      <c r="N350" s="11" t="str">
        <f>IF(AND($A350&lt;&gt;"",$B350&lt;&gt;""), MAX(0, MIN(10, ROUND( 5 + ( ($G350*_Listas!$E$7) + ($H350*_Listas!$E$8) + IF($E350="S",_Listas!$E$11,0) + IF($F350&gt;=90,_Listas!$E$12,0) - ($I350*_Listas!$E$9) - ($J350*_Listas!$E$10) )/2, 1))), "")</f>
        <v/>
      </c>
      <c r="O350" s="3"/>
    </row>
    <row r="351" spans="1:15" ht="18" customHeight="1" x14ac:dyDescent="0.25">
      <c r="A351" s="3"/>
      <c r="B351" s="3"/>
      <c r="C351" s="9" t="str">
        <f>IFERROR(INDEX(Plantilla!$B$6:$B$30, MATCH($B351, Plantilla!$A$6:$A$30, 0)), "")</f>
        <v/>
      </c>
      <c r="D351" s="9" t="str">
        <f>IFERROR(INDEX(Plantilla!$C$6:$C$30, MATCH($B351, Plantilla!$A$6:$A$30, 0)), "")</f>
        <v/>
      </c>
      <c r="E351" s="3"/>
      <c r="F351" s="4"/>
      <c r="G351" s="4"/>
      <c r="H351" s="4"/>
      <c r="I351" s="4"/>
      <c r="J351" s="4"/>
      <c r="K351" s="10"/>
      <c r="L351" s="3"/>
      <c r="M351" s="2" t="str">
        <f>IF(AND($A351&lt;&gt;"",$B351&lt;&gt;""), $I351*_Listas!$E$9 + $J351*_Listas!$E$10, "")</f>
        <v/>
      </c>
      <c r="N351" s="11" t="str">
        <f>IF(AND($A351&lt;&gt;"",$B351&lt;&gt;""), MAX(0, MIN(10, ROUND( 5 + ( ($G351*_Listas!$E$7) + ($H351*_Listas!$E$8) + IF($E351="S",_Listas!$E$11,0) + IF($F351&gt;=90,_Listas!$E$12,0) - ($I351*_Listas!$E$9) - ($J351*_Listas!$E$10) )/2, 1))), "")</f>
        <v/>
      </c>
      <c r="O351" s="3"/>
    </row>
    <row r="352" spans="1:15" ht="18" customHeight="1" x14ac:dyDescent="0.25">
      <c r="A352" s="3"/>
      <c r="B352" s="3"/>
      <c r="C352" s="9" t="str">
        <f>IFERROR(INDEX(Plantilla!$B$6:$B$30, MATCH($B352, Plantilla!$A$6:$A$30, 0)), "")</f>
        <v/>
      </c>
      <c r="D352" s="9" t="str">
        <f>IFERROR(INDEX(Plantilla!$C$6:$C$30, MATCH($B352, Plantilla!$A$6:$A$30, 0)), "")</f>
        <v/>
      </c>
      <c r="E352" s="3"/>
      <c r="F352" s="4"/>
      <c r="G352" s="4"/>
      <c r="H352" s="4"/>
      <c r="I352" s="4"/>
      <c r="J352" s="4"/>
      <c r="K352" s="10"/>
      <c r="L352" s="3"/>
      <c r="M352" s="2" t="str">
        <f>IF(AND($A352&lt;&gt;"",$B352&lt;&gt;""), $I352*_Listas!$E$9 + $J352*_Listas!$E$10, "")</f>
        <v/>
      </c>
      <c r="N352" s="11" t="str">
        <f>IF(AND($A352&lt;&gt;"",$B352&lt;&gt;""), MAX(0, MIN(10, ROUND( 5 + ( ($G352*_Listas!$E$7) + ($H352*_Listas!$E$8) + IF($E352="S",_Listas!$E$11,0) + IF($F352&gt;=90,_Listas!$E$12,0) - ($I352*_Listas!$E$9) - ($J352*_Listas!$E$10) )/2, 1))), "")</f>
        <v/>
      </c>
      <c r="O352" s="3"/>
    </row>
    <row r="353" spans="1:15" ht="18" customHeight="1" x14ac:dyDescent="0.25">
      <c r="A353" s="3"/>
      <c r="B353" s="3"/>
      <c r="C353" s="9" t="str">
        <f>IFERROR(INDEX(Plantilla!$B$6:$B$30, MATCH($B353, Plantilla!$A$6:$A$30, 0)), "")</f>
        <v/>
      </c>
      <c r="D353" s="9" t="str">
        <f>IFERROR(INDEX(Plantilla!$C$6:$C$30, MATCH($B353, Plantilla!$A$6:$A$30, 0)), "")</f>
        <v/>
      </c>
      <c r="E353" s="3"/>
      <c r="F353" s="4"/>
      <c r="G353" s="4"/>
      <c r="H353" s="4"/>
      <c r="I353" s="4"/>
      <c r="J353" s="4"/>
      <c r="K353" s="10"/>
      <c r="L353" s="3"/>
      <c r="M353" s="2" t="str">
        <f>IF(AND($A353&lt;&gt;"",$B353&lt;&gt;""), $I353*_Listas!$E$9 + $J353*_Listas!$E$10, "")</f>
        <v/>
      </c>
      <c r="N353" s="11" t="str">
        <f>IF(AND($A353&lt;&gt;"",$B353&lt;&gt;""), MAX(0, MIN(10, ROUND( 5 + ( ($G353*_Listas!$E$7) + ($H353*_Listas!$E$8) + IF($E353="S",_Listas!$E$11,0) + IF($F353&gt;=90,_Listas!$E$12,0) - ($I353*_Listas!$E$9) - ($J353*_Listas!$E$10) )/2, 1))), "")</f>
        <v/>
      </c>
      <c r="O353" s="3"/>
    </row>
    <row r="354" spans="1:15" ht="18" customHeight="1" x14ac:dyDescent="0.25">
      <c r="A354" s="3"/>
      <c r="B354" s="3"/>
      <c r="C354" s="9" t="str">
        <f>IFERROR(INDEX(Plantilla!$B$6:$B$30, MATCH($B354, Plantilla!$A$6:$A$30, 0)), "")</f>
        <v/>
      </c>
      <c r="D354" s="9" t="str">
        <f>IFERROR(INDEX(Plantilla!$C$6:$C$30, MATCH($B354, Plantilla!$A$6:$A$30, 0)), "")</f>
        <v/>
      </c>
      <c r="E354" s="3"/>
      <c r="F354" s="4"/>
      <c r="G354" s="4"/>
      <c r="H354" s="4"/>
      <c r="I354" s="4"/>
      <c r="J354" s="4"/>
      <c r="K354" s="10"/>
      <c r="L354" s="3"/>
      <c r="M354" s="2" t="str">
        <f>IF(AND($A354&lt;&gt;"",$B354&lt;&gt;""), $I354*_Listas!$E$9 + $J354*_Listas!$E$10, "")</f>
        <v/>
      </c>
      <c r="N354" s="11" t="str">
        <f>IF(AND($A354&lt;&gt;"",$B354&lt;&gt;""), MAX(0, MIN(10, ROUND( 5 + ( ($G354*_Listas!$E$7) + ($H354*_Listas!$E$8) + IF($E354="S",_Listas!$E$11,0) + IF($F354&gt;=90,_Listas!$E$12,0) - ($I354*_Listas!$E$9) - ($J354*_Listas!$E$10) )/2, 1))), "")</f>
        <v/>
      </c>
      <c r="O354" s="3"/>
    </row>
    <row r="355" spans="1:15" ht="18" customHeight="1" x14ac:dyDescent="0.25">
      <c r="A355" s="3"/>
      <c r="B355" s="3"/>
      <c r="C355" s="9" t="str">
        <f>IFERROR(INDEX(Plantilla!$B$6:$B$30, MATCH($B355, Plantilla!$A$6:$A$30, 0)), "")</f>
        <v/>
      </c>
      <c r="D355" s="9" t="str">
        <f>IFERROR(INDEX(Plantilla!$C$6:$C$30, MATCH($B355, Plantilla!$A$6:$A$30, 0)), "")</f>
        <v/>
      </c>
      <c r="E355" s="3"/>
      <c r="F355" s="4"/>
      <c r="G355" s="4"/>
      <c r="H355" s="4"/>
      <c r="I355" s="4"/>
      <c r="J355" s="4"/>
      <c r="K355" s="10"/>
      <c r="L355" s="3"/>
      <c r="M355" s="2" t="str">
        <f>IF(AND($A355&lt;&gt;"",$B355&lt;&gt;""), $I355*_Listas!$E$9 + $J355*_Listas!$E$10, "")</f>
        <v/>
      </c>
      <c r="N355" s="11" t="str">
        <f>IF(AND($A355&lt;&gt;"",$B355&lt;&gt;""), MAX(0, MIN(10, ROUND( 5 + ( ($G355*_Listas!$E$7) + ($H355*_Listas!$E$8) + IF($E355="S",_Listas!$E$11,0) + IF($F355&gt;=90,_Listas!$E$12,0) - ($I355*_Listas!$E$9) - ($J355*_Listas!$E$10) )/2, 1))), "")</f>
        <v/>
      </c>
      <c r="O355" s="3"/>
    </row>
    <row r="356" spans="1:15" ht="18" customHeight="1" x14ac:dyDescent="0.25">
      <c r="A356" s="3"/>
      <c r="B356" s="3"/>
      <c r="C356" s="9" t="str">
        <f>IFERROR(INDEX(Plantilla!$B$6:$B$30, MATCH($B356, Plantilla!$A$6:$A$30, 0)), "")</f>
        <v/>
      </c>
      <c r="D356" s="9" t="str">
        <f>IFERROR(INDEX(Plantilla!$C$6:$C$30, MATCH($B356, Plantilla!$A$6:$A$30, 0)), "")</f>
        <v/>
      </c>
      <c r="E356" s="3"/>
      <c r="F356" s="4"/>
      <c r="G356" s="4"/>
      <c r="H356" s="4"/>
      <c r="I356" s="4"/>
      <c r="J356" s="4"/>
      <c r="K356" s="10"/>
      <c r="L356" s="3"/>
      <c r="M356" s="2" t="str">
        <f>IF(AND($A356&lt;&gt;"",$B356&lt;&gt;""), $I356*_Listas!$E$9 + $J356*_Listas!$E$10, "")</f>
        <v/>
      </c>
      <c r="N356" s="11" t="str">
        <f>IF(AND($A356&lt;&gt;"",$B356&lt;&gt;""), MAX(0, MIN(10, ROUND( 5 + ( ($G356*_Listas!$E$7) + ($H356*_Listas!$E$8) + IF($E356="S",_Listas!$E$11,0) + IF($F356&gt;=90,_Listas!$E$12,0) - ($I356*_Listas!$E$9) - ($J356*_Listas!$E$10) )/2, 1))), "")</f>
        <v/>
      </c>
      <c r="O356" s="3"/>
    </row>
    <row r="357" spans="1:15" ht="18" customHeight="1" x14ac:dyDescent="0.25">
      <c r="A357" s="3"/>
      <c r="B357" s="3"/>
      <c r="C357" s="9" t="str">
        <f>IFERROR(INDEX(Plantilla!$B$6:$B$30, MATCH($B357, Plantilla!$A$6:$A$30, 0)), "")</f>
        <v/>
      </c>
      <c r="D357" s="9" t="str">
        <f>IFERROR(INDEX(Plantilla!$C$6:$C$30, MATCH($B357, Plantilla!$A$6:$A$30, 0)), "")</f>
        <v/>
      </c>
      <c r="E357" s="3"/>
      <c r="F357" s="4"/>
      <c r="G357" s="4"/>
      <c r="H357" s="4"/>
      <c r="I357" s="4"/>
      <c r="J357" s="4"/>
      <c r="K357" s="10"/>
      <c r="L357" s="3"/>
      <c r="M357" s="2" t="str">
        <f>IF(AND($A357&lt;&gt;"",$B357&lt;&gt;""), $I357*_Listas!$E$9 + $J357*_Listas!$E$10, "")</f>
        <v/>
      </c>
      <c r="N357" s="11" t="str">
        <f>IF(AND($A357&lt;&gt;"",$B357&lt;&gt;""), MAX(0, MIN(10, ROUND( 5 + ( ($G357*_Listas!$E$7) + ($H357*_Listas!$E$8) + IF($E357="S",_Listas!$E$11,0) + IF($F357&gt;=90,_Listas!$E$12,0) - ($I357*_Listas!$E$9) - ($J357*_Listas!$E$10) )/2, 1))), "")</f>
        <v/>
      </c>
      <c r="O357" s="3"/>
    </row>
    <row r="358" spans="1:15" ht="18" customHeight="1" x14ac:dyDescent="0.25">
      <c r="A358" s="3"/>
      <c r="B358" s="3"/>
      <c r="C358" s="9" t="str">
        <f>IFERROR(INDEX(Plantilla!$B$6:$B$30, MATCH($B358, Plantilla!$A$6:$A$30, 0)), "")</f>
        <v/>
      </c>
      <c r="D358" s="9" t="str">
        <f>IFERROR(INDEX(Plantilla!$C$6:$C$30, MATCH($B358, Plantilla!$A$6:$A$30, 0)), "")</f>
        <v/>
      </c>
      <c r="E358" s="3"/>
      <c r="F358" s="4"/>
      <c r="G358" s="4"/>
      <c r="H358" s="4"/>
      <c r="I358" s="4"/>
      <c r="J358" s="4"/>
      <c r="K358" s="10"/>
      <c r="L358" s="3"/>
      <c r="M358" s="2" t="str">
        <f>IF(AND($A358&lt;&gt;"",$B358&lt;&gt;""), $I358*_Listas!$E$9 + $J358*_Listas!$E$10, "")</f>
        <v/>
      </c>
      <c r="N358" s="11" t="str">
        <f>IF(AND($A358&lt;&gt;"",$B358&lt;&gt;""), MAX(0, MIN(10, ROUND( 5 + ( ($G358*_Listas!$E$7) + ($H358*_Listas!$E$8) + IF($E358="S",_Listas!$E$11,0) + IF($F358&gt;=90,_Listas!$E$12,0) - ($I358*_Listas!$E$9) - ($J358*_Listas!$E$10) )/2, 1))), "")</f>
        <v/>
      </c>
      <c r="O358" s="3"/>
    </row>
    <row r="359" spans="1:15" ht="18" customHeight="1" x14ac:dyDescent="0.25">
      <c r="A359" s="3"/>
      <c r="B359" s="3"/>
      <c r="C359" s="9" t="str">
        <f>IFERROR(INDEX(Plantilla!$B$6:$B$30, MATCH($B359, Plantilla!$A$6:$A$30, 0)), "")</f>
        <v/>
      </c>
      <c r="D359" s="9" t="str">
        <f>IFERROR(INDEX(Plantilla!$C$6:$C$30, MATCH($B359, Plantilla!$A$6:$A$30, 0)), "")</f>
        <v/>
      </c>
      <c r="E359" s="3"/>
      <c r="F359" s="4"/>
      <c r="G359" s="4"/>
      <c r="H359" s="4"/>
      <c r="I359" s="4"/>
      <c r="J359" s="4"/>
      <c r="K359" s="10"/>
      <c r="L359" s="3"/>
      <c r="M359" s="2" t="str">
        <f>IF(AND($A359&lt;&gt;"",$B359&lt;&gt;""), $I359*_Listas!$E$9 + $J359*_Listas!$E$10, "")</f>
        <v/>
      </c>
      <c r="N359" s="11" t="str">
        <f>IF(AND($A359&lt;&gt;"",$B359&lt;&gt;""), MAX(0, MIN(10, ROUND( 5 + ( ($G359*_Listas!$E$7) + ($H359*_Listas!$E$8) + IF($E359="S",_Listas!$E$11,0) + IF($F359&gt;=90,_Listas!$E$12,0) - ($I359*_Listas!$E$9) - ($J359*_Listas!$E$10) )/2, 1))), "")</f>
        <v/>
      </c>
      <c r="O359" s="3"/>
    </row>
    <row r="360" spans="1:15" ht="18" customHeight="1" x14ac:dyDescent="0.25">
      <c r="A360" s="3"/>
      <c r="B360" s="3"/>
      <c r="C360" s="9" t="str">
        <f>IFERROR(INDEX(Plantilla!$B$6:$B$30, MATCH($B360, Plantilla!$A$6:$A$30, 0)), "")</f>
        <v/>
      </c>
      <c r="D360" s="9" t="str">
        <f>IFERROR(INDEX(Plantilla!$C$6:$C$30, MATCH($B360, Plantilla!$A$6:$A$30, 0)), "")</f>
        <v/>
      </c>
      <c r="E360" s="3"/>
      <c r="F360" s="4"/>
      <c r="G360" s="4"/>
      <c r="H360" s="4"/>
      <c r="I360" s="4"/>
      <c r="J360" s="4"/>
      <c r="K360" s="10"/>
      <c r="L360" s="3"/>
      <c r="M360" s="2" t="str">
        <f>IF(AND($A360&lt;&gt;"",$B360&lt;&gt;""), $I360*_Listas!$E$9 + $J360*_Listas!$E$10, "")</f>
        <v/>
      </c>
      <c r="N360" s="11" t="str">
        <f>IF(AND($A360&lt;&gt;"",$B360&lt;&gt;""), MAX(0, MIN(10, ROUND( 5 + ( ($G360*_Listas!$E$7) + ($H360*_Listas!$E$8) + IF($E360="S",_Listas!$E$11,0) + IF($F360&gt;=90,_Listas!$E$12,0) - ($I360*_Listas!$E$9) - ($J360*_Listas!$E$10) )/2, 1))), "")</f>
        <v/>
      </c>
      <c r="O360" s="3"/>
    </row>
    <row r="361" spans="1:15" ht="18" customHeight="1" x14ac:dyDescent="0.25">
      <c r="A361" s="3"/>
      <c r="B361" s="3"/>
      <c r="C361" s="9" t="str">
        <f>IFERROR(INDEX(Plantilla!$B$6:$B$30, MATCH($B361, Plantilla!$A$6:$A$30, 0)), "")</f>
        <v/>
      </c>
      <c r="D361" s="9" t="str">
        <f>IFERROR(INDEX(Plantilla!$C$6:$C$30, MATCH($B361, Plantilla!$A$6:$A$30, 0)), "")</f>
        <v/>
      </c>
      <c r="E361" s="3"/>
      <c r="F361" s="4"/>
      <c r="G361" s="4"/>
      <c r="H361" s="4"/>
      <c r="I361" s="4"/>
      <c r="J361" s="4"/>
      <c r="K361" s="10"/>
      <c r="L361" s="3"/>
      <c r="M361" s="2" t="str">
        <f>IF(AND($A361&lt;&gt;"",$B361&lt;&gt;""), $I361*_Listas!$E$9 + $J361*_Listas!$E$10, "")</f>
        <v/>
      </c>
      <c r="N361" s="11" t="str">
        <f>IF(AND($A361&lt;&gt;"",$B361&lt;&gt;""), MAX(0, MIN(10, ROUND( 5 + ( ($G361*_Listas!$E$7) + ($H361*_Listas!$E$8) + IF($E361="S",_Listas!$E$11,0) + IF($F361&gt;=90,_Listas!$E$12,0) - ($I361*_Listas!$E$9) - ($J361*_Listas!$E$10) )/2, 1))), "")</f>
        <v/>
      </c>
      <c r="O361" s="3"/>
    </row>
    <row r="362" spans="1:15" ht="18" customHeight="1" x14ac:dyDescent="0.25">
      <c r="A362" s="3"/>
      <c r="B362" s="3"/>
      <c r="C362" s="9" t="str">
        <f>IFERROR(INDEX(Plantilla!$B$6:$B$30, MATCH($B362, Plantilla!$A$6:$A$30, 0)), "")</f>
        <v/>
      </c>
      <c r="D362" s="9" t="str">
        <f>IFERROR(INDEX(Plantilla!$C$6:$C$30, MATCH($B362, Plantilla!$A$6:$A$30, 0)), "")</f>
        <v/>
      </c>
      <c r="E362" s="3"/>
      <c r="F362" s="4"/>
      <c r="G362" s="4"/>
      <c r="H362" s="4"/>
      <c r="I362" s="4"/>
      <c r="J362" s="4"/>
      <c r="K362" s="10"/>
      <c r="L362" s="3"/>
      <c r="M362" s="2" t="str">
        <f>IF(AND($A362&lt;&gt;"",$B362&lt;&gt;""), $I362*_Listas!$E$9 + $J362*_Listas!$E$10, "")</f>
        <v/>
      </c>
      <c r="N362" s="11" t="str">
        <f>IF(AND($A362&lt;&gt;"",$B362&lt;&gt;""), MAX(0, MIN(10, ROUND( 5 + ( ($G362*_Listas!$E$7) + ($H362*_Listas!$E$8) + IF($E362="S",_Listas!$E$11,0) + IF($F362&gt;=90,_Listas!$E$12,0) - ($I362*_Listas!$E$9) - ($J362*_Listas!$E$10) )/2, 1))), "")</f>
        <v/>
      </c>
      <c r="O362" s="3"/>
    </row>
    <row r="363" spans="1:15" ht="18" customHeight="1" x14ac:dyDescent="0.25">
      <c r="A363" s="3"/>
      <c r="B363" s="3"/>
      <c r="C363" s="9" t="str">
        <f>IFERROR(INDEX(Plantilla!$B$6:$B$30, MATCH($B363, Plantilla!$A$6:$A$30, 0)), "")</f>
        <v/>
      </c>
      <c r="D363" s="9" t="str">
        <f>IFERROR(INDEX(Plantilla!$C$6:$C$30, MATCH($B363, Plantilla!$A$6:$A$30, 0)), "")</f>
        <v/>
      </c>
      <c r="E363" s="3"/>
      <c r="F363" s="4"/>
      <c r="G363" s="4"/>
      <c r="H363" s="4"/>
      <c r="I363" s="4"/>
      <c r="J363" s="4"/>
      <c r="K363" s="10"/>
      <c r="L363" s="3"/>
      <c r="M363" s="2" t="str">
        <f>IF(AND($A363&lt;&gt;"",$B363&lt;&gt;""), $I363*_Listas!$E$9 + $J363*_Listas!$E$10, "")</f>
        <v/>
      </c>
      <c r="N363" s="11" t="str">
        <f>IF(AND($A363&lt;&gt;"",$B363&lt;&gt;""), MAX(0, MIN(10, ROUND( 5 + ( ($G363*_Listas!$E$7) + ($H363*_Listas!$E$8) + IF($E363="S",_Listas!$E$11,0) + IF($F363&gt;=90,_Listas!$E$12,0) - ($I363*_Listas!$E$9) - ($J363*_Listas!$E$10) )/2, 1))), "")</f>
        <v/>
      </c>
      <c r="O363" s="3"/>
    </row>
    <row r="364" spans="1:15" ht="18" customHeight="1" x14ac:dyDescent="0.25">
      <c r="A364" s="3"/>
      <c r="B364" s="3"/>
      <c r="C364" s="9" t="str">
        <f>IFERROR(INDEX(Plantilla!$B$6:$B$30, MATCH($B364, Plantilla!$A$6:$A$30, 0)), "")</f>
        <v/>
      </c>
      <c r="D364" s="9" t="str">
        <f>IFERROR(INDEX(Plantilla!$C$6:$C$30, MATCH($B364, Plantilla!$A$6:$A$30, 0)), "")</f>
        <v/>
      </c>
      <c r="E364" s="3"/>
      <c r="F364" s="4"/>
      <c r="G364" s="4"/>
      <c r="H364" s="4"/>
      <c r="I364" s="4"/>
      <c r="J364" s="4"/>
      <c r="K364" s="10"/>
      <c r="L364" s="3"/>
      <c r="M364" s="2" t="str">
        <f>IF(AND($A364&lt;&gt;"",$B364&lt;&gt;""), $I364*_Listas!$E$9 + $J364*_Listas!$E$10, "")</f>
        <v/>
      </c>
      <c r="N364" s="11" t="str">
        <f>IF(AND($A364&lt;&gt;"",$B364&lt;&gt;""), MAX(0, MIN(10, ROUND( 5 + ( ($G364*_Listas!$E$7) + ($H364*_Listas!$E$8) + IF($E364="S",_Listas!$E$11,0) + IF($F364&gt;=90,_Listas!$E$12,0) - ($I364*_Listas!$E$9) - ($J364*_Listas!$E$10) )/2, 1))), "")</f>
        <v/>
      </c>
      <c r="O364" s="3"/>
    </row>
    <row r="365" spans="1:15" ht="18" customHeight="1" x14ac:dyDescent="0.25">
      <c r="A365" s="3"/>
      <c r="B365" s="3"/>
      <c r="C365" s="9" t="str">
        <f>IFERROR(INDEX(Plantilla!$B$6:$B$30, MATCH($B365, Plantilla!$A$6:$A$30, 0)), "")</f>
        <v/>
      </c>
      <c r="D365" s="9" t="str">
        <f>IFERROR(INDEX(Plantilla!$C$6:$C$30, MATCH($B365, Plantilla!$A$6:$A$30, 0)), "")</f>
        <v/>
      </c>
      <c r="E365" s="3"/>
      <c r="F365" s="4"/>
      <c r="G365" s="4"/>
      <c r="H365" s="4"/>
      <c r="I365" s="4"/>
      <c r="J365" s="4"/>
      <c r="K365" s="10"/>
      <c r="L365" s="3"/>
      <c r="M365" s="2" t="str">
        <f>IF(AND($A365&lt;&gt;"",$B365&lt;&gt;""), $I365*_Listas!$E$9 + $J365*_Listas!$E$10, "")</f>
        <v/>
      </c>
      <c r="N365" s="11" t="str">
        <f>IF(AND($A365&lt;&gt;"",$B365&lt;&gt;""), MAX(0, MIN(10, ROUND( 5 + ( ($G365*_Listas!$E$7) + ($H365*_Listas!$E$8) + IF($E365="S",_Listas!$E$11,0) + IF($F365&gt;=90,_Listas!$E$12,0) - ($I365*_Listas!$E$9) - ($J365*_Listas!$E$10) )/2, 1))), "")</f>
        <v/>
      </c>
      <c r="O365" s="3"/>
    </row>
    <row r="366" spans="1:15" ht="18" customHeight="1" x14ac:dyDescent="0.25">
      <c r="A366" s="3"/>
      <c r="B366" s="3"/>
      <c r="C366" s="9" t="str">
        <f>IFERROR(INDEX(Plantilla!$B$6:$B$30, MATCH($B366, Plantilla!$A$6:$A$30, 0)), "")</f>
        <v/>
      </c>
      <c r="D366" s="9" t="str">
        <f>IFERROR(INDEX(Plantilla!$C$6:$C$30, MATCH($B366, Plantilla!$A$6:$A$30, 0)), "")</f>
        <v/>
      </c>
      <c r="E366" s="3"/>
      <c r="F366" s="4"/>
      <c r="G366" s="4"/>
      <c r="H366" s="4"/>
      <c r="I366" s="4"/>
      <c r="J366" s="4"/>
      <c r="K366" s="10"/>
      <c r="L366" s="3"/>
      <c r="M366" s="2" t="str">
        <f>IF(AND($A366&lt;&gt;"",$B366&lt;&gt;""), $I366*_Listas!$E$9 + $J366*_Listas!$E$10, "")</f>
        <v/>
      </c>
      <c r="N366" s="11" t="str">
        <f>IF(AND($A366&lt;&gt;"",$B366&lt;&gt;""), MAX(0, MIN(10, ROUND( 5 + ( ($G366*_Listas!$E$7) + ($H366*_Listas!$E$8) + IF($E366="S",_Listas!$E$11,0) + IF($F366&gt;=90,_Listas!$E$12,0) - ($I366*_Listas!$E$9) - ($J366*_Listas!$E$10) )/2, 1))), "")</f>
        <v/>
      </c>
      <c r="O366" s="3"/>
    </row>
    <row r="367" spans="1:15" ht="18" customHeight="1" x14ac:dyDescent="0.25">
      <c r="A367" s="3"/>
      <c r="B367" s="3"/>
      <c r="C367" s="9" t="str">
        <f>IFERROR(INDEX(Plantilla!$B$6:$B$30, MATCH($B367, Plantilla!$A$6:$A$30, 0)), "")</f>
        <v/>
      </c>
      <c r="D367" s="9" t="str">
        <f>IFERROR(INDEX(Plantilla!$C$6:$C$30, MATCH($B367, Plantilla!$A$6:$A$30, 0)), "")</f>
        <v/>
      </c>
      <c r="E367" s="3"/>
      <c r="F367" s="4"/>
      <c r="G367" s="4"/>
      <c r="H367" s="4"/>
      <c r="I367" s="4"/>
      <c r="J367" s="4"/>
      <c r="K367" s="10"/>
      <c r="L367" s="3"/>
      <c r="M367" s="2" t="str">
        <f>IF(AND($A367&lt;&gt;"",$B367&lt;&gt;""), $I367*_Listas!$E$9 + $J367*_Listas!$E$10, "")</f>
        <v/>
      </c>
      <c r="N367" s="11" t="str">
        <f>IF(AND($A367&lt;&gt;"",$B367&lt;&gt;""), MAX(0, MIN(10, ROUND( 5 + ( ($G367*_Listas!$E$7) + ($H367*_Listas!$E$8) + IF($E367="S",_Listas!$E$11,0) + IF($F367&gt;=90,_Listas!$E$12,0) - ($I367*_Listas!$E$9) - ($J367*_Listas!$E$10) )/2, 1))), "")</f>
        <v/>
      </c>
      <c r="O367" s="3"/>
    </row>
    <row r="368" spans="1:15" ht="18" customHeight="1" x14ac:dyDescent="0.25">
      <c r="A368" s="3"/>
      <c r="B368" s="3"/>
      <c r="C368" s="9" t="str">
        <f>IFERROR(INDEX(Plantilla!$B$6:$B$30, MATCH($B368, Plantilla!$A$6:$A$30, 0)), "")</f>
        <v/>
      </c>
      <c r="D368" s="9" t="str">
        <f>IFERROR(INDEX(Plantilla!$C$6:$C$30, MATCH($B368, Plantilla!$A$6:$A$30, 0)), "")</f>
        <v/>
      </c>
      <c r="E368" s="3"/>
      <c r="F368" s="4"/>
      <c r="G368" s="4"/>
      <c r="H368" s="4"/>
      <c r="I368" s="4"/>
      <c r="J368" s="4"/>
      <c r="K368" s="10"/>
      <c r="L368" s="3"/>
      <c r="M368" s="2" t="str">
        <f>IF(AND($A368&lt;&gt;"",$B368&lt;&gt;""), $I368*_Listas!$E$9 + $J368*_Listas!$E$10, "")</f>
        <v/>
      </c>
      <c r="N368" s="11" t="str">
        <f>IF(AND($A368&lt;&gt;"",$B368&lt;&gt;""), MAX(0, MIN(10, ROUND( 5 + ( ($G368*_Listas!$E$7) + ($H368*_Listas!$E$8) + IF($E368="S",_Listas!$E$11,0) + IF($F368&gt;=90,_Listas!$E$12,0) - ($I368*_Listas!$E$9) - ($J368*_Listas!$E$10) )/2, 1))), "")</f>
        <v/>
      </c>
      <c r="O368" s="3"/>
    </row>
    <row r="369" spans="1:15" ht="18" customHeight="1" x14ac:dyDescent="0.25">
      <c r="A369" s="3"/>
      <c r="B369" s="3"/>
      <c r="C369" s="9" t="str">
        <f>IFERROR(INDEX(Plantilla!$B$6:$B$30, MATCH($B369, Plantilla!$A$6:$A$30, 0)), "")</f>
        <v/>
      </c>
      <c r="D369" s="9" t="str">
        <f>IFERROR(INDEX(Plantilla!$C$6:$C$30, MATCH($B369, Plantilla!$A$6:$A$30, 0)), "")</f>
        <v/>
      </c>
      <c r="E369" s="3"/>
      <c r="F369" s="4"/>
      <c r="G369" s="4"/>
      <c r="H369" s="4"/>
      <c r="I369" s="4"/>
      <c r="J369" s="4"/>
      <c r="K369" s="10"/>
      <c r="L369" s="3"/>
      <c r="M369" s="2" t="str">
        <f>IF(AND($A369&lt;&gt;"",$B369&lt;&gt;""), $I369*_Listas!$E$9 + $J369*_Listas!$E$10, "")</f>
        <v/>
      </c>
      <c r="N369" s="11" t="str">
        <f>IF(AND($A369&lt;&gt;"",$B369&lt;&gt;""), MAX(0, MIN(10, ROUND( 5 + ( ($G369*_Listas!$E$7) + ($H369*_Listas!$E$8) + IF($E369="S",_Listas!$E$11,0) + IF($F369&gt;=90,_Listas!$E$12,0) - ($I369*_Listas!$E$9) - ($J369*_Listas!$E$10) )/2, 1))), "")</f>
        <v/>
      </c>
      <c r="O369" s="3"/>
    </row>
    <row r="370" spans="1:15" ht="18" customHeight="1" x14ac:dyDescent="0.25">
      <c r="A370" s="3"/>
      <c r="B370" s="3"/>
      <c r="C370" s="9" t="str">
        <f>IFERROR(INDEX(Plantilla!$B$6:$B$30, MATCH($B370, Plantilla!$A$6:$A$30, 0)), "")</f>
        <v/>
      </c>
      <c r="D370" s="9" t="str">
        <f>IFERROR(INDEX(Plantilla!$C$6:$C$30, MATCH($B370, Plantilla!$A$6:$A$30, 0)), "")</f>
        <v/>
      </c>
      <c r="E370" s="3"/>
      <c r="F370" s="4"/>
      <c r="G370" s="4"/>
      <c r="H370" s="4"/>
      <c r="I370" s="4"/>
      <c r="J370" s="4"/>
      <c r="K370" s="10"/>
      <c r="L370" s="3"/>
      <c r="M370" s="2" t="str">
        <f>IF(AND($A370&lt;&gt;"",$B370&lt;&gt;""), $I370*_Listas!$E$9 + $J370*_Listas!$E$10, "")</f>
        <v/>
      </c>
      <c r="N370" s="11" t="str">
        <f>IF(AND($A370&lt;&gt;"",$B370&lt;&gt;""), MAX(0, MIN(10, ROUND( 5 + ( ($G370*_Listas!$E$7) + ($H370*_Listas!$E$8) + IF($E370="S",_Listas!$E$11,0) + IF($F370&gt;=90,_Listas!$E$12,0) - ($I370*_Listas!$E$9) - ($J370*_Listas!$E$10) )/2, 1))), "")</f>
        <v/>
      </c>
      <c r="O370" s="3"/>
    </row>
    <row r="371" spans="1:15" ht="18" customHeight="1" x14ac:dyDescent="0.25">
      <c r="A371" s="3"/>
      <c r="B371" s="3"/>
      <c r="C371" s="9" t="str">
        <f>IFERROR(INDEX(Plantilla!$B$6:$B$30, MATCH($B371, Plantilla!$A$6:$A$30, 0)), "")</f>
        <v/>
      </c>
      <c r="D371" s="9" t="str">
        <f>IFERROR(INDEX(Plantilla!$C$6:$C$30, MATCH($B371, Plantilla!$A$6:$A$30, 0)), "")</f>
        <v/>
      </c>
      <c r="E371" s="3"/>
      <c r="F371" s="4"/>
      <c r="G371" s="4"/>
      <c r="H371" s="4"/>
      <c r="I371" s="4"/>
      <c r="J371" s="4"/>
      <c r="K371" s="10"/>
      <c r="L371" s="3"/>
      <c r="M371" s="2" t="str">
        <f>IF(AND($A371&lt;&gt;"",$B371&lt;&gt;""), $I371*_Listas!$E$9 + $J371*_Listas!$E$10, "")</f>
        <v/>
      </c>
      <c r="N371" s="11" t="str">
        <f>IF(AND($A371&lt;&gt;"",$B371&lt;&gt;""), MAX(0, MIN(10, ROUND( 5 + ( ($G371*_Listas!$E$7) + ($H371*_Listas!$E$8) + IF($E371="S",_Listas!$E$11,0) + IF($F371&gt;=90,_Listas!$E$12,0) - ($I371*_Listas!$E$9) - ($J371*_Listas!$E$10) )/2, 1))), "")</f>
        <v/>
      </c>
      <c r="O371" s="3"/>
    </row>
    <row r="372" spans="1:15" ht="18" customHeight="1" x14ac:dyDescent="0.25">
      <c r="A372" s="3"/>
      <c r="B372" s="3"/>
      <c r="C372" s="9" t="str">
        <f>IFERROR(INDEX(Plantilla!$B$6:$B$30, MATCH($B372, Plantilla!$A$6:$A$30, 0)), "")</f>
        <v/>
      </c>
      <c r="D372" s="9" t="str">
        <f>IFERROR(INDEX(Plantilla!$C$6:$C$30, MATCH($B372, Plantilla!$A$6:$A$30, 0)), "")</f>
        <v/>
      </c>
      <c r="E372" s="3"/>
      <c r="F372" s="4"/>
      <c r="G372" s="4"/>
      <c r="H372" s="4"/>
      <c r="I372" s="4"/>
      <c r="J372" s="4"/>
      <c r="K372" s="10"/>
      <c r="L372" s="3"/>
      <c r="M372" s="2" t="str">
        <f>IF(AND($A372&lt;&gt;"",$B372&lt;&gt;""), $I372*_Listas!$E$9 + $J372*_Listas!$E$10, "")</f>
        <v/>
      </c>
      <c r="N372" s="11" t="str">
        <f>IF(AND($A372&lt;&gt;"",$B372&lt;&gt;""), MAX(0, MIN(10, ROUND( 5 + ( ($G372*_Listas!$E$7) + ($H372*_Listas!$E$8) + IF($E372="S",_Listas!$E$11,0) + IF($F372&gt;=90,_Listas!$E$12,0) - ($I372*_Listas!$E$9) - ($J372*_Listas!$E$10) )/2, 1))), "")</f>
        <v/>
      </c>
      <c r="O372" s="3"/>
    </row>
    <row r="373" spans="1:15" ht="18" customHeight="1" x14ac:dyDescent="0.25">
      <c r="A373" s="3"/>
      <c r="B373" s="3"/>
      <c r="C373" s="9" t="str">
        <f>IFERROR(INDEX(Plantilla!$B$6:$B$30, MATCH($B373, Plantilla!$A$6:$A$30, 0)), "")</f>
        <v/>
      </c>
      <c r="D373" s="9" t="str">
        <f>IFERROR(INDEX(Plantilla!$C$6:$C$30, MATCH($B373, Plantilla!$A$6:$A$30, 0)), "")</f>
        <v/>
      </c>
      <c r="E373" s="3"/>
      <c r="F373" s="4"/>
      <c r="G373" s="4"/>
      <c r="H373" s="4"/>
      <c r="I373" s="4"/>
      <c r="J373" s="4"/>
      <c r="K373" s="10"/>
      <c r="L373" s="3"/>
      <c r="M373" s="2" t="str">
        <f>IF(AND($A373&lt;&gt;"",$B373&lt;&gt;""), $I373*_Listas!$E$9 + $J373*_Listas!$E$10, "")</f>
        <v/>
      </c>
      <c r="N373" s="11" t="str">
        <f>IF(AND($A373&lt;&gt;"",$B373&lt;&gt;""), MAX(0, MIN(10, ROUND( 5 + ( ($G373*_Listas!$E$7) + ($H373*_Listas!$E$8) + IF($E373="S",_Listas!$E$11,0) + IF($F373&gt;=90,_Listas!$E$12,0) - ($I373*_Listas!$E$9) - ($J373*_Listas!$E$10) )/2, 1))), "")</f>
        <v/>
      </c>
      <c r="O373" s="3"/>
    </row>
    <row r="374" spans="1:15" ht="18" customHeight="1" x14ac:dyDescent="0.25">
      <c r="A374" s="3"/>
      <c r="B374" s="3"/>
      <c r="C374" s="9" t="str">
        <f>IFERROR(INDEX(Plantilla!$B$6:$B$30, MATCH($B374, Plantilla!$A$6:$A$30, 0)), "")</f>
        <v/>
      </c>
      <c r="D374" s="9" t="str">
        <f>IFERROR(INDEX(Plantilla!$C$6:$C$30, MATCH($B374, Plantilla!$A$6:$A$30, 0)), "")</f>
        <v/>
      </c>
      <c r="E374" s="3"/>
      <c r="F374" s="4"/>
      <c r="G374" s="4"/>
      <c r="H374" s="4"/>
      <c r="I374" s="4"/>
      <c r="J374" s="4"/>
      <c r="K374" s="10"/>
      <c r="L374" s="3"/>
      <c r="M374" s="2" t="str">
        <f>IF(AND($A374&lt;&gt;"",$B374&lt;&gt;""), $I374*_Listas!$E$9 + $J374*_Listas!$E$10, "")</f>
        <v/>
      </c>
      <c r="N374" s="11" t="str">
        <f>IF(AND($A374&lt;&gt;"",$B374&lt;&gt;""), MAX(0, MIN(10, ROUND( 5 + ( ($G374*_Listas!$E$7) + ($H374*_Listas!$E$8) + IF($E374="S",_Listas!$E$11,0) + IF($F374&gt;=90,_Listas!$E$12,0) - ($I374*_Listas!$E$9) - ($J374*_Listas!$E$10) )/2, 1))), "")</f>
        <v/>
      </c>
      <c r="O374" s="3"/>
    </row>
    <row r="375" spans="1:15" ht="18" customHeight="1" x14ac:dyDescent="0.25">
      <c r="A375" s="3"/>
      <c r="B375" s="3"/>
      <c r="C375" s="9" t="str">
        <f>IFERROR(INDEX(Plantilla!$B$6:$B$30, MATCH($B375, Plantilla!$A$6:$A$30, 0)), "")</f>
        <v/>
      </c>
      <c r="D375" s="9" t="str">
        <f>IFERROR(INDEX(Plantilla!$C$6:$C$30, MATCH($B375, Plantilla!$A$6:$A$30, 0)), "")</f>
        <v/>
      </c>
      <c r="E375" s="3"/>
      <c r="F375" s="4"/>
      <c r="G375" s="4"/>
      <c r="H375" s="4"/>
      <c r="I375" s="4"/>
      <c r="J375" s="4"/>
      <c r="K375" s="10"/>
      <c r="L375" s="3"/>
      <c r="M375" s="2" t="str">
        <f>IF(AND($A375&lt;&gt;"",$B375&lt;&gt;""), $I375*_Listas!$E$9 + $J375*_Listas!$E$10, "")</f>
        <v/>
      </c>
      <c r="N375" s="11" t="str">
        <f>IF(AND($A375&lt;&gt;"",$B375&lt;&gt;""), MAX(0, MIN(10, ROUND( 5 + ( ($G375*_Listas!$E$7) + ($H375*_Listas!$E$8) + IF($E375="S",_Listas!$E$11,0) + IF($F375&gt;=90,_Listas!$E$12,0) - ($I375*_Listas!$E$9) - ($J375*_Listas!$E$10) )/2, 1))), "")</f>
        <v/>
      </c>
      <c r="O375" s="3"/>
    </row>
    <row r="376" spans="1:15" ht="18" customHeight="1" x14ac:dyDescent="0.25">
      <c r="A376" s="3"/>
      <c r="B376" s="3"/>
      <c r="C376" s="9" t="str">
        <f>IFERROR(INDEX(Plantilla!$B$6:$B$30, MATCH($B376, Plantilla!$A$6:$A$30, 0)), "")</f>
        <v/>
      </c>
      <c r="D376" s="9" t="str">
        <f>IFERROR(INDEX(Plantilla!$C$6:$C$30, MATCH($B376, Plantilla!$A$6:$A$30, 0)), "")</f>
        <v/>
      </c>
      <c r="E376" s="3"/>
      <c r="F376" s="4"/>
      <c r="G376" s="4"/>
      <c r="H376" s="4"/>
      <c r="I376" s="4"/>
      <c r="J376" s="4"/>
      <c r="K376" s="10"/>
      <c r="L376" s="3"/>
      <c r="M376" s="2" t="str">
        <f>IF(AND($A376&lt;&gt;"",$B376&lt;&gt;""), $I376*_Listas!$E$9 + $J376*_Listas!$E$10, "")</f>
        <v/>
      </c>
      <c r="N376" s="11" t="str">
        <f>IF(AND($A376&lt;&gt;"",$B376&lt;&gt;""), MAX(0, MIN(10, ROUND( 5 + ( ($G376*_Listas!$E$7) + ($H376*_Listas!$E$8) + IF($E376="S",_Listas!$E$11,0) + IF($F376&gt;=90,_Listas!$E$12,0) - ($I376*_Listas!$E$9) - ($J376*_Listas!$E$10) )/2, 1))), "")</f>
        <v/>
      </c>
      <c r="O376" s="3"/>
    </row>
    <row r="377" spans="1:15" ht="18" customHeight="1" x14ac:dyDescent="0.25">
      <c r="A377" s="3"/>
      <c r="B377" s="3"/>
      <c r="C377" s="9" t="str">
        <f>IFERROR(INDEX(Plantilla!$B$6:$B$30, MATCH($B377, Plantilla!$A$6:$A$30, 0)), "")</f>
        <v/>
      </c>
      <c r="D377" s="9" t="str">
        <f>IFERROR(INDEX(Plantilla!$C$6:$C$30, MATCH($B377, Plantilla!$A$6:$A$30, 0)), "")</f>
        <v/>
      </c>
      <c r="E377" s="3"/>
      <c r="F377" s="4"/>
      <c r="G377" s="4"/>
      <c r="H377" s="4"/>
      <c r="I377" s="4"/>
      <c r="J377" s="4"/>
      <c r="K377" s="10"/>
      <c r="L377" s="3"/>
      <c r="M377" s="2" t="str">
        <f>IF(AND($A377&lt;&gt;"",$B377&lt;&gt;""), $I377*_Listas!$E$9 + $J377*_Listas!$E$10, "")</f>
        <v/>
      </c>
      <c r="N377" s="11" t="str">
        <f>IF(AND($A377&lt;&gt;"",$B377&lt;&gt;""), MAX(0, MIN(10, ROUND( 5 + ( ($G377*_Listas!$E$7) + ($H377*_Listas!$E$8) + IF($E377="S",_Listas!$E$11,0) + IF($F377&gt;=90,_Listas!$E$12,0) - ($I377*_Listas!$E$9) - ($J377*_Listas!$E$10) )/2, 1))), "")</f>
        <v/>
      </c>
      <c r="O377" s="3"/>
    </row>
    <row r="378" spans="1:15" ht="18" customHeight="1" x14ac:dyDescent="0.25">
      <c r="A378" s="3"/>
      <c r="B378" s="3"/>
      <c r="C378" s="9" t="str">
        <f>IFERROR(INDEX(Plantilla!$B$6:$B$30, MATCH($B378, Plantilla!$A$6:$A$30, 0)), "")</f>
        <v/>
      </c>
      <c r="D378" s="9" t="str">
        <f>IFERROR(INDEX(Plantilla!$C$6:$C$30, MATCH($B378, Plantilla!$A$6:$A$30, 0)), "")</f>
        <v/>
      </c>
      <c r="E378" s="3"/>
      <c r="F378" s="4"/>
      <c r="G378" s="4"/>
      <c r="H378" s="4"/>
      <c r="I378" s="4"/>
      <c r="J378" s="4"/>
      <c r="K378" s="10"/>
      <c r="L378" s="3"/>
      <c r="M378" s="2" t="str">
        <f>IF(AND($A378&lt;&gt;"",$B378&lt;&gt;""), $I378*_Listas!$E$9 + $J378*_Listas!$E$10, "")</f>
        <v/>
      </c>
      <c r="N378" s="11" t="str">
        <f>IF(AND($A378&lt;&gt;"",$B378&lt;&gt;""), MAX(0, MIN(10, ROUND( 5 + ( ($G378*_Listas!$E$7) + ($H378*_Listas!$E$8) + IF($E378="S",_Listas!$E$11,0) + IF($F378&gt;=90,_Listas!$E$12,0) - ($I378*_Listas!$E$9) - ($J378*_Listas!$E$10) )/2, 1))), "")</f>
        <v/>
      </c>
      <c r="O378" s="3"/>
    </row>
    <row r="379" spans="1:15" ht="18" customHeight="1" x14ac:dyDescent="0.25">
      <c r="A379" s="3"/>
      <c r="B379" s="3"/>
      <c r="C379" s="9" t="str">
        <f>IFERROR(INDEX(Plantilla!$B$6:$B$30, MATCH($B379, Plantilla!$A$6:$A$30, 0)), "")</f>
        <v/>
      </c>
      <c r="D379" s="9" t="str">
        <f>IFERROR(INDEX(Plantilla!$C$6:$C$30, MATCH($B379, Plantilla!$A$6:$A$30, 0)), "")</f>
        <v/>
      </c>
      <c r="E379" s="3"/>
      <c r="F379" s="4"/>
      <c r="G379" s="4"/>
      <c r="H379" s="4"/>
      <c r="I379" s="4"/>
      <c r="J379" s="4"/>
      <c r="K379" s="10"/>
      <c r="L379" s="3"/>
      <c r="M379" s="2" t="str">
        <f>IF(AND($A379&lt;&gt;"",$B379&lt;&gt;""), $I379*_Listas!$E$9 + $J379*_Listas!$E$10, "")</f>
        <v/>
      </c>
      <c r="N379" s="11" t="str">
        <f>IF(AND($A379&lt;&gt;"",$B379&lt;&gt;""), MAX(0, MIN(10, ROUND( 5 + ( ($G379*_Listas!$E$7) + ($H379*_Listas!$E$8) + IF($E379="S",_Listas!$E$11,0) + IF($F379&gt;=90,_Listas!$E$12,0) - ($I379*_Listas!$E$9) - ($J379*_Listas!$E$10) )/2, 1))), "")</f>
        <v/>
      </c>
      <c r="O379" s="3"/>
    </row>
    <row r="380" spans="1:15" ht="18" customHeight="1" x14ac:dyDescent="0.25">
      <c r="A380" s="3"/>
      <c r="B380" s="3"/>
      <c r="C380" s="9" t="str">
        <f>IFERROR(INDEX(Plantilla!$B$6:$B$30, MATCH($B380, Plantilla!$A$6:$A$30, 0)), "")</f>
        <v/>
      </c>
      <c r="D380" s="9" t="str">
        <f>IFERROR(INDEX(Plantilla!$C$6:$C$30, MATCH($B380, Plantilla!$A$6:$A$30, 0)), "")</f>
        <v/>
      </c>
      <c r="E380" s="3"/>
      <c r="F380" s="4"/>
      <c r="G380" s="4"/>
      <c r="H380" s="4"/>
      <c r="I380" s="4"/>
      <c r="J380" s="4"/>
      <c r="K380" s="10"/>
      <c r="L380" s="3"/>
      <c r="M380" s="2" t="str">
        <f>IF(AND($A380&lt;&gt;"",$B380&lt;&gt;""), $I380*_Listas!$E$9 + $J380*_Listas!$E$10, "")</f>
        <v/>
      </c>
      <c r="N380" s="11" t="str">
        <f>IF(AND($A380&lt;&gt;"",$B380&lt;&gt;""), MAX(0, MIN(10, ROUND( 5 + ( ($G380*_Listas!$E$7) + ($H380*_Listas!$E$8) + IF($E380="S",_Listas!$E$11,0) + IF($F380&gt;=90,_Listas!$E$12,0) - ($I380*_Listas!$E$9) - ($J380*_Listas!$E$10) )/2, 1))), "")</f>
        <v/>
      </c>
      <c r="O380" s="3"/>
    </row>
    <row r="381" spans="1:15" ht="18" customHeight="1" x14ac:dyDescent="0.25">
      <c r="A381" s="3"/>
      <c r="B381" s="3"/>
      <c r="C381" s="9" t="str">
        <f>IFERROR(INDEX(Plantilla!$B$6:$B$30, MATCH($B381, Plantilla!$A$6:$A$30, 0)), "")</f>
        <v/>
      </c>
      <c r="D381" s="9" t="str">
        <f>IFERROR(INDEX(Plantilla!$C$6:$C$30, MATCH($B381, Plantilla!$A$6:$A$30, 0)), "")</f>
        <v/>
      </c>
      <c r="E381" s="3"/>
      <c r="F381" s="4"/>
      <c r="G381" s="4"/>
      <c r="H381" s="4"/>
      <c r="I381" s="4"/>
      <c r="J381" s="4"/>
      <c r="K381" s="10"/>
      <c r="L381" s="3"/>
      <c r="M381" s="2" t="str">
        <f>IF(AND($A381&lt;&gt;"",$B381&lt;&gt;""), $I381*_Listas!$E$9 + $J381*_Listas!$E$10, "")</f>
        <v/>
      </c>
      <c r="N381" s="11" t="str">
        <f>IF(AND($A381&lt;&gt;"",$B381&lt;&gt;""), MAX(0, MIN(10, ROUND( 5 + ( ($G381*_Listas!$E$7) + ($H381*_Listas!$E$8) + IF($E381="S",_Listas!$E$11,0) + IF($F381&gt;=90,_Listas!$E$12,0) - ($I381*_Listas!$E$9) - ($J381*_Listas!$E$10) )/2, 1))), "")</f>
        <v/>
      </c>
      <c r="O381" s="3"/>
    </row>
    <row r="382" spans="1:15" ht="18" customHeight="1" x14ac:dyDescent="0.25">
      <c r="A382" s="3"/>
      <c r="B382" s="3"/>
      <c r="C382" s="9" t="str">
        <f>IFERROR(INDEX(Plantilla!$B$6:$B$30, MATCH($B382, Plantilla!$A$6:$A$30, 0)), "")</f>
        <v/>
      </c>
      <c r="D382" s="9" t="str">
        <f>IFERROR(INDEX(Plantilla!$C$6:$C$30, MATCH($B382, Plantilla!$A$6:$A$30, 0)), "")</f>
        <v/>
      </c>
      <c r="E382" s="3"/>
      <c r="F382" s="4"/>
      <c r="G382" s="4"/>
      <c r="H382" s="4"/>
      <c r="I382" s="4"/>
      <c r="J382" s="4"/>
      <c r="K382" s="10"/>
      <c r="L382" s="3"/>
      <c r="M382" s="2" t="str">
        <f>IF(AND($A382&lt;&gt;"",$B382&lt;&gt;""), $I382*_Listas!$E$9 + $J382*_Listas!$E$10, "")</f>
        <v/>
      </c>
      <c r="N382" s="11" t="str">
        <f>IF(AND($A382&lt;&gt;"",$B382&lt;&gt;""), MAX(0, MIN(10, ROUND( 5 + ( ($G382*_Listas!$E$7) + ($H382*_Listas!$E$8) + IF($E382="S",_Listas!$E$11,0) + IF($F382&gt;=90,_Listas!$E$12,0) - ($I382*_Listas!$E$9) - ($J382*_Listas!$E$10) )/2, 1))), "")</f>
        <v/>
      </c>
      <c r="O382" s="3"/>
    </row>
    <row r="383" spans="1:15" ht="18" customHeight="1" x14ac:dyDescent="0.25">
      <c r="A383" s="3"/>
      <c r="B383" s="3"/>
      <c r="C383" s="9" t="str">
        <f>IFERROR(INDEX(Plantilla!$B$6:$B$30, MATCH($B383, Plantilla!$A$6:$A$30, 0)), "")</f>
        <v/>
      </c>
      <c r="D383" s="9" t="str">
        <f>IFERROR(INDEX(Plantilla!$C$6:$C$30, MATCH($B383, Plantilla!$A$6:$A$30, 0)), "")</f>
        <v/>
      </c>
      <c r="E383" s="3"/>
      <c r="F383" s="4"/>
      <c r="G383" s="4"/>
      <c r="H383" s="4"/>
      <c r="I383" s="4"/>
      <c r="J383" s="4"/>
      <c r="K383" s="10"/>
      <c r="L383" s="3"/>
      <c r="M383" s="2" t="str">
        <f>IF(AND($A383&lt;&gt;"",$B383&lt;&gt;""), $I383*_Listas!$E$9 + $J383*_Listas!$E$10, "")</f>
        <v/>
      </c>
      <c r="N383" s="11" t="str">
        <f>IF(AND($A383&lt;&gt;"",$B383&lt;&gt;""), MAX(0, MIN(10, ROUND( 5 + ( ($G383*_Listas!$E$7) + ($H383*_Listas!$E$8) + IF($E383="S",_Listas!$E$11,0) + IF($F383&gt;=90,_Listas!$E$12,0) - ($I383*_Listas!$E$9) - ($J383*_Listas!$E$10) )/2, 1))), "")</f>
        <v/>
      </c>
      <c r="O383" s="3"/>
    </row>
    <row r="384" spans="1:15" ht="18" customHeight="1" x14ac:dyDescent="0.25">
      <c r="A384" s="3"/>
      <c r="B384" s="3"/>
      <c r="C384" s="9" t="str">
        <f>IFERROR(INDEX(Plantilla!$B$6:$B$30, MATCH($B384, Plantilla!$A$6:$A$30, 0)), "")</f>
        <v/>
      </c>
      <c r="D384" s="9" t="str">
        <f>IFERROR(INDEX(Plantilla!$C$6:$C$30, MATCH($B384, Plantilla!$A$6:$A$30, 0)), "")</f>
        <v/>
      </c>
      <c r="E384" s="3"/>
      <c r="F384" s="4"/>
      <c r="G384" s="4"/>
      <c r="H384" s="4"/>
      <c r="I384" s="4"/>
      <c r="J384" s="4"/>
      <c r="K384" s="10"/>
      <c r="L384" s="3"/>
      <c r="M384" s="2" t="str">
        <f>IF(AND($A384&lt;&gt;"",$B384&lt;&gt;""), $I384*_Listas!$E$9 + $J384*_Listas!$E$10, "")</f>
        <v/>
      </c>
      <c r="N384" s="11" t="str">
        <f>IF(AND($A384&lt;&gt;"",$B384&lt;&gt;""), MAX(0, MIN(10, ROUND( 5 + ( ($G384*_Listas!$E$7) + ($H384*_Listas!$E$8) + IF($E384="S",_Listas!$E$11,0) + IF($F384&gt;=90,_Listas!$E$12,0) - ($I384*_Listas!$E$9) - ($J384*_Listas!$E$10) )/2, 1))), "")</f>
        <v/>
      </c>
      <c r="O384" s="3"/>
    </row>
    <row r="385" spans="1:15" ht="18" customHeight="1" x14ac:dyDescent="0.25">
      <c r="A385" s="3"/>
      <c r="B385" s="3"/>
      <c r="C385" s="9" t="str">
        <f>IFERROR(INDEX(Plantilla!$B$6:$B$30, MATCH($B385, Plantilla!$A$6:$A$30, 0)), "")</f>
        <v/>
      </c>
      <c r="D385" s="9" t="str">
        <f>IFERROR(INDEX(Plantilla!$C$6:$C$30, MATCH($B385, Plantilla!$A$6:$A$30, 0)), "")</f>
        <v/>
      </c>
      <c r="E385" s="3"/>
      <c r="F385" s="4"/>
      <c r="G385" s="4"/>
      <c r="H385" s="4"/>
      <c r="I385" s="4"/>
      <c r="J385" s="4"/>
      <c r="K385" s="10"/>
      <c r="L385" s="3"/>
      <c r="M385" s="2" t="str">
        <f>IF(AND($A385&lt;&gt;"",$B385&lt;&gt;""), $I385*_Listas!$E$9 + $J385*_Listas!$E$10, "")</f>
        <v/>
      </c>
      <c r="N385" s="11" t="str">
        <f>IF(AND($A385&lt;&gt;"",$B385&lt;&gt;""), MAX(0, MIN(10, ROUND( 5 + ( ($G385*_Listas!$E$7) + ($H385*_Listas!$E$8) + IF($E385="S",_Listas!$E$11,0) + IF($F385&gt;=90,_Listas!$E$12,0) - ($I385*_Listas!$E$9) - ($J385*_Listas!$E$10) )/2, 1))), "")</f>
        <v/>
      </c>
      <c r="O385" s="3"/>
    </row>
    <row r="386" spans="1:15" ht="18" customHeight="1" x14ac:dyDescent="0.25">
      <c r="A386" s="3"/>
      <c r="B386" s="3"/>
      <c r="C386" s="9" t="str">
        <f>IFERROR(INDEX(Plantilla!$B$6:$B$30, MATCH($B386, Plantilla!$A$6:$A$30, 0)), "")</f>
        <v/>
      </c>
      <c r="D386" s="9" t="str">
        <f>IFERROR(INDEX(Plantilla!$C$6:$C$30, MATCH($B386, Plantilla!$A$6:$A$30, 0)), "")</f>
        <v/>
      </c>
      <c r="E386" s="3"/>
      <c r="F386" s="4"/>
      <c r="G386" s="4"/>
      <c r="H386" s="4"/>
      <c r="I386" s="4"/>
      <c r="J386" s="4"/>
      <c r="K386" s="10"/>
      <c r="L386" s="3"/>
      <c r="M386" s="2" t="str">
        <f>IF(AND($A386&lt;&gt;"",$B386&lt;&gt;""), $I386*_Listas!$E$9 + $J386*_Listas!$E$10, "")</f>
        <v/>
      </c>
      <c r="N386" s="11" t="str">
        <f>IF(AND($A386&lt;&gt;"",$B386&lt;&gt;""), MAX(0, MIN(10, ROUND( 5 + ( ($G386*_Listas!$E$7) + ($H386*_Listas!$E$8) + IF($E386="S",_Listas!$E$11,0) + IF($F386&gt;=90,_Listas!$E$12,0) - ($I386*_Listas!$E$9) - ($J386*_Listas!$E$10) )/2, 1))), "")</f>
        <v/>
      </c>
      <c r="O386" s="3"/>
    </row>
    <row r="387" spans="1:15" ht="18" customHeight="1" x14ac:dyDescent="0.25">
      <c r="A387" s="3"/>
      <c r="B387" s="3"/>
      <c r="C387" s="9" t="str">
        <f>IFERROR(INDEX(Plantilla!$B$6:$B$30, MATCH($B387, Plantilla!$A$6:$A$30, 0)), "")</f>
        <v/>
      </c>
      <c r="D387" s="9" t="str">
        <f>IFERROR(INDEX(Plantilla!$C$6:$C$30, MATCH($B387, Plantilla!$A$6:$A$30, 0)), "")</f>
        <v/>
      </c>
      <c r="E387" s="3"/>
      <c r="F387" s="4"/>
      <c r="G387" s="4"/>
      <c r="H387" s="4"/>
      <c r="I387" s="4"/>
      <c r="J387" s="4"/>
      <c r="K387" s="10"/>
      <c r="L387" s="3"/>
      <c r="M387" s="2" t="str">
        <f>IF(AND($A387&lt;&gt;"",$B387&lt;&gt;""), $I387*_Listas!$E$9 + $J387*_Listas!$E$10, "")</f>
        <v/>
      </c>
      <c r="N387" s="11" t="str">
        <f>IF(AND($A387&lt;&gt;"",$B387&lt;&gt;""), MAX(0, MIN(10, ROUND( 5 + ( ($G387*_Listas!$E$7) + ($H387*_Listas!$E$8) + IF($E387="S",_Listas!$E$11,0) + IF($F387&gt;=90,_Listas!$E$12,0) - ($I387*_Listas!$E$9) - ($J387*_Listas!$E$10) )/2, 1))), "")</f>
        <v/>
      </c>
      <c r="O387" s="3"/>
    </row>
    <row r="388" spans="1:15" ht="18" customHeight="1" x14ac:dyDescent="0.25">
      <c r="A388" s="3"/>
      <c r="B388" s="3"/>
      <c r="C388" s="9" t="str">
        <f>IFERROR(INDEX(Plantilla!$B$6:$B$30, MATCH($B388, Plantilla!$A$6:$A$30, 0)), "")</f>
        <v/>
      </c>
      <c r="D388" s="9" t="str">
        <f>IFERROR(INDEX(Plantilla!$C$6:$C$30, MATCH($B388, Plantilla!$A$6:$A$30, 0)), "")</f>
        <v/>
      </c>
      <c r="E388" s="3"/>
      <c r="F388" s="4"/>
      <c r="G388" s="4"/>
      <c r="H388" s="4"/>
      <c r="I388" s="4"/>
      <c r="J388" s="4"/>
      <c r="K388" s="10"/>
      <c r="L388" s="3"/>
      <c r="M388" s="2" t="str">
        <f>IF(AND($A388&lt;&gt;"",$B388&lt;&gt;""), $I388*_Listas!$E$9 + $J388*_Listas!$E$10, "")</f>
        <v/>
      </c>
      <c r="N388" s="11" t="str">
        <f>IF(AND($A388&lt;&gt;"",$B388&lt;&gt;""), MAX(0, MIN(10, ROUND( 5 + ( ($G388*_Listas!$E$7) + ($H388*_Listas!$E$8) + IF($E388="S",_Listas!$E$11,0) + IF($F388&gt;=90,_Listas!$E$12,0) - ($I388*_Listas!$E$9) - ($J388*_Listas!$E$10) )/2, 1))), "")</f>
        <v/>
      </c>
      <c r="O388" s="3"/>
    </row>
    <row r="389" spans="1:15" ht="18" customHeight="1" x14ac:dyDescent="0.25">
      <c r="A389" s="3"/>
      <c r="B389" s="3"/>
      <c r="C389" s="9" t="str">
        <f>IFERROR(INDEX(Plantilla!$B$6:$B$30, MATCH($B389, Plantilla!$A$6:$A$30, 0)), "")</f>
        <v/>
      </c>
      <c r="D389" s="9" t="str">
        <f>IFERROR(INDEX(Plantilla!$C$6:$C$30, MATCH($B389, Plantilla!$A$6:$A$30, 0)), "")</f>
        <v/>
      </c>
      <c r="E389" s="3"/>
      <c r="F389" s="4"/>
      <c r="G389" s="4"/>
      <c r="H389" s="4"/>
      <c r="I389" s="4"/>
      <c r="J389" s="4"/>
      <c r="K389" s="10"/>
      <c r="L389" s="3"/>
      <c r="M389" s="2" t="str">
        <f>IF(AND($A389&lt;&gt;"",$B389&lt;&gt;""), $I389*_Listas!$E$9 + $J389*_Listas!$E$10, "")</f>
        <v/>
      </c>
      <c r="N389" s="11" t="str">
        <f>IF(AND($A389&lt;&gt;"",$B389&lt;&gt;""), MAX(0, MIN(10, ROUND( 5 + ( ($G389*_Listas!$E$7) + ($H389*_Listas!$E$8) + IF($E389="S",_Listas!$E$11,0) + IF($F389&gt;=90,_Listas!$E$12,0) - ($I389*_Listas!$E$9) - ($J389*_Listas!$E$10) )/2, 1))), "")</f>
        <v/>
      </c>
      <c r="O389" s="3"/>
    </row>
    <row r="390" spans="1:15" ht="18" customHeight="1" x14ac:dyDescent="0.25">
      <c r="A390" s="3"/>
      <c r="B390" s="3"/>
      <c r="C390" s="9" t="str">
        <f>IFERROR(INDEX(Plantilla!$B$6:$B$30, MATCH($B390, Plantilla!$A$6:$A$30, 0)), "")</f>
        <v/>
      </c>
      <c r="D390" s="9" t="str">
        <f>IFERROR(INDEX(Plantilla!$C$6:$C$30, MATCH($B390, Plantilla!$A$6:$A$30, 0)), "")</f>
        <v/>
      </c>
      <c r="E390" s="3"/>
      <c r="F390" s="4"/>
      <c r="G390" s="4"/>
      <c r="H390" s="4"/>
      <c r="I390" s="4"/>
      <c r="J390" s="4"/>
      <c r="K390" s="10"/>
      <c r="L390" s="3"/>
      <c r="M390" s="2" t="str">
        <f>IF(AND($A390&lt;&gt;"",$B390&lt;&gt;""), $I390*_Listas!$E$9 + $J390*_Listas!$E$10, "")</f>
        <v/>
      </c>
      <c r="N390" s="11" t="str">
        <f>IF(AND($A390&lt;&gt;"",$B390&lt;&gt;""), MAX(0, MIN(10, ROUND( 5 + ( ($G390*_Listas!$E$7) + ($H390*_Listas!$E$8) + IF($E390="S",_Listas!$E$11,0) + IF($F390&gt;=90,_Listas!$E$12,0) - ($I390*_Listas!$E$9) - ($J390*_Listas!$E$10) )/2, 1))), "")</f>
        <v/>
      </c>
      <c r="O390" s="3"/>
    </row>
    <row r="391" spans="1:15" ht="18" customHeight="1" x14ac:dyDescent="0.25">
      <c r="A391" s="3"/>
      <c r="B391" s="3"/>
      <c r="C391" s="9" t="str">
        <f>IFERROR(INDEX(Plantilla!$B$6:$B$30, MATCH($B391, Plantilla!$A$6:$A$30, 0)), "")</f>
        <v/>
      </c>
      <c r="D391" s="9" t="str">
        <f>IFERROR(INDEX(Plantilla!$C$6:$C$30, MATCH($B391, Plantilla!$A$6:$A$30, 0)), "")</f>
        <v/>
      </c>
      <c r="E391" s="3"/>
      <c r="F391" s="4"/>
      <c r="G391" s="4"/>
      <c r="H391" s="4"/>
      <c r="I391" s="4"/>
      <c r="J391" s="4"/>
      <c r="K391" s="10"/>
      <c r="L391" s="3"/>
      <c r="M391" s="2" t="str">
        <f>IF(AND($A391&lt;&gt;"",$B391&lt;&gt;""), $I391*_Listas!$E$9 + $J391*_Listas!$E$10, "")</f>
        <v/>
      </c>
      <c r="N391" s="11" t="str">
        <f>IF(AND($A391&lt;&gt;"",$B391&lt;&gt;""), MAX(0, MIN(10, ROUND( 5 + ( ($G391*_Listas!$E$7) + ($H391*_Listas!$E$8) + IF($E391="S",_Listas!$E$11,0) + IF($F391&gt;=90,_Listas!$E$12,0) - ($I391*_Listas!$E$9) - ($J391*_Listas!$E$10) )/2, 1))), "")</f>
        <v/>
      </c>
      <c r="O391" s="3"/>
    </row>
    <row r="392" spans="1:15" ht="18" customHeight="1" x14ac:dyDescent="0.25">
      <c r="A392" s="3"/>
      <c r="B392" s="3"/>
      <c r="C392" s="9" t="str">
        <f>IFERROR(INDEX(Plantilla!$B$6:$B$30, MATCH($B392, Plantilla!$A$6:$A$30, 0)), "")</f>
        <v/>
      </c>
      <c r="D392" s="9" t="str">
        <f>IFERROR(INDEX(Plantilla!$C$6:$C$30, MATCH($B392, Plantilla!$A$6:$A$30, 0)), "")</f>
        <v/>
      </c>
      <c r="E392" s="3"/>
      <c r="F392" s="4"/>
      <c r="G392" s="4"/>
      <c r="H392" s="4"/>
      <c r="I392" s="4"/>
      <c r="J392" s="4"/>
      <c r="K392" s="10"/>
      <c r="L392" s="3"/>
      <c r="M392" s="2" t="str">
        <f>IF(AND($A392&lt;&gt;"",$B392&lt;&gt;""), $I392*_Listas!$E$9 + $J392*_Listas!$E$10, "")</f>
        <v/>
      </c>
      <c r="N392" s="11" t="str">
        <f>IF(AND($A392&lt;&gt;"",$B392&lt;&gt;""), MAX(0, MIN(10, ROUND( 5 + ( ($G392*_Listas!$E$7) + ($H392*_Listas!$E$8) + IF($E392="S",_Listas!$E$11,0) + IF($F392&gt;=90,_Listas!$E$12,0) - ($I392*_Listas!$E$9) - ($J392*_Listas!$E$10) )/2, 1))), "")</f>
        <v/>
      </c>
      <c r="O392" s="3"/>
    </row>
    <row r="393" spans="1:15" ht="18" customHeight="1" x14ac:dyDescent="0.25">
      <c r="A393" s="3"/>
      <c r="B393" s="3"/>
      <c r="C393" s="9" t="str">
        <f>IFERROR(INDEX(Plantilla!$B$6:$B$30, MATCH($B393, Plantilla!$A$6:$A$30, 0)), "")</f>
        <v/>
      </c>
      <c r="D393" s="9" t="str">
        <f>IFERROR(INDEX(Plantilla!$C$6:$C$30, MATCH($B393, Plantilla!$A$6:$A$30, 0)), "")</f>
        <v/>
      </c>
      <c r="E393" s="3"/>
      <c r="F393" s="4"/>
      <c r="G393" s="4"/>
      <c r="H393" s="4"/>
      <c r="I393" s="4"/>
      <c r="J393" s="4"/>
      <c r="K393" s="10"/>
      <c r="L393" s="3"/>
      <c r="M393" s="2" t="str">
        <f>IF(AND($A393&lt;&gt;"",$B393&lt;&gt;""), $I393*_Listas!$E$9 + $J393*_Listas!$E$10, "")</f>
        <v/>
      </c>
      <c r="N393" s="11" t="str">
        <f>IF(AND($A393&lt;&gt;"",$B393&lt;&gt;""), MAX(0, MIN(10, ROUND( 5 + ( ($G393*_Listas!$E$7) + ($H393*_Listas!$E$8) + IF($E393="S",_Listas!$E$11,0) + IF($F393&gt;=90,_Listas!$E$12,0) - ($I393*_Listas!$E$9) - ($J393*_Listas!$E$10) )/2, 1))), "")</f>
        <v/>
      </c>
      <c r="O393" s="3"/>
    </row>
    <row r="394" spans="1:15" ht="18" customHeight="1" x14ac:dyDescent="0.25">
      <c r="A394" s="3"/>
      <c r="B394" s="3"/>
      <c r="C394" s="9" t="str">
        <f>IFERROR(INDEX(Plantilla!$B$6:$B$30, MATCH($B394, Plantilla!$A$6:$A$30, 0)), "")</f>
        <v/>
      </c>
      <c r="D394" s="9" t="str">
        <f>IFERROR(INDEX(Plantilla!$C$6:$C$30, MATCH($B394, Plantilla!$A$6:$A$30, 0)), "")</f>
        <v/>
      </c>
      <c r="E394" s="3"/>
      <c r="F394" s="4"/>
      <c r="G394" s="4"/>
      <c r="H394" s="4"/>
      <c r="I394" s="4"/>
      <c r="J394" s="4"/>
      <c r="K394" s="10"/>
      <c r="L394" s="3"/>
      <c r="M394" s="2" t="str">
        <f>IF(AND($A394&lt;&gt;"",$B394&lt;&gt;""), $I394*_Listas!$E$9 + $J394*_Listas!$E$10, "")</f>
        <v/>
      </c>
      <c r="N394" s="11" t="str">
        <f>IF(AND($A394&lt;&gt;"",$B394&lt;&gt;""), MAX(0, MIN(10, ROUND( 5 + ( ($G394*_Listas!$E$7) + ($H394*_Listas!$E$8) + IF($E394="S",_Listas!$E$11,0) + IF($F394&gt;=90,_Listas!$E$12,0) - ($I394*_Listas!$E$9) - ($J394*_Listas!$E$10) )/2, 1))), "")</f>
        <v/>
      </c>
      <c r="O394" s="3"/>
    </row>
    <row r="395" spans="1:15" ht="18" customHeight="1" x14ac:dyDescent="0.25">
      <c r="A395" s="3"/>
      <c r="B395" s="3"/>
      <c r="C395" s="9" t="str">
        <f>IFERROR(INDEX(Plantilla!$B$6:$B$30, MATCH($B395, Plantilla!$A$6:$A$30, 0)), "")</f>
        <v/>
      </c>
      <c r="D395" s="9" t="str">
        <f>IFERROR(INDEX(Plantilla!$C$6:$C$30, MATCH($B395, Plantilla!$A$6:$A$30, 0)), "")</f>
        <v/>
      </c>
      <c r="E395" s="3"/>
      <c r="F395" s="4"/>
      <c r="G395" s="4"/>
      <c r="H395" s="4"/>
      <c r="I395" s="4"/>
      <c r="J395" s="4"/>
      <c r="K395" s="10"/>
      <c r="L395" s="3"/>
      <c r="M395" s="2" t="str">
        <f>IF(AND($A395&lt;&gt;"",$B395&lt;&gt;""), $I395*_Listas!$E$9 + $J395*_Listas!$E$10, "")</f>
        <v/>
      </c>
      <c r="N395" s="11" t="str">
        <f>IF(AND($A395&lt;&gt;"",$B395&lt;&gt;""), MAX(0, MIN(10, ROUND( 5 + ( ($G395*_Listas!$E$7) + ($H395*_Listas!$E$8) + IF($E395="S",_Listas!$E$11,0) + IF($F395&gt;=90,_Listas!$E$12,0) - ($I395*_Listas!$E$9) - ($J395*_Listas!$E$10) )/2, 1))), "")</f>
        <v/>
      </c>
      <c r="O395" s="3"/>
    </row>
    <row r="396" spans="1:15" ht="18" customHeight="1" x14ac:dyDescent="0.25">
      <c r="A396" s="3"/>
      <c r="B396" s="3"/>
      <c r="C396" s="9" t="str">
        <f>IFERROR(INDEX(Plantilla!$B$6:$B$30, MATCH($B396, Plantilla!$A$6:$A$30, 0)), "")</f>
        <v/>
      </c>
      <c r="D396" s="9" t="str">
        <f>IFERROR(INDEX(Plantilla!$C$6:$C$30, MATCH($B396, Plantilla!$A$6:$A$30, 0)), "")</f>
        <v/>
      </c>
      <c r="E396" s="3"/>
      <c r="F396" s="4"/>
      <c r="G396" s="4"/>
      <c r="H396" s="4"/>
      <c r="I396" s="4"/>
      <c r="J396" s="4"/>
      <c r="K396" s="10"/>
      <c r="L396" s="3"/>
      <c r="M396" s="2" t="str">
        <f>IF(AND($A396&lt;&gt;"",$B396&lt;&gt;""), $I396*_Listas!$E$9 + $J396*_Listas!$E$10, "")</f>
        <v/>
      </c>
      <c r="N396" s="11" t="str">
        <f>IF(AND($A396&lt;&gt;"",$B396&lt;&gt;""), MAX(0, MIN(10, ROUND( 5 + ( ($G396*_Listas!$E$7) + ($H396*_Listas!$E$8) + IF($E396="S",_Listas!$E$11,0) + IF($F396&gt;=90,_Listas!$E$12,0) - ($I396*_Listas!$E$9) - ($J396*_Listas!$E$10) )/2, 1))), "")</f>
        <v/>
      </c>
      <c r="O396" s="3"/>
    </row>
    <row r="397" spans="1:15" ht="18" customHeight="1" x14ac:dyDescent="0.25">
      <c r="A397" s="3"/>
      <c r="B397" s="3"/>
      <c r="C397" s="9" t="str">
        <f>IFERROR(INDEX(Plantilla!$B$6:$B$30, MATCH($B397, Plantilla!$A$6:$A$30, 0)), "")</f>
        <v/>
      </c>
      <c r="D397" s="9" t="str">
        <f>IFERROR(INDEX(Plantilla!$C$6:$C$30, MATCH($B397, Plantilla!$A$6:$A$30, 0)), "")</f>
        <v/>
      </c>
      <c r="E397" s="3"/>
      <c r="F397" s="4"/>
      <c r="G397" s="4"/>
      <c r="H397" s="4"/>
      <c r="I397" s="4"/>
      <c r="J397" s="4"/>
      <c r="K397" s="10"/>
      <c r="L397" s="3"/>
      <c r="M397" s="2" t="str">
        <f>IF(AND($A397&lt;&gt;"",$B397&lt;&gt;""), $I397*_Listas!$E$9 + $J397*_Listas!$E$10, "")</f>
        <v/>
      </c>
      <c r="N397" s="11" t="str">
        <f>IF(AND($A397&lt;&gt;"",$B397&lt;&gt;""), MAX(0, MIN(10, ROUND( 5 + ( ($G397*_Listas!$E$7) + ($H397*_Listas!$E$8) + IF($E397="S",_Listas!$E$11,0) + IF($F397&gt;=90,_Listas!$E$12,0) - ($I397*_Listas!$E$9) - ($J397*_Listas!$E$10) )/2, 1))), "")</f>
        <v/>
      </c>
      <c r="O397" s="3"/>
    </row>
    <row r="398" spans="1:15" ht="18" customHeight="1" x14ac:dyDescent="0.25">
      <c r="A398" s="3"/>
      <c r="B398" s="3"/>
      <c r="C398" s="9" t="str">
        <f>IFERROR(INDEX(Plantilla!$B$6:$B$30, MATCH($B398, Plantilla!$A$6:$A$30, 0)), "")</f>
        <v/>
      </c>
      <c r="D398" s="9" t="str">
        <f>IFERROR(INDEX(Plantilla!$C$6:$C$30, MATCH($B398, Plantilla!$A$6:$A$30, 0)), "")</f>
        <v/>
      </c>
      <c r="E398" s="3"/>
      <c r="F398" s="4"/>
      <c r="G398" s="4"/>
      <c r="H398" s="4"/>
      <c r="I398" s="4"/>
      <c r="J398" s="4"/>
      <c r="K398" s="10"/>
      <c r="L398" s="3"/>
      <c r="M398" s="2" t="str">
        <f>IF(AND($A398&lt;&gt;"",$B398&lt;&gt;""), $I398*_Listas!$E$9 + $J398*_Listas!$E$10, "")</f>
        <v/>
      </c>
      <c r="N398" s="11" t="str">
        <f>IF(AND($A398&lt;&gt;"",$B398&lt;&gt;""), MAX(0, MIN(10, ROUND( 5 + ( ($G398*_Listas!$E$7) + ($H398*_Listas!$E$8) + IF($E398="S",_Listas!$E$11,0) + IF($F398&gt;=90,_Listas!$E$12,0) - ($I398*_Listas!$E$9) - ($J398*_Listas!$E$10) )/2, 1))), "")</f>
        <v/>
      </c>
      <c r="O398" s="3"/>
    </row>
    <row r="399" spans="1:15" ht="18" customHeight="1" x14ac:dyDescent="0.25">
      <c r="A399" s="3"/>
      <c r="B399" s="3"/>
      <c r="C399" s="9" t="str">
        <f>IFERROR(INDEX(Plantilla!$B$6:$B$30, MATCH($B399, Plantilla!$A$6:$A$30, 0)), "")</f>
        <v/>
      </c>
      <c r="D399" s="9" t="str">
        <f>IFERROR(INDEX(Plantilla!$C$6:$C$30, MATCH($B399, Plantilla!$A$6:$A$30, 0)), "")</f>
        <v/>
      </c>
      <c r="E399" s="3"/>
      <c r="F399" s="4"/>
      <c r="G399" s="4"/>
      <c r="H399" s="4"/>
      <c r="I399" s="4"/>
      <c r="J399" s="4"/>
      <c r="K399" s="10"/>
      <c r="L399" s="3"/>
      <c r="M399" s="2" t="str">
        <f>IF(AND($A399&lt;&gt;"",$B399&lt;&gt;""), $I399*_Listas!$E$9 + $J399*_Listas!$E$10, "")</f>
        <v/>
      </c>
      <c r="N399" s="11" t="str">
        <f>IF(AND($A399&lt;&gt;"",$B399&lt;&gt;""), MAX(0, MIN(10, ROUND( 5 + ( ($G399*_Listas!$E$7) + ($H399*_Listas!$E$8) + IF($E399="S",_Listas!$E$11,0) + IF($F399&gt;=90,_Listas!$E$12,0) - ($I399*_Listas!$E$9) - ($J399*_Listas!$E$10) )/2, 1))), "")</f>
        <v/>
      </c>
      <c r="O399" s="3"/>
    </row>
    <row r="400" spans="1:15" ht="18" customHeight="1" x14ac:dyDescent="0.25">
      <c r="A400" s="3"/>
      <c r="B400" s="3"/>
      <c r="C400" s="9" t="str">
        <f>IFERROR(INDEX(Plantilla!$B$6:$B$30, MATCH($B400, Plantilla!$A$6:$A$30, 0)), "")</f>
        <v/>
      </c>
      <c r="D400" s="9" t="str">
        <f>IFERROR(INDEX(Plantilla!$C$6:$C$30, MATCH($B400, Plantilla!$A$6:$A$30, 0)), "")</f>
        <v/>
      </c>
      <c r="E400" s="3"/>
      <c r="F400" s="4"/>
      <c r="G400" s="4"/>
      <c r="H400" s="4"/>
      <c r="I400" s="4"/>
      <c r="J400" s="4"/>
      <c r="K400" s="10"/>
      <c r="L400" s="3"/>
      <c r="M400" s="2" t="str">
        <f>IF(AND($A400&lt;&gt;"",$B400&lt;&gt;""), $I400*_Listas!$E$9 + $J400*_Listas!$E$10, "")</f>
        <v/>
      </c>
      <c r="N400" s="11" t="str">
        <f>IF(AND($A400&lt;&gt;"",$B400&lt;&gt;""), MAX(0, MIN(10, ROUND( 5 + ( ($G400*_Listas!$E$7) + ($H400*_Listas!$E$8) + IF($E400="S",_Listas!$E$11,0) + IF($F400&gt;=90,_Listas!$E$12,0) - ($I400*_Listas!$E$9) - ($J400*_Listas!$E$10) )/2, 1))), "")</f>
        <v/>
      </c>
      <c r="O400" s="3"/>
    </row>
    <row r="401" spans="1:15" ht="18" customHeight="1" x14ac:dyDescent="0.25">
      <c r="A401" s="3"/>
      <c r="B401" s="3"/>
      <c r="C401" s="9" t="str">
        <f>IFERROR(INDEX(Plantilla!$B$6:$B$30, MATCH($B401, Plantilla!$A$6:$A$30, 0)), "")</f>
        <v/>
      </c>
      <c r="D401" s="9" t="str">
        <f>IFERROR(INDEX(Plantilla!$C$6:$C$30, MATCH($B401, Plantilla!$A$6:$A$30, 0)), "")</f>
        <v/>
      </c>
      <c r="E401" s="3"/>
      <c r="F401" s="4"/>
      <c r="G401" s="4"/>
      <c r="H401" s="4"/>
      <c r="I401" s="4"/>
      <c r="J401" s="4"/>
      <c r="K401" s="10"/>
      <c r="L401" s="3"/>
      <c r="M401" s="2" t="str">
        <f>IF(AND($A401&lt;&gt;"",$B401&lt;&gt;""), $I401*_Listas!$E$9 + $J401*_Listas!$E$10, "")</f>
        <v/>
      </c>
      <c r="N401" s="11" t="str">
        <f>IF(AND($A401&lt;&gt;"",$B401&lt;&gt;""), MAX(0, MIN(10, ROUND( 5 + ( ($G401*_Listas!$E$7) + ($H401*_Listas!$E$8) + IF($E401="S",_Listas!$E$11,0) + IF($F401&gt;=90,_Listas!$E$12,0) - ($I401*_Listas!$E$9) - ($J401*_Listas!$E$10) )/2, 1))), "")</f>
        <v/>
      </c>
      <c r="O401" s="3"/>
    </row>
    <row r="402" spans="1:15" ht="18" customHeight="1" x14ac:dyDescent="0.25">
      <c r="A402" s="3"/>
      <c r="B402" s="3"/>
      <c r="C402" s="9" t="str">
        <f>IFERROR(INDEX(Plantilla!$B$6:$B$30, MATCH($B402, Plantilla!$A$6:$A$30, 0)), "")</f>
        <v/>
      </c>
      <c r="D402" s="9" t="str">
        <f>IFERROR(INDEX(Plantilla!$C$6:$C$30, MATCH($B402, Plantilla!$A$6:$A$30, 0)), "")</f>
        <v/>
      </c>
      <c r="E402" s="3"/>
      <c r="F402" s="4"/>
      <c r="G402" s="4"/>
      <c r="H402" s="4"/>
      <c r="I402" s="4"/>
      <c r="J402" s="4"/>
      <c r="K402" s="10"/>
      <c r="L402" s="3"/>
      <c r="M402" s="2" t="str">
        <f>IF(AND($A402&lt;&gt;"",$B402&lt;&gt;""), $I402*_Listas!$E$9 + $J402*_Listas!$E$10, "")</f>
        <v/>
      </c>
      <c r="N402" s="11" t="str">
        <f>IF(AND($A402&lt;&gt;"",$B402&lt;&gt;""), MAX(0, MIN(10, ROUND( 5 + ( ($G402*_Listas!$E$7) + ($H402*_Listas!$E$8) + IF($E402="S",_Listas!$E$11,0) + IF($F402&gt;=90,_Listas!$E$12,0) - ($I402*_Listas!$E$9) - ($J402*_Listas!$E$10) )/2, 1))), "")</f>
        <v/>
      </c>
      <c r="O402" s="3"/>
    </row>
    <row r="403" spans="1:15" ht="18" customHeight="1" x14ac:dyDescent="0.25">
      <c r="A403" s="3"/>
      <c r="B403" s="3"/>
      <c r="C403" s="9" t="str">
        <f>IFERROR(INDEX(Plantilla!$B$6:$B$30, MATCH($B403, Plantilla!$A$6:$A$30, 0)), "")</f>
        <v/>
      </c>
      <c r="D403" s="9" t="str">
        <f>IFERROR(INDEX(Plantilla!$C$6:$C$30, MATCH($B403, Plantilla!$A$6:$A$30, 0)), "")</f>
        <v/>
      </c>
      <c r="E403" s="3"/>
      <c r="F403" s="4"/>
      <c r="G403" s="4"/>
      <c r="H403" s="4"/>
      <c r="I403" s="4"/>
      <c r="J403" s="4"/>
      <c r="K403" s="10"/>
      <c r="L403" s="3"/>
      <c r="M403" s="2" t="str">
        <f>IF(AND($A403&lt;&gt;"",$B403&lt;&gt;""), $I403*_Listas!$E$9 + $J403*_Listas!$E$10, "")</f>
        <v/>
      </c>
      <c r="N403" s="11" t="str">
        <f>IF(AND($A403&lt;&gt;"",$B403&lt;&gt;""), MAX(0, MIN(10, ROUND( 5 + ( ($G403*_Listas!$E$7) + ($H403*_Listas!$E$8) + IF($E403="S",_Listas!$E$11,0) + IF($F403&gt;=90,_Listas!$E$12,0) - ($I403*_Listas!$E$9) - ($J403*_Listas!$E$10) )/2, 1))), "")</f>
        <v/>
      </c>
      <c r="O403" s="3"/>
    </row>
    <row r="404" spans="1:15" ht="18" customHeight="1" x14ac:dyDescent="0.25">
      <c r="A404" s="3"/>
      <c r="B404" s="3"/>
      <c r="C404" s="9" t="str">
        <f>IFERROR(INDEX(Plantilla!$B$6:$B$30, MATCH($B404, Plantilla!$A$6:$A$30, 0)), "")</f>
        <v/>
      </c>
      <c r="D404" s="9" t="str">
        <f>IFERROR(INDEX(Plantilla!$C$6:$C$30, MATCH($B404, Plantilla!$A$6:$A$30, 0)), "")</f>
        <v/>
      </c>
      <c r="E404" s="3"/>
      <c r="F404" s="4"/>
      <c r="G404" s="4"/>
      <c r="H404" s="4"/>
      <c r="I404" s="4"/>
      <c r="J404" s="4"/>
      <c r="K404" s="10"/>
      <c r="L404" s="3"/>
      <c r="M404" s="2" t="str">
        <f>IF(AND($A404&lt;&gt;"",$B404&lt;&gt;""), $I404*_Listas!$E$9 + $J404*_Listas!$E$10, "")</f>
        <v/>
      </c>
      <c r="N404" s="11" t="str">
        <f>IF(AND($A404&lt;&gt;"",$B404&lt;&gt;""), MAX(0, MIN(10, ROUND( 5 + ( ($G404*_Listas!$E$7) + ($H404*_Listas!$E$8) + IF($E404="S",_Listas!$E$11,0) + IF($F404&gt;=90,_Listas!$E$12,0) - ($I404*_Listas!$E$9) - ($J404*_Listas!$E$10) )/2, 1))), "")</f>
        <v/>
      </c>
      <c r="O404" s="3"/>
    </row>
    <row r="405" spans="1:15" ht="18" customHeight="1" x14ac:dyDescent="0.25">
      <c r="A405" s="3"/>
      <c r="B405" s="3"/>
      <c r="C405" s="9" t="str">
        <f>IFERROR(INDEX(Plantilla!$B$6:$B$30, MATCH($B405, Plantilla!$A$6:$A$30, 0)), "")</f>
        <v/>
      </c>
      <c r="D405" s="9" t="str">
        <f>IFERROR(INDEX(Plantilla!$C$6:$C$30, MATCH($B405, Plantilla!$A$6:$A$30, 0)), "")</f>
        <v/>
      </c>
      <c r="E405" s="3"/>
      <c r="F405" s="4"/>
      <c r="G405" s="4"/>
      <c r="H405" s="4"/>
      <c r="I405" s="4"/>
      <c r="J405" s="4"/>
      <c r="K405" s="10"/>
      <c r="L405" s="3"/>
      <c r="M405" s="2" t="str">
        <f>IF(AND($A405&lt;&gt;"",$B405&lt;&gt;""), $I405*_Listas!$E$9 + $J405*_Listas!$E$10, "")</f>
        <v/>
      </c>
      <c r="N405" s="11" t="str">
        <f>IF(AND($A405&lt;&gt;"",$B405&lt;&gt;""), MAX(0, MIN(10, ROUND( 5 + ( ($G405*_Listas!$E$7) + ($H405*_Listas!$E$8) + IF($E405="S",_Listas!$E$11,0) + IF($F405&gt;=90,_Listas!$E$12,0) - ($I405*_Listas!$E$9) - ($J405*_Listas!$E$10) )/2, 1))), "")</f>
        <v/>
      </c>
      <c r="O405" s="3"/>
    </row>
    <row r="406" spans="1:15" ht="18" customHeight="1" x14ac:dyDescent="0.25">
      <c r="A406" s="3"/>
      <c r="B406" s="3"/>
      <c r="C406" s="9" t="str">
        <f>IFERROR(INDEX(Plantilla!$B$6:$B$30, MATCH($B406, Plantilla!$A$6:$A$30, 0)), "")</f>
        <v/>
      </c>
      <c r="D406" s="9" t="str">
        <f>IFERROR(INDEX(Plantilla!$C$6:$C$30, MATCH($B406, Plantilla!$A$6:$A$30, 0)), "")</f>
        <v/>
      </c>
      <c r="E406" s="3"/>
      <c r="F406" s="4"/>
      <c r="G406" s="4"/>
      <c r="H406" s="4"/>
      <c r="I406" s="4"/>
      <c r="J406" s="4"/>
      <c r="K406" s="10"/>
      <c r="L406" s="3"/>
      <c r="M406" s="2" t="str">
        <f>IF(AND($A406&lt;&gt;"",$B406&lt;&gt;""), $I406*_Listas!$E$9 + $J406*_Listas!$E$10, "")</f>
        <v/>
      </c>
      <c r="N406" s="11" t="str">
        <f>IF(AND($A406&lt;&gt;"",$B406&lt;&gt;""), MAX(0, MIN(10, ROUND( 5 + ( ($G406*_Listas!$E$7) + ($H406*_Listas!$E$8) + IF($E406="S",_Listas!$E$11,0) + IF($F406&gt;=90,_Listas!$E$12,0) - ($I406*_Listas!$E$9) - ($J406*_Listas!$E$10) )/2, 1))), "")</f>
        <v/>
      </c>
      <c r="O406" s="3"/>
    </row>
    <row r="407" spans="1:15" ht="18" customHeight="1" x14ac:dyDescent="0.25">
      <c r="A407" s="3"/>
      <c r="B407" s="3"/>
      <c r="C407" s="9" t="str">
        <f>IFERROR(INDEX(Plantilla!$B$6:$B$30, MATCH($B407, Plantilla!$A$6:$A$30, 0)), "")</f>
        <v/>
      </c>
      <c r="D407" s="9" t="str">
        <f>IFERROR(INDEX(Plantilla!$C$6:$C$30, MATCH($B407, Plantilla!$A$6:$A$30, 0)), "")</f>
        <v/>
      </c>
      <c r="E407" s="3"/>
      <c r="F407" s="4"/>
      <c r="G407" s="4"/>
      <c r="H407" s="4"/>
      <c r="I407" s="4"/>
      <c r="J407" s="4"/>
      <c r="K407" s="10"/>
      <c r="L407" s="3"/>
      <c r="M407" s="2" t="str">
        <f>IF(AND($A407&lt;&gt;"",$B407&lt;&gt;""), $I407*_Listas!$E$9 + $J407*_Listas!$E$10, "")</f>
        <v/>
      </c>
      <c r="N407" s="11" t="str">
        <f>IF(AND($A407&lt;&gt;"",$B407&lt;&gt;""), MAX(0, MIN(10, ROUND( 5 + ( ($G407*_Listas!$E$7) + ($H407*_Listas!$E$8) + IF($E407="S",_Listas!$E$11,0) + IF($F407&gt;=90,_Listas!$E$12,0) - ($I407*_Listas!$E$9) - ($J407*_Listas!$E$10) )/2, 1))), "")</f>
        <v/>
      </c>
      <c r="O407" s="3"/>
    </row>
    <row r="408" spans="1:15" ht="18" customHeight="1" x14ac:dyDescent="0.25">
      <c r="A408" s="3"/>
      <c r="B408" s="3"/>
      <c r="C408" s="9" t="str">
        <f>IFERROR(INDEX(Plantilla!$B$6:$B$30, MATCH($B408, Plantilla!$A$6:$A$30, 0)), "")</f>
        <v/>
      </c>
      <c r="D408" s="9" t="str">
        <f>IFERROR(INDEX(Plantilla!$C$6:$C$30, MATCH($B408, Plantilla!$A$6:$A$30, 0)), "")</f>
        <v/>
      </c>
      <c r="E408" s="3"/>
      <c r="F408" s="4"/>
      <c r="G408" s="4"/>
      <c r="H408" s="4"/>
      <c r="I408" s="4"/>
      <c r="J408" s="4"/>
      <c r="K408" s="10"/>
      <c r="L408" s="3"/>
      <c r="M408" s="2" t="str">
        <f>IF(AND($A408&lt;&gt;"",$B408&lt;&gt;""), $I408*_Listas!$E$9 + $J408*_Listas!$E$10, "")</f>
        <v/>
      </c>
      <c r="N408" s="11" t="str">
        <f>IF(AND($A408&lt;&gt;"",$B408&lt;&gt;""), MAX(0, MIN(10, ROUND( 5 + ( ($G408*_Listas!$E$7) + ($H408*_Listas!$E$8) + IF($E408="S",_Listas!$E$11,0) + IF($F408&gt;=90,_Listas!$E$12,0) - ($I408*_Listas!$E$9) - ($J408*_Listas!$E$10) )/2, 1))), "")</f>
        <v/>
      </c>
      <c r="O408" s="3"/>
    </row>
    <row r="409" spans="1:15" ht="18" customHeight="1" x14ac:dyDescent="0.25">
      <c r="A409" s="3"/>
      <c r="B409" s="3"/>
      <c r="C409" s="9" t="str">
        <f>IFERROR(INDEX(Plantilla!$B$6:$B$30, MATCH($B409, Plantilla!$A$6:$A$30, 0)), "")</f>
        <v/>
      </c>
      <c r="D409" s="9" t="str">
        <f>IFERROR(INDEX(Plantilla!$C$6:$C$30, MATCH($B409, Plantilla!$A$6:$A$30, 0)), "")</f>
        <v/>
      </c>
      <c r="E409" s="3"/>
      <c r="F409" s="4"/>
      <c r="G409" s="4"/>
      <c r="H409" s="4"/>
      <c r="I409" s="4"/>
      <c r="J409" s="4"/>
      <c r="K409" s="10"/>
      <c r="L409" s="3"/>
      <c r="M409" s="2" t="str">
        <f>IF(AND($A409&lt;&gt;"",$B409&lt;&gt;""), $I409*_Listas!$E$9 + $J409*_Listas!$E$10, "")</f>
        <v/>
      </c>
      <c r="N409" s="11" t="str">
        <f>IF(AND($A409&lt;&gt;"",$B409&lt;&gt;""), MAX(0, MIN(10, ROUND( 5 + ( ($G409*_Listas!$E$7) + ($H409*_Listas!$E$8) + IF($E409="S",_Listas!$E$11,0) + IF($F409&gt;=90,_Listas!$E$12,0) - ($I409*_Listas!$E$9) - ($J409*_Listas!$E$10) )/2, 1))), "")</f>
        <v/>
      </c>
      <c r="O409" s="3"/>
    </row>
    <row r="410" spans="1:15" ht="18" customHeight="1" x14ac:dyDescent="0.25">
      <c r="A410" s="3"/>
      <c r="B410" s="3"/>
      <c r="C410" s="9" t="str">
        <f>IFERROR(INDEX(Plantilla!$B$6:$B$30, MATCH($B410, Plantilla!$A$6:$A$30, 0)), "")</f>
        <v/>
      </c>
      <c r="D410" s="9" t="str">
        <f>IFERROR(INDEX(Plantilla!$C$6:$C$30, MATCH($B410, Plantilla!$A$6:$A$30, 0)), "")</f>
        <v/>
      </c>
      <c r="E410" s="3"/>
      <c r="F410" s="4"/>
      <c r="G410" s="4"/>
      <c r="H410" s="4"/>
      <c r="I410" s="4"/>
      <c r="J410" s="4"/>
      <c r="K410" s="10"/>
      <c r="L410" s="3"/>
      <c r="M410" s="2" t="str">
        <f>IF(AND($A410&lt;&gt;"",$B410&lt;&gt;""), $I410*_Listas!$E$9 + $J410*_Listas!$E$10, "")</f>
        <v/>
      </c>
      <c r="N410" s="11" t="str">
        <f>IF(AND($A410&lt;&gt;"",$B410&lt;&gt;""), MAX(0, MIN(10, ROUND( 5 + ( ($G410*_Listas!$E$7) + ($H410*_Listas!$E$8) + IF($E410="S",_Listas!$E$11,0) + IF($F410&gt;=90,_Listas!$E$12,0) - ($I410*_Listas!$E$9) - ($J410*_Listas!$E$10) )/2, 1))), "")</f>
        <v/>
      </c>
      <c r="O410" s="3"/>
    </row>
    <row r="411" spans="1:15" ht="18" customHeight="1" x14ac:dyDescent="0.25">
      <c r="A411" s="3"/>
      <c r="B411" s="3"/>
      <c r="C411" s="9" t="str">
        <f>IFERROR(INDEX(Plantilla!$B$6:$B$30, MATCH($B411, Plantilla!$A$6:$A$30, 0)), "")</f>
        <v/>
      </c>
      <c r="D411" s="9" t="str">
        <f>IFERROR(INDEX(Plantilla!$C$6:$C$30, MATCH($B411, Plantilla!$A$6:$A$30, 0)), "")</f>
        <v/>
      </c>
      <c r="E411" s="3"/>
      <c r="F411" s="4"/>
      <c r="G411" s="4"/>
      <c r="H411" s="4"/>
      <c r="I411" s="4"/>
      <c r="J411" s="4"/>
      <c r="K411" s="10"/>
      <c r="L411" s="3"/>
      <c r="M411" s="2" t="str">
        <f>IF(AND($A411&lt;&gt;"",$B411&lt;&gt;""), $I411*_Listas!$E$9 + $J411*_Listas!$E$10, "")</f>
        <v/>
      </c>
      <c r="N411" s="11" t="str">
        <f>IF(AND($A411&lt;&gt;"",$B411&lt;&gt;""), MAX(0, MIN(10, ROUND( 5 + ( ($G411*_Listas!$E$7) + ($H411*_Listas!$E$8) + IF($E411="S",_Listas!$E$11,0) + IF($F411&gt;=90,_Listas!$E$12,0) - ($I411*_Listas!$E$9) - ($J411*_Listas!$E$10) )/2, 1))), "")</f>
        <v/>
      </c>
      <c r="O411" s="3"/>
    </row>
    <row r="412" spans="1:15" ht="18" customHeight="1" x14ac:dyDescent="0.25">
      <c r="A412" s="3"/>
      <c r="B412" s="3"/>
      <c r="C412" s="9" t="str">
        <f>IFERROR(INDEX(Plantilla!$B$6:$B$30, MATCH($B412, Plantilla!$A$6:$A$30, 0)), "")</f>
        <v/>
      </c>
      <c r="D412" s="9" t="str">
        <f>IFERROR(INDEX(Plantilla!$C$6:$C$30, MATCH($B412, Plantilla!$A$6:$A$30, 0)), "")</f>
        <v/>
      </c>
      <c r="E412" s="3"/>
      <c r="F412" s="4"/>
      <c r="G412" s="4"/>
      <c r="H412" s="4"/>
      <c r="I412" s="4"/>
      <c r="J412" s="4"/>
      <c r="K412" s="10"/>
      <c r="L412" s="3"/>
      <c r="M412" s="2" t="str">
        <f>IF(AND($A412&lt;&gt;"",$B412&lt;&gt;""), $I412*_Listas!$E$9 + $J412*_Listas!$E$10, "")</f>
        <v/>
      </c>
      <c r="N412" s="11" t="str">
        <f>IF(AND($A412&lt;&gt;"",$B412&lt;&gt;""), MAX(0, MIN(10, ROUND( 5 + ( ($G412*_Listas!$E$7) + ($H412*_Listas!$E$8) + IF($E412="S",_Listas!$E$11,0) + IF($F412&gt;=90,_Listas!$E$12,0) - ($I412*_Listas!$E$9) - ($J412*_Listas!$E$10) )/2, 1))), "")</f>
        <v/>
      </c>
      <c r="O412" s="3"/>
    </row>
    <row r="413" spans="1:15" ht="18" customHeight="1" x14ac:dyDescent="0.25">
      <c r="A413" s="3"/>
      <c r="B413" s="3"/>
      <c r="C413" s="9" t="str">
        <f>IFERROR(INDEX(Plantilla!$B$6:$B$30, MATCH($B413, Plantilla!$A$6:$A$30, 0)), "")</f>
        <v/>
      </c>
      <c r="D413" s="9" t="str">
        <f>IFERROR(INDEX(Plantilla!$C$6:$C$30, MATCH($B413, Plantilla!$A$6:$A$30, 0)), "")</f>
        <v/>
      </c>
      <c r="E413" s="3"/>
      <c r="F413" s="4"/>
      <c r="G413" s="4"/>
      <c r="H413" s="4"/>
      <c r="I413" s="4"/>
      <c r="J413" s="4"/>
      <c r="K413" s="10"/>
      <c r="L413" s="3"/>
      <c r="M413" s="2" t="str">
        <f>IF(AND($A413&lt;&gt;"",$B413&lt;&gt;""), $I413*_Listas!$E$9 + $J413*_Listas!$E$10, "")</f>
        <v/>
      </c>
      <c r="N413" s="11" t="str">
        <f>IF(AND($A413&lt;&gt;"",$B413&lt;&gt;""), MAX(0, MIN(10, ROUND( 5 + ( ($G413*_Listas!$E$7) + ($H413*_Listas!$E$8) + IF($E413="S",_Listas!$E$11,0) + IF($F413&gt;=90,_Listas!$E$12,0) - ($I413*_Listas!$E$9) - ($J413*_Listas!$E$10) )/2, 1))), "")</f>
        <v/>
      </c>
      <c r="O413" s="3"/>
    </row>
    <row r="414" spans="1:15" ht="18" customHeight="1" x14ac:dyDescent="0.25">
      <c r="A414" s="3"/>
      <c r="B414" s="3"/>
      <c r="C414" s="9" t="str">
        <f>IFERROR(INDEX(Plantilla!$B$6:$B$30, MATCH($B414, Plantilla!$A$6:$A$30, 0)), "")</f>
        <v/>
      </c>
      <c r="D414" s="9" t="str">
        <f>IFERROR(INDEX(Plantilla!$C$6:$C$30, MATCH($B414, Plantilla!$A$6:$A$30, 0)), "")</f>
        <v/>
      </c>
      <c r="E414" s="3"/>
      <c r="F414" s="4"/>
      <c r="G414" s="4"/>
      <c r="H414" s="4"/>
      <c r="I414" s="4"/>
      <c r="J414" s="4"/>
      <c r="K414" s="10"/>
      <c r="L414" s="3"/>
      <c r="M414" s="2" t="str">
        <f>IF(AND($A414&lt;&gt;"",$B414&lt;&gt;""), $I414*_Listas!$E$9 + $J414*_Listas!$E$10, "")</f>
        <v/>
      </c>
      <c r="N414" s="11" t="str">
        <f>IF(AND($A414&lt;&gt;"",$B414&lt;&gt;""), MAX(0, MIN(10, ROUND( 5 + ( ($G414*_Listas!$E$7) + ($H414*_Listas!$E$8) + IF($E414="S",_Listas!$E$11,0) + IF($F414&gt;=90,_Listas!$E$12,0) - ($I414*_Listas!$E$9) - ($J414*_Listas!$E$10) )/2, 1))), "")</f>
        <v/>
      </c>
      <c r="O414" s="3"/>
    </row>
    <row r="415" spans="1:15" ht="18" customHeight="1" x14ac:dyDescent="0.25">
      <c r="A415" s="3"/>
      <c r="B415" s="3"/>
      <c r="C415" s="9" t="str">
        <f>IFERROR(INDEX(Plantilla!$B$6:$B$30, MATCH($B415, Plantilla!$A$6:$A$30, 0)), "")</f>
        <v/>
      </c>
      <c r="D415" s="9" t="str">
        <f>IFERROR(INDEX(Plantilla!$C$6:$C$30, MATCH($B415, Plantilla!$A$6:$A$30, 0)), "")</f>
        <v/>
      </c>
      <c r="E415" s="3"/>
      <c r="F415" s="4"/>
      <c r="G415" s="4"/>
      <c r="H415" s="4"/>
      <c r="I415" s="4"/>
      <c r="J415" s="4"/>
      <c r="K415" s="10"/>
      <c r="L415" s="3"/>
      <c r="M415" s="2" t="str">
        <f>IF(AND($A415&lt;&gt;"",$B415&lt;&gt;""), $I415*_Listas!$E$9 + $J415*_Listas!$E$10, "")</f>
        <v/>
      </c>
      <c r="N415" s="11" t="str">
        <f>IF(AND($A415&lt;&gt;"",$B415&lt;&gt;""), MAX(0, MIN(10, ROUND( 5 + ( ($G415*_Listas!$E$7) + ($H415*_Listas!$E$8) + IF($E415="S",_Listas!$E$11,0) + IF($F415&gt;=90,_Listas!$E$12,0) - ($I415*_Listas!$E$9) - ($J415*_Listas!$E$10) )/2, 1))), "")</f>
        <v/>
      </c>
      <c r="O415" s="3"/>
    </row>
    <row r="416" spans="1:15" ht="18" customHeight="1" x14ac:dyDescent="0.25">
      <c r="A416" s="3"/>
      <c r="B416" s="3"/>
      <c r="C416" s="9" t="str">
        <f>IFERROR(INDEX(Plantilla!$B$6:$B$30, MATCH($B416, Plantilla!$A$6:$A$30, 0)), "")</f>
        <v/>
      </c>
      <c r="D416" s="9" t="str">
        <f>IFERROR(INDEX(Plantilla!$C$6:$C$30, MATCH($B416, Plantilla!$A$6:$A$30, 0)), "")</f>
        <v/>
      </c>
      <c r="E416" s="3"/>
      <c r="F416" s="4"/>
      <c r="G416" s="4"/>
      <c r="H416" s="4"/>
      <c r="I416" s="4"/>
      <c r="J416" s="4"/>
      <c r="K416" s="10"/>
      <c r="L416" s="3"/>
      <c r="M416" s="2" t="str">
        <f>IF(AND($A416&lt;&gt;"",$B416&lt;&gt;""), $I416*_Listas!$E$9 + $J416*_Listas!$E$10, "")</f>
        <v/>
      </c>
      <c r="N416" s="11" t="str">
        <f>IF(AND($A416&lt;&gt;"",$B416&lt;&gt;""), MAX(0, MIN(10, ROUND( 5 + ( ($G416*_Listas!$E$7) + ($H416*_Listas!$E$8) + IF($E416="S",_Listas!$E$11,0) + IF($F416&gt;=90,_Listas!$E$12,0) - ($I416*_Listas!$E$9) - ($J416*_Listas!$E$10) )/2, 1))), "")</f>
        <v/>
      </c>
      <c r="O416" s="3"/>
    </row>
    <row r="417" spans="1:15" ht="18" customHeight="1" x14ac:dyDescent="0.25">
      <c r="A417" s="3"/>
      <c r="B417" s="3"/>
      <c r="C417" s="9" t="str">
        <f>IFERROR(INDEX(Plantilla!$B$6:$B$30, MATCH($B417, Plantilla!$A$6:$A$30, 0)), "")</f>
        <v/>
      </c>
      <c r="D417" s="9" t="str">
        <f>IFERROR(INDEX(Plantilla!$C$6:$C$30, MATCH($B417, Plantilla!$A$6:$A$30, 0)), "")</f>
        <v/>
      </c>
      <c r="E417" s="3"/>
      <c r="F417" s="4"/>
      <c r="G417" s="4"/>
      <c r="H417" s="4"/>
      <c r="I417" s="4"/>
      <c r="J417" s="4"/>
      <c r="K417" s="10"/>
      <c r="L417" s="3"/>
      <c r="M417" s="2" t="str">
        <f>IF(AND($A417&lt;&gt;"",$B417&lt;&gt;""), $I417*_Listas!$E$9 + $J417*_Listas!$E$10, "")</f>
        <v/>
      </c>
      <c r="N417" s="11" t="str">
        <f>IF(AND($A417&lt;&gt;"",$B417&lt;&gt;""), MAX(0, MIN(10, ROUND( 5 + ( ($G417*_Listas!$E$7) + ($H417*_Listas!$E$8) + IF($E417="S",_Listas!$E$11,0) + IF($F417&gt;=90,_Listas!$E$12,0) - ($I417*_Listas!$E$9) - ($J417*_Listas!$E$10) )/2, 1))), "")</f>
        <v/>
      </c>
      <c r="O417" s="3"/>
    </row>
    <row r="418" spans="1:15" ht="18" customHeight="1" x14ac:dyDescent="0.25">
      <c r="A418" s="3"/>
      <c r="B418" s="3"/>
      <c r="C418" s="9" t="str">
        <f>IFERROR(INDEX(Plantilla!$B$6:$B$30, MATCH($B418, Plantilla!$A$6:$A$30, 0)), "")</f>
        <v/>
      </c>
      <c r="D418" s="9" t="str">
        <f>IFERROR(INDEX(Plantilla!$C$6:$C$30, MATCH($B418, Plantilla!$A$6:$A$30, 0)), "")</f>
        <v/>
      </c>
      <c r="E418" s="3"/>
      <c r="F418" s="4"/>
      <c r="G418" s="4"/>
      <c r="H418" s="4"/>
      <c r="I418" s="4"/>
      <c r="J418" s="4"/>
      <c r="K418" s="10"/>
      <c r="L418" s="3"/>
      <c r="M418" s="2" t="str">
        <f>IF(AND($A418&lt;&gt;"",$B418&lt;&gt;""), $I418*_Listas!$E$9 + $J418*_Listas!$E$10, "")</f>
        <v/>
      </c>
      <c r="N418" s="11" t="str">
        <f>IF(AND($A418&lt;&gt;"",$B418&lt;&gt;""), MAX(0, MIN(10, ROUND( 5 + ( ($G418*_Listas!$E$7) + ($H418*_Listas!$E$8) + IF($E418="S",_Listas!$E$11,0) + IF($F418&gt;=90,_Listas!$E$12,0) - ($I418*_Listas!$E$9) - ($J418*_Listas!$E$10) )/2, 1))), "")</f>
        <v/>
      </c>
      <c r="O418" s="3"/>
    </row>
    <row r="419" spans="1:15" ht="18" customHeight="1" x14ac:dyDescent="0.25">
      <c r="A419" s="3"/>
      <c r="B419" s="3"/>
      <c r="C419" s="9" t="str">
        <f>IFERROR(INDEX(Plantilla!$B$6:$B$30, MATCH($B419, Plantilla!$A$6:$A$30, 0)), "")</f>
        <v/>
      </c>
      <c r="D419" s="9" t="str">
        <f>IFERROR(INDEX(Plantilla!$C$6:$C$30, MATCH($B419, Plantilla!$A$6:$A$30, 0)), "")</f>
        <v/>
      </c>
      <c r="E419" s="3"/>
      <c r="F419" s="4"/>
      <c r="G419" s="4"/>
      <c r="H419" s="4"/>
      <c r="I419" s="4"/>
      <c r="J419" s="4"/>
      <c r="K419" s="10"/>
      <c r="L419" s="3"/>
      <c r="M419" s="2" t="str">
        <f>IF(AND($A419&lt;&gt;"",$B419&lt;&gt;""), $I419*_Listas!$E$9 + $J419*_Listas!$E$10, "")</f>
        <v/>
      </c>
      <c r="N419" s="11" t="str">
        <f>IF(AND($A419&lt;&gt;"",$B419&lt;&gt;""), MAX(0, MIN(10, ROUND( 5 + ( ($G419*_Listas!$E$7) + ($H419*_Listas!$E$8) + IF($E419="S",_Listas!$E$11,0) + IF($F419&gt;=90,_Listas!$E$12,0) - ($I419*_Listas!$E$9) - ($J419*_Listas!$E$10) )/2, 1))), "")</f>
        <v/>
      </c>
      <c r="O419" s="3"/>
    </row>
    <row r="420" spans="1:15" ht="18" customHeight="1" x14ac:dyDescent="0.25">
      <c r="A420" s="3"/>
      <c r="B420" s="3"/>
      <c r="C420" s="9" t="str">
        <f>IFERROR(INDEX(Plantilla!$B$6:$B$30, MATCH($B420, Plantilla!$A$6:$A$30, 0)), "")</f>
        <v/>
      </c>
      <c r="D420" s="9" t="str">
        <f>IFERROR(INDEX(Plantilla!$C$6:$C$30, MATCH($B420, Plantilla!$A$6:$A$30, 0)), "")</f>
        <v/>
      </c>
      <c r="E420" s="3"/>
      <c r="F420" s="4"/>
      <c r="G420" s="4"/>
      <c r="H420" s="4"/>
      <c r="I420" s="4"/>
      <c r="J420" s="4"/>
      <c r="K420" s="10"/>
      <c r="L420" s="3"/>
      <c r="M420" s="2" t="str">
        <f>IF(AND($A420&lt;&gt;"",$B420&lt;&gt;""), $I420*_Listas!$E$9 + $J420*_Listas!$E$10, "")</f>
        <v/>
      </c>
      <c r="N420" s="11" t="str">
        <f>IF(AND($A420&lt;&gt;"",$B420&lt;&gt;""), MAX(0, MIN(10, ROUND( 5 + ( ($G420*_Listas!$E$7) + ($H420*_Listas!$E$8) + IF($E420="S",_Listas!$E$11,0) + IF($F420&gt;=90,_Listas!$E$12,0) - ($I420*_Listas!$E$9) - ($J420*_Listas!$E$10) )/2, 1))), "")</f>
        <v/>
      </c>
      <c r="O420" s="3"/>
    </row>
    <row r="421" spans="1:15" ht="18" customHeight="1" x14ac:dyDescent="0.25">
      <c r="A421" s="3"/>
      <c r="B421" s="3"/>
      <c r="C421" s="9" t="str">
        <f>IFERROR(INDEX(Plantilla!$B$6:$B$30, MATCH($B421, Plantilla!$A$6:$A$30, 0)), "")</f>
        <v/>
      </c>
      <c r="D421" s="9" t="str">
        <f>IFERROR(INDEX(Plantilla!$C$6:$C$30, MATCH($B421, Plantilla!$A$6:$A$30, 0)), "")</f>
        <v/>
      </c>
      <c r="E421" s="3"/>
      <c r="F421" s="4"/>
      <c r="G421" s="4"/>
      <c r="H421" s="4"/>
      <c r="I421" s="4"/>
      <c r="J421" s="4"/>
      <c r="K421" s="10"/>
      <c r="L421" s="3"/>
      <c r="M421" s="2" t="str">
        <f>IF(AND($A421&lt;&gt;"",$B421&lt;&gt;""), $I421*_Listas!$E$9 + $J421*_Listas!$E$10, "")</f>
        <v/>
      </c>
      <c r="N421" s="11" t="str">
        <f>IF(AND($A421&lt;&gt;"",$B421&lt;&gt;""), MAX(0, MIN(10, ROUND( 5 + ( ($G421*_Listas!$E$7) + ($H421*_Listas!$E$8) + IF($E421="S",_Listas!$E$11,0) + IF($F421&gt;=90,_Listas!$E$12,0) - ($I421*_Listas!$E$9) - ($J421*_Listas!$E$10) )/2, 1))), "")</f>
        <v/>
      </c>
      <c r="O421" s="3"/>
    </row>
    <row r="422" spans="1:15" ht="18" customHeight="1" x14ac:dyDescent="0.25">
      <c r="A422" s="3"/>
      <c r="B422" s="3"/>
      <c r="C422" s="9" t="str">
        <f>IFERROR(INDEX(Plantilla!$B$6:$B$30, MATCH($B422, Plantilla!$A$6:$A$30, 0)), "")</f>
        <v/>
      </c>
      <c r="D422" s="9" t="str">
        <f>IFERROR(INDEX(Plantilla!$C$6:$C$30, MATCH($B422, Plantilla!$A$6:$A$30, 0)), "")</f>
        <v/>
      </c>
      <c r="E422" s="3"/>
      <c r="F422" s="4"/>
      <c r="G422" s="4"/>
      <c r="H422" s="4"/>
      <c r="I422" s="4"/>
      <c r="J422" s="4"/>
      <c r="K422" s="10"/>
      <c r="L422" s="3"/>
      <c r="M422" s="2" t="str">
        <f>IF(AND($A422&lt;&gt;"",$B422&lt;&gt;""), $I422*_Listas!$E$9 + $J422*_Listas!$E$10, "")</f>
        <v/>
      </c>
      <c r="N422" s="11" t="str">
        <f>IF(AND($A422&lt;&gt;"",$B422&lt;&gt;""), MAX(0, MIN(10, ROUND( 5 + ( ($G422*_Listas!$E$7) + ($H422*_Listas!$E$8) + IF($E422="S",_Listas!$E$11,0) + IF($F422&gt;=90,_Listas!$E$12,0) - ($I422*_Listas!$E$9) - ($J422*_Listas!$E$10) )/2, 1))), "")</f>
        <v/>
      </c>
      <c r="O422" s="3"/>
    </row>
    <row r="423" spans="1:15" ht="18" customHeight="1" x14ac:dyDescent="0.25">
      <c r="A423" s="3"/>
      <c r="B423" s="3"/>
      <c r="C423" s="9" t="str">
        <f>IFERROR(INDEX(Plantilla!$B$6:$B$30, MATCH($B423, Plantilla!$A$6:$A$30, 0)), "")</f>
        <v/>
      </c>
      <c r="D423" s="9" t="str">
        <f>IFERROR(INDEX(Plantilla!$C$6:$C$30, MATCH($B423, Plantilla!$A$6:$A$30, 0)), "")</f>
        <v/>
      </c>
      <c r="E423" s="3"/>
      <c r="F423" s="4"/>
      <c r="G423" s="4"/>
      <c r="H423" s="4"/>
      <c r="I423" s="4"/>
      <c r="J423" s="4"/>
      <c r="K423" s="10"/>
      <c r="L423" s="3"/>
      <c r="M423" s="2" t="str">
        <f>IF(AND($A423&lt;&gt;"",$B423&lt;&gt;""), $I423*_Listas!$E$9 + $J423*_Listas!$E$10, "")</f>
        <v/>
      </c>
      <c r="N423" s="11" t="str">
        <f>IF(AND($A423&lt;&gt;"",$B423&lt;&gt;""), MAX(0, MIN(10, ROUND( 5 + ( ($G423*_Listas!$E$7) + ($H423*_Listas!$E$8) + IF($E423="S",_Listas!$E$11,0) + IF($F423&gt;=90,_Listas!$E$12,0) - ($I423*_Listas!$E$9) - ($J423*_Listas!$E$10) )/2, 1))), "")</f>
        <v/>
      </c>
      <c r="O423" s="3"/>
    </row>
    <row r="424" spans="1:15" ht="18" customHeight="1" x14ac:dyDescent="0.25">
      <c r="A424" s="3"/>
      <c r="B424" s="3"/>
      <c r="C424" s="9" t="str">
        <f>IFERROR(INDEX(Plantilla!$B$6:$B$30, MATCH($B424, Plantilla!$A$6:$A$30, 0)), "")</f>
        <v/>
      </c>
      <c r="D424" s="9" t="str">
        <f>IFERROR(INDEX(Plantilla!$C$6:$C$30, MATCH($B424, Plantilla!$A$6:$A$30, 0)), "")</f>
        <v/>
      </c>
      <c r="E424" s="3"/>
      <c r="F424" s="4"/>
      <c r="G424" s="4"/>
      <c r="H424" s="4"/>
      <c r="I424" s="4"/>
      <c r="J424" s="4"/>
      <c r="K424" s="10"/>
      <c r="L424" s="3"/>
      <c r="M424" s="2" t="str">
        <f>IF(AND($A424&lt;&gt;"",$B424&lt;&gt;""), $I424*_Listas!$E$9 + $J424*_Listas!$E$10, "")</f>
        <v/>
      </c>
      <c r="N424" s="11" t="str">
        <f>IF(AND($A424&lt;&gt;"",$B424&lt;&gt;""), MAX(0, MIN(10, ROUND( 5 + ( ($G424*_Listas!$E$7) + ($H424*_Listas!$E$8) + IF($E424="S",_Listas!$E$11,0) + IF($F424&gt;=90,_Listas!$E$12,0) - ($I424*_Listas!$E$9) - ($J424*_Listas!$E$10) )/2, 1))), "")</f>
        <v/>
      </c>
      <c r="O424" s="3"/>
    </row>
    <row r="425" spans="1:15" ht="18" customHeight="1" x14ac:dyDescent="0.25">
      <c r="A425" s="3"/>
      <c r="B425" s="3"/>
      <c r="C425" s="9" t="str">
        <f>IFERROR(INDEX(Plantilla!$B$6:$B$30, MATCH($B425, Plantilla!$A$6:$A$30, 0)), "")</f>
        <v/>
      </c>
      <c r="D425" s="9" t="str">
        <f>IFERROR(INDEX(Plantilla!$C$6:$C$30, MATCH($B425, Plantilla!$A$6:$A$30, 0)), "")</f>
        <v/>
      </c>
      <c r="E425" s="3"/>
      <c r="F425" s="4"/>
      <c r="G425" s="4"/>
      <c r="H425" s="4"/>
      <c r="I425" s="4"/>
      <c r="J425" s="4"/>
      <c r="K425" s="10"/>
      <c r="L425" s="3"/>
      <c r="M425" s="2" t="str">
        <f>IF(AND($A425&lt;&gt;"",$B425&lt;&gt;""), $I425*_Listas!$E$9 + $J425*_Listas!$E$10, "")</f>
        <v/>
      </c>
      <c r="N425" s="11" t="str">
        <f>IF(AND($A425&lt;&gt;"",$B425&lt;&gt;""), MAX(0, MIN(10, ROUND( 5 + ( ($G425*_Listas!$E$7) + ($H425*_Listas!$E$8) + IF($E425="S",_Listas!$E$11,0) + IF($F425&gt;=90,_Listas!$E$12,0) - ($I425*_Listas!$E$9) - ($J425*_Listas!$E$10) )/2, 1))), "")</f>
        <v/>
      </c>
      <c r="O425" s="3"/>
    </row>
    <row r="426" spans="1:15" ht="18" customHeight="1" x14ac:dyDescent="0.25">
      <c r="A426" s="3"/>
      <c r="B426" s="3"/>
      <c r="C426" s="9" t="str">
        <f>IFERROR(INDEX(Plantilla!$B$6:$B$30, MATCH($B426, Plantilla!$A$6:$A$30, 0)), "")</f>
        <v/>
      </c>
      <c r="D426" s="9" t="str">
        <f>IFERROR(INDEX(Plantilla!$C$6:$C$30, MATCH($B426, Plantilla!$A$6:$A$30, 0)), "")</f>
        <v/>
      </c>
      <c r="E426" s="3"/>
      <c r="F426" s="4"/>
      <c r="G426" s="4"/>
      <c r="H426" s="4"/>
      <c r="I426" s="4"/>
      <c r="J426" s="4"/>
      <c r="K426" s="10"/>
      <c r="L426" s="3"/>
      <c r="M426" s="2" t="str">
        <f>IF(AND($A426&lt;&gt;"",$B426&lt;&gt;""), $I426*_Listas!$E$9 + $J426*_Listas!$E$10, "")</f>
        <v/>
      </c>
      <c r="N426" s="11" t="str">
        <f>IF(AND($A426&lt;&gt;"",$B426&lt;&gt;""), MAX(0, MIN(10, ROUND( 5 + ( ($G426*_Listas!$E$7) + ($H426*_Listas!$E$8) + IF($E426="S",_Listas!$E$11,0) + IF($F426&gt;=90,_Listas!$E$12,0) - ($I426*_Listas!$E$9) - ($J426*_Listas!$E$10) )/2, 1))), "")</f>
        <v/>
      </c>
      <c r="O426" s="3"/>
    </row>
    <row r="427" spans="1:15" ht="18" customHeight="1" x14ac:dyDescent="0.25">
      <c r="A427" s="3"/>
      <c r="B427" s="3"/>
      <c r="C427" s="9" t="str">
        <f>IFERROR(INDEX(Plantilla!$B$6:$B$30, MATCH($B427, Plantilla!$A$6:$A$30, 0)), "")</f>
        <v/>
      </c>
      <c r="D427" s="9" t="str">
        <f>IFERROR(INDEX(Plantilla!$C$6:$C$30, MATCH($B427, Plantilla!$A$6:$A$30, 0)), "")</f>
        <v/>
      </c>
      <c r="E427" s="3"/>
      <c r="F427" s="4"/>
      <c r="G427" s="4"/>
      <c r="H427" s="4"/>
      <c r="I427" s="4"/>
      <c r="J427" s="4"/>
      <c r="K427" s="10"/>
      <c r="L427" s="3"/>
      <c r="M427" s="2" t="str">
        <f>IF(AND($A427&lt;&gt;"",$B427&lt;&gt;""), $I427*_Listas!$E$9 + $J427*_Listas!$E$10, "")</f>
        <v/>
      </c>
      <c r="N427" s="11" t="str">
        <f>IF(AND($A427&lt;&gt;"",$B427&lt;&gt;""), MAX(0, MIN(10, ROUND( 5 + ( ($G427*_Listas!$E$7) + ($H427*_Listas!$E$8) + IF($E427="S",_Listas!$E$11,0) + IF($F427&gt;=90,_Listas!$E$12,0) - ($I427*_Listas!$E$9) - ($J427*_Listas!$E$10) )/2, 1))), "")</f>
        <v/>
      </c>
      <c r="O427" s="3"/>
    </row>
    <row r="428" spans="1:15" ht="18" customHeight="1" x14ac:dyDescent="0.25">
      <c r="A428" s="3"/>
      <c r="B428" s="3"/>
      <c r="C428" s="9" t="str">
        <f>IFERROR(INDEX(Plantilla!$B$6:$B$30, MATCH($B428, Plantilla!$A$6:$A$30, 0)), "")</f>
        <v/>
      </c>
      <c r="D428" s="9" t="str">
        <f>IFERROR(INDEX(Plantilla!$C$6:$C$30, MATCH($B428, Plantilla!$A$6:$A$30, 0)), "")</f>
        <v/>
      </c>
      <c r="E428" s="3"/>
      <c r="F428" s="4"/>
      <c r="G428" s="4"/>
      <c r="H428" s="4"/>
      <c r="I428" s="4"/>
      <c r="J428" s="4"/>
      <c r="K428" s="10"/>
      <c r="L428" s="3"/>
      <c r="M428" s="2" t="str">
        <f>IF(AND($A428&lt;&gt;"",$B428&lt;&gt;""), $I428*_Listas!$E$9 + $J428*_Listas!$E$10, "")</f>
        <v/>
      </c>
      <c r="N428" s="11" t="str">
        <f>IF(AND($A428&lt;&gt;"",$B428&lt;&gt;""), MAX(0, MIN(10, ROUND( 5 + ( ($G428*_Listas!$E$7) + ($H428*_Listas!$E$8) + IF($E428="S",_Listas!$E$11,0) + IF($F428&gt;=90,_Listas!$E$12,0) - ($I428*_Listas!$E$9) - ($J428*_Listas!$E$10) )/2, 1))), "")</f>
        <v/>
      </c>
      <c r="O428" s="3"/>
    </row>
    <row r="429" spans="1:15" ht="18" customHeight="1" x14ac:dyDescent="0.25">
      <c r="A429" s="3"/>
      <c r="B429" s="3"/>
      <c r="C429" s="9" t="str">
        <f>IFERROR(INDEX(Plantilla!$B$6:$B$30, MATCH($B429, Plantilla!$A$6:$A$30, 0)), "")</f>
        <v/>
      </c>
      <c r="D429" s="9" t="str">
        <f>IFERROR(INDEX(Plantilla!$C$6:$C$30, MATCH($B429, Plantilla!$A$6:$A$30, 0)), "")</f>
        <v/>
      </c>
      <c r="E429" s="3"/>
      <c r="F429" s="4"/>
      <c r="G429" s="4"/>
      <c r="H429" s="4"/>
      <c r="I429" s="4"/>
      <c r="J429" s="4"/>
      <c r="K429" s="10"/>
      <c r="L429" s="3"/>
      <c r="M429" s="2" t="str">
        <f>IF(AND($A429&lt;&gt;"",$B429&lt;&gt;""), $I429*_Listas!$E$9 + $J429*_Listas!$E$10, "")</f>
        <v/>
      </c>
      <c r="N429" s="11" t="str">
        <f>IF(AND($A429&lt;&gt;"",$B429&lt;&gt;""), MAX(0, MIN(10, ROUND( 5 + ( ($G429*_Listas!$E$7) + ($H429*_Listas!$E$8) + IF($E429="S",_Listas!$E$11,0) + IF($F429&gt;=90,_Listas!$E$12,0) - ($I429*_Listas!$E$9) - ($J429*_Listas!$E$10) )/2, 1))), "")</f>
        <v/>
      </c>
      <c r="O429" s="3"/>
    </row>
    <row r="430" spans="1:15" ht="18" customHeight="1" x14ac:dyDescent="0.25">
      <c r="A430" s="3"/>
      <c r="B430" s="3"/>
      <c r="C430" s="9" t="str">
        <f>IFERROR(INDEX(Plantilla!$B$6:$B$30, MATCH($B430, Plantilla!$A$6:$A$30, 0)), "")</f>
        <v/>
      </c>
      <c r="D430" s="9" t="str">
        <f>IFERROR(INDEX(Plantilla!$C$6:$C$30, MATCH($B430, Plantilla!$A$6:$A$30, 0)), "")</f>
        <v/>
      </c>
      <c r="E430" s="3"/>
      <c r="F430" s="4"/>
      <c r="G430" s="4"/>
      <c r="H430" s="4"/>
      <c r="I430" s="4"/>
      <c r="J430" s="4"/>
      <c r="K430" s="10"/>
      <c r="L430" s="3"/>
      <c r="M430" s="2" t="str">
        <f>IF(AND($A430&lt;&gt;"",$B430&lt;&gt;""), $I430*_Listas!$E$9 + $J430*_Listas!$E$10, "")</f>
        <v/>
      </c>
      <c r="N430" s="11" t="str">
        <f>IF(AND($A430&lt;&gt;"",$B430&lt;&gt;""), MAX(0, MIN(10, ROUND( 5 + ( ($G430*_Listas!$E$7) + ($H430*_Listas!$E$8) + IF($E430="S",_Listas!$E$11,0) + IF($F430&gt;=90,_Listas!$E$12,0) - ($I430*_Listas!$E$9) - ($J430*_Listas!$E$10) )/2, 1))), "")</f>
        <v/>
      </c>
      <c r="O430" s="3"/>
    </row>
    <row r="431" spans="1:15" ht="18" customHeight="1" x14ac:dyDescent="0.25">
      <c r="A431" s="3"/>
      <c r="B431" s="3"/>
      <c r="C431" s="9" t="str">
        <f>IFERROR(INDEX(Plantilla!$B$6:$B$30, MATCH($B431, Plantilla!$A$6:$A$30, 0)), "")</f>
        <v/>
      </c>
      <c r="D431" s="9" t="str">
        <f>IFERROR(INDEX(Plantilla!$C$6:$C$30, MATCH($B431, Plantilla!$A$6:$A$30, 0)), "")</f>
        <v/>
      </c>
      <c r="E431" s="3"/>
      <c r="F431" s="4"/>
      <c r="G431" s="4"/>
      <c r="H431" s="4"/>
      <c r="I431" s="4"/>
      <c r="J431" s="4"/>
      <c r="K431" s="10"/>
      <c r="L431" s="3"/>
      <c r="M431" s="2" t="str">
        <f>IF(AND($A431&lt;&gt;"",$B431&lt;&gt;""), $I431*_Listas!$E$9 + $J431*_Listas!$E$10, "")</f>
        <v/>
      </c>
      <c r="N431" s="11" t="str">
        <f>IF(AND($A431&lt;&gt;"",$B431&lt;&gt;""), MAX(0, MIN(10, ROUND( 5 + ( ($G431*_Listas!$E$7) + ($H431*_Listas!$E$8) + IF($E431="S",_Listas!$E$11,0) + IF($F431&gt;=90,_Listas!$E$12,0) - ($I431*_Listas!$E$9) - ($J431*_Listas!$E$10) )/2, 1))), "")</f>
        <v/>
      </c>
      <c r="O431" s="3"/>
    </row>
    <row r="432" spans="1:15" ht="18" customHeight="1" x14ac:dyDescent="0.25">
      <c r="A432" s="3"/>
      <c r="B432" s="3"/>
      <c r="C432" s="9" t="str">
        <f>IFERROR(INDEX(Plantilla!$B$6:$B$30, MATCH($B432, Plantilla!$A$6:$A$30, 0)), "")</f>
        <v/>
      </c>
      <c r="D432" s="9" t="str">
        <f>IFERROR(INDEX(Plantilla!$C$6:$C$30, MATCH($B432, Plantilla!$A$6:$A$30, 0)), "")</f>
        <v/>
      </c>
      <c r="E432" s="3"/>
      <c r="F432" s="4"/>
      <c r="G432" s="4"/>
      <c r="H432" s="4"/>
      <c r="I432" s="4"/>
      <c r="J432" s="4"/>
      <c r="K432" s="10"/>
      <c r="L432" s="3"/>
      <c r="M432" s="2" t="str">
        <f>IF(AND($A432&lt;&gt;"",$B432&lt;&gt;""), $I432*_Listas!$E$9 + $J432*_Listas!$E$10, "")</f>
        <v/>
      </c>
      <c r="N432" s="11" t="str">
        <f>IF(AND($A432&lt;&gt;"",$B432&lt;&gt;""), MAX(0, MIN(10, ROUND( 5 + ( ($G432*_Listas!$E$7) + ($H432*_Listas!$E$8) + IF($E432="S",_Listas!$E$11,0) + IF($F432&gt;=90,_Listas!$E$12,0) - ($I432*_Listas!$E$9) - ($J432*_Listas!$E$10) )/2, 1))), "")</f>
        <v/>
      </c>
      <c r="O432" s="3"/>
    </row>
    <row r="433" spans="1:15" ht="18" customHeight="1" x14ac:dyDescent="0.25">
      <c r="A433" s="3"/>
      <c r="B433" s="3"/>
      <c r="C433" s="9" t="str">
        <f>IFERROR(INDEX(Plantilla!$B$6:$B$30, MATCH($B433, Plantilla!$A$6:$A$30, 0)), "")</f>
        <v/>
      </c>
      <c r="D433" s="9" t="str">
        <f>IFERROR(INDEX(Plantilla!$C$6:$C$30, MATCH($B433, Plantilla!$A$6:$A$30, 0)), "")</f>
        <v/>
      </c>
      <c r="E433" s="3"/>
      <c r="F433" s="4"/>
      <c r="G433" s="4"/>
      <c r="H433" s="4"/>
      <c r="I433" s="4"/>
      <c r="J433" s="4"/>
      <c r="K433" s="10"/>
      <c r="L433" s="3"/>
      <c r="M433" s="2" t="str">
        <f>IF(AND($A433&lt;&gt;"",$B433&lt;&gt;""), $I433*_Listas!$E$9 + $J433*_Listas!$E$10, "")</f>
        <v/>
      </c>
      <c r="N433" s="11" t="str">
        <f>IF(AND($A433&lt;&gt;"",$B433&lt;&gt;""), MAX(0, MIN(10, ROUND( 5 + ( ($G433*_Listas!$E$7) + ($H433*_Listas!$E$8) + IF($E433="S",_Listas!$E$11,0) + IF($F433&gt;=90,_Listas!$E$12,0) - ($I433*_Listas!$E$9) - ($J433*_Listas!$E$10) )/2, 1))), "")</f>
        <v/>
      </c>
      <c r="O433" s="3"/>
    </row>
    <row r="434" spans="1:15" ht="18" customHeight="1" x14ac:dyDescent="0.25">
      <c r="A434" s="3"/>
      <c r="B434" s="3"/>
      <c r="C434" s="9" t="str">
        <f>IFERROR(INDEX(Plantilla!$B$6:$B$30, MATCH($B434, Plantilla!$A$6:$A$30, 0)), "")</f>
        <v/>
      </c>
      <c r="D434" s="9" t="str">
        <f>IFERROR(INDEX(Plantilla!$C$6:$C$30, MATCH($B434, Plantilla!$A$6:$A$30, 0)), "")</f>
        <v/>
      </c>
      <c r="E434" s="3"/>
      <c r="F434" s="4"/>
      <c r="G434" s="4"/>
      <c r="H434" s="4"/>
      <c r="I434" s="4"/>
      <c r="J434" s="4"/>
      <c r="K434" s="10"/>
      <c r="L434" s="3"/>
      <c r="M434" s="2" t="str">
        <f>IF(AND($A434&lt;&gt;"",$B434&lt;&gt;""), $I434*_Listas!$E$9 + $J434*_Listas!$E$10, "")</f>
        <v/>
      </c>
      <c r="N434" s="11" t="str">
        <f>IF(AND($A434&lt;&gt;"",$B434&lt;&gt;""), MAX(0, MIN(10, ROUND( 5 + ( ($G434*_Listas!$E$7) + ($H434*_Listas!$E$8) + IF($E434="S",_Listas!$E$11,0) + IF($F434&gt;=90,_Listas!$E$12,0) - ($I434*_Listas!$E$9) - ($J434*_Listas!$E$10) )/2, 1))), "")</f>
        <v/>
      </c>
      <c r="O434" s="3"/>
    </row>
    <row r="435" spans="1:15" ht="18" customHeight="1" x14ac:dyDescent="0.25">
      <c r="A435" s="3"/>
      <c r="B435" s="3"/>
      <c r="C435" s="9" t="str">
        <f>IFERROR(INDEX(Plantilla!$B$6:$B$30, MATCH($B435, Plantilla!$A$6:$A$30, 0)), "")</f>
        <v/>
      </c>
      <c r="D435" s="9" t="str">
        <f>IFERROR(INDEX(Plantilla!$C$6:$C$30, MATCH($B435, Plantilla!$A$6:$A$30, 0)), "")</f>
        <v/>
      </c>
      <c r="E435" s="3"/>
      <c r="F435" s="4"/>
      <c r="G435" s="4"/>
      <c r="H435" s="4"/>
      <c r="I435" s="4"/>
      <c r="J435" s="4"/>
      <c r="K435" s="10"/>
      <c r="L435" s="3"/>
      <c r="M435" s="2" t="str">
        <f>IF(AND($A435&lt;&gt;"",$B435&lt;&gt;""), $I435*_Listas!$E$9 + $J435*_Listas!$E$10, "")</f>
        <v/>
      </c>
      <c r="N435" s="11" t="str">
        <f>IF(AND($A435&lt;&gt;"",$B435&lt;&gt;""), MAX(0, MIN(10, ROUND( 5 + ( ($G435*_Listas!$E$7) + ($H435*_Listas!$E$8) + IF($E435="S",_Listas!$E$11,0) + IF($F435&gt;=90,_Listas!$E$12,0) - ($I435*_Listas!$E$9) - ($J435*_Listas!$E$10) )/2, 1))), "")</f>
        <v/>
      </c>
      <c r="O435" s="3"/>
    </row>
    <row r="436" spans="1:15" ht="18" customHeight="1" x14ac:dyDescent="0.25">
      <c r="A436" s="3"/>
      <c r="B436" s="3"/>
      <c r="C436" s="9" t="str">
        <f>IFERROR(INDEX(Plantilla!$B$6:$B$30, MATCH($B436, Plantilla!$A$6:$A$30, 0)), "")</f>
        <v/>
      </c>
      <c r="D436" s="9" t="str">
        <f>IFERROR(INDEX(Plantilla!$C$6:$C$30, MATCH($B436, Plantilla!$A$6:$A$30, 0)), "")</f>
        <v/>
      </c>
      <c r="E436" s="3"/>
      <c r="F436" s="4"/>
      <c r="G436" s="4"/>
      <c r="H436" s="4"/>
      <c r="I436" s="4"/>
      <c r="J436" s="4"/>
      <c r="K436" s="10"/>
      <c r="L436" s="3"/>
      <c r="M436" s="2" t="str">
        <f>IF(AND($A436&lt;&gt;"",$B436&lt;&gt;""), $I436*_Listas!$E$9 + $J436*_Listas!$E$10, "")</f>
        <v/>
      </c>
      <c r="N436" s="11" t="str">
        <f>IF(AND($A436&lt;&gt;"",$B436&lt;&gt;""), MAX(0, MIN(10, ROUND( 5 + ( ($G436*_Listas!$E$7) + ($H436*_Listas!$E$8) + IF($E436="S",_Listas!$E$11,0) + IF($F436&gt;=90,_Listas!$E$12,0) - ($I436*_Listas!$E$9) - ($J436*_Listas!$E$10) )/2, 1))), "")</f>
        <v/>
      </c>
      <c r="O436" s="3"/>
    </row>
  </sheetData>
  <mergeCells count="4">
    <mergeCell ref="A34:O34"/>
    <mergeCell ref="A4:O4"/>
    <mergeCell ref="A1:O1"/>
    <mergeCell ref="A2:O2"/>
  </mergeCells>
  <conditionalFormatting sqref="I37:I436">
    <cfRule type="cellIs" dxfId="1" priority="2" operator="greaterThan">
      <formula>0</formula>
    </cfRule>
  </conditionalFormatting>
  <conditionalFormatting sqref="J37:J436">
    <cfRule type="cellIs" dxfId="0" priority="1" operator="greaterThan">
      <formula>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62"/>
  <sheetViews>
    <sheetView showGridLines="0" tabSelected="1" workbookViewId="0">
      <selection activeCell="W25" sqref="W25"/>
    </sheetView>
  </sheetViews>
  <sheetFormatPr baseColWidth="10" defaultColWidth="9.140625" defaultRowHeight="15" x14ac:dyDescent="0.25"/>
  <cols>
    <col min="1" max="1" width="10" customWidth="1"/>
    <col min="2" max="2" width="22" customWidth="1"/>
    <col min="3" max="3" width="10" customWidth="1"/>
    <col min="4" max="5" width="8" customWidth="1"/>
    <col min="6" max="6" width="10" customWidth="1"/>
    <col min="7" max="7" width="8" customWidth="1"/>
    <col min="8" max="8" width="12" customWidth="1"/>
    <col min="9" max="9" width="18" customWidth="1"/>
    <col min="10" max="10" width="8" customWidth="1"/>
    <col min="11" max="11" width="10" customWidth="1"/>
    <col min="12" max="12" width="12" customWidth="1"/>
    <col min="13" max="13" width="10" customWidth="1"/>
    <col min="14" max="14" width="12" customWidth="1"/>
    <col min="15" max="15" width="10" customWidth="1"/>
    <col min="16" max="16" width="9.42578125" bestFit="1" customWidth="1"/>
  </cols>
  <sheetData>
    <row r="1" spans="1:16" ht="27.95" customHeight="1" x14ac:dyDescent="0.25">
      <c r="A1" s="21" t="s">
        <v>121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ht="21.95" customHeight="1" x14ac:dyDescent="0.25">
      <c r="A2" s="23" t="s">
        <v>122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</row>
    <row r="3" spans="1:16" ht="20.100000000000001" customHeight="1" x14ac:dyDescent="0.25">
      <c r="A3" s="24" t="s">
        <v>123</v>
      </c>
      <c r="B3" s="22"/>
      <c r="C3" s="22"/>
      <c r="D3" s="22"/>
      <c r="E3" s="22"/>
      <c r="F3" s="22"/>
      <c r="H3" s="24" t="s">
        <v>124</v>
      </c>
      <c r="I3" s="22"/>
      <c r="J3" s="22"/>
      <c r="K3" s="22"/>
      <c r="L3" s="22"/>
      <c r="M3" s="22"/>
      <c r="N3" s="22"/>
      <c r="O3" s="22"/>
      <c r="P3" s="22"/>
    </row>
    <row r="4" spans="1:16" ht="18" customHeight="1" x14ac:dyDescent="0.25">
      <c r="A4" s="12" t="s">
        <v>125</v>
      </c>
      <c r="C4" s="12" t="s">
        <v>67</v>
      </c>
      <c r="E4" s="12" t="s">
        <v>126</v>
      </c>
      <c r="H4" s="13" t="s">
        <v>127</v>
      </c>
      <c r="I4" s="14">
        <v>1</v>
      </c>
      <c r="P4" s="15">
        <f>IFERROR(MATCH($I$4, Registro!$A$7:$A$31, 0), "")</f>
        <v>1</v>
      </c>
    </row>
    <row r="5" spans="1:16" ht="26.1" customHeight="1" x14ac:dyDescent="0.25">
      <c r="A5" s="25">
        <f>COUNTIF(Registro!$A$7:$A$31,"&lt;&gt;")</f>
        <v>2</v>
      </c>
      <c r="C5" s="25">
        <f>SUM(Registro!$J$7:$J$31)</f>
        <v>4</v>
      </c>
      <c r="E5" s="25">
        <f>COUNTIF(Registro!$I$7:$I$31,"Victoria")</f>
        <v>1</v>
      </c>
      <c r="H5" s="13" t="s">
        <v>60</v>
      </c>
      <c r="I5" s="16">
        <f>IF($P$4="","", INDEX(Registro!$C$7:$C$31, $P$4))</f>
        <v>46055</v>
      </c>
    </row>
    <row r="6" spans="1:16" ht="18" customHeight="1" x14ac:dyDescent="0.25">
      <c r="A6" s="12" t="s">
        <v>128</v>
      </c>
      <c r="C6" s="12" t="s">
        <v>129</v>
      </c>
      <c r="E6" s="12" t="s">
        <v>130</v>
      </c>
      <c r="H6" s="13" t="s">
        <v>62</v>
      </c>
      <c r="I6" s="17" t="str">
        <f>IF($P$4="","", INDEX(Registro!$E$7:$E$31, $P$4))</f>
        <v>Deportivo Aurora</v>
      </c>
    </row>
    <row r="7" spans="1:16" ht="26.1" customHeight="1" x14ac:dyDescent="0.25">
      <c r="A7" s="25">
        <f>COUNTIF(Registro!$I$7:$I$31,"Empate")</f>
        <v>1</v>
      </c>
      <c r="C7" s="25">
        <f>COUNTIF(Registro!$I$7:$I$31,"Derrota")</f>
        <v>0</v>
      </c>
      <c r="E7" s="25">
        <f>SUM(Registro!$G$7:$G$31)</f>
        <v>2</v>
      </c>
      <c r="H7" s="13" t="s">
        <v>63</v>
      </c>
      <c r="I7" s="17" t="str">
        <f>IF($P$4="","", INDEX(Registro!$F$7:$F$31, $P$4))</f>
        <v>Local</v>
      </c>
    </row>
    <row r="8" spans="1:16" ht="18" customHeight="1" x14ac:dyDescent="0.25">
      <c r="A8" s="12" t="s">
        <v>65</v>
      </c>
      <c r="C8" s="12" t="s">
        <v>131</v>
      </c>
      <c r="E8" s="12" t="s">
        <v>132</v>
      </c>
      <c r="H8" s="13" t="s">
        <v>133</v>
      </c>
      <c r="I8" s="17" t="str">
        <f>IF($P$4="","", INDEX(Registro!$G$7:$G$31, $P$4)&amp;" - "&amp;INDEX(Registro!$H$7:$H$31, $P$4))</f>
        <v>2 - 1</v>
      </c>
    </row>
    <row r="9" spans="1:16" ht="26.1" customHeight="1" x14ac:dyDescent="0.25">
      <c r="A9" s="26">
        <f>SUM(Registro!$H$7:$H$31)</f>
        <v>1</v>
      </c>
      <c r="C9" s="25">
        <f>SUM(Registro!$G$7:$G$31)-SUM(Registro!$H$7:$H$31)</f>
        <v>1</v>
      </c>
      <c r="E9" s="27">
        <f>IFERROR(SUM(Registro!$J$7:$J$31)/COUNTIF(Registro!$A$7:$A$31,"&lt;&gt;"),0)</f>
        <v>2</v>
      </c>
      <c r="H9" s="13" t="s">
        <v>66</v>
      </c>
      <c r="I9" s="17" t="str">
        <f>IF($P$4="","", INDEX(Registro!$I$7:$I$31, $P$4))</f>
        <v>Victoria</v>
      </c>
    </row>
    <row r="10" spans="1:16" x14ac:dyDescent="0.25">
      <c r="H10" s="13" t="s">
        <v>67</v>
      </c>
      <c r="I10" s="17">
        <f>IF($P$4="","", INDEX(Registro!$J$7:$J$31, $P$4))</f>
        <v>3</v>
      </c>
    </row>
    <row r="12" spans="1:16" ht="20.100000000000001" customHeight="1" x14ac:dyDescent="0.25">
      <c r="A12" s="24" t="s">
        <v>134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</row>
    <row r="14" spans="1:16" ht="26.1" customHeight="1" x14ac:dyDescent="0.25">
      <c r="A14" s="8" t="s">
        <v>135</v>
      </c>
      <c r="B14" s="8" t="s">
        <v>3</v>
      </c>
      <c r="C14" s="8" t="s">
        <v>136</v>
      </c>
      <c r="D14" s="8" t="s">
        <v>137</v>
      </c>
      <c r="E14" s="8" t="s">
        <v>138</v>
      </c>
      <c r="F14" s="8" t="s">
        <v>139</v>
      </c>
      <c r="G14" s="8" t="s">
        <v>140</v>
      </c>
      <c r="H14" s="8" t="s">
        <v>141</v>
      </c>
      <c r="I14" s="8" t="s">
        <v>142</v>
      </c>
      <c r="J14" s="8" t="s">
        <v>143</v>
      </c>
      <c r="K14" s="8" t="s">
        <v>144</v>
      </c>
      <c r="L14" s="8" t="s">
        <v>145</v>
      </c>
      <c r="M14" s="8" t="s">
        <v>146</v>
      </c>
      <c r="N14" s="8" t="s">
        <v>96</v>
      </c>
      <c r="O14" s="8" t="s">
        <v>147</v>
      </c>
      <c r="P14" s="8" t="s">
        <v>148</v>
      </c>
    </row>
    <row r="15" spans="1:16" ht="18" customHeight="1" x14ac:dyDescent="0.25">
      <c r="A15" s="3">
        <f>IF(Plantilla!$A$6="", "", Plantilla!$A$6)</f>
        <v>101</v>
      </c>
      <c r="B15" s="3" t="str">
        <f>IF($A15="","", Plantilla!$B$6)</f>
        <v>Álvaro Ríos</v>
      </c>
      <c r="C15" s="3" t="str">
        <f>IF($A15="","", Plantilla!$C$6)</f>
        <v>POR</v>
      </c>
      <c r="D15" s="9">
        <f>IF($A15="","", COUNTIFS(Registro!$B$37:$B$436, $A15))</f>
        <v>2</v>
      </c>
      <c r="E15" s="9">
        <f>IF($A15="","", COUNTIFS(Registro!$B$37:$B$436, $A15, Registro!$E$37:$E$436, "S"))</f>
        <v>2</v>
      </c>
      <c r="F15" s="2">
        <f>IF($A15="","", SUMIFS(Registro!$F$37:$F$436, Registro!$B$37:$B$436, $A15))</f>
        <v>180</v>
      </c>
      <c r="G15" s="2">
        <f>IF($A15="","", SUMIFS(Registro!$G$37:$G$436, Registro!$B$37:$B$436, $A15))</f>
        <v>0</v>
      </c>
      <c r="H15" s="2">
        <f>IF($A15="","", SUMIFS(Registro!$H$37:$H$436, Registro!$B$37:$B$436, $A15))</f>
        <v>0</v>
      </c>
      <c r="I15" s="2">
        <f>IF($A15="","", SUMIFS(Registro!$I$37:$I$436, Registro!$B$37:$B$436, $A15))</f>
        <v>0</v>
      </c>
      <c r="J15" s="2">
        <f>IF($A15="","", SUMIFS(Registro!$J$37:$J$436, Registro!$B$37:$B$436, $A15))</f>
        <v>0</v>
      </c>
      <c r="K15" s="11">
        <f>IF($A15="","", IFERROR(SUMIFS(Registro!$K$37:$K$436, Registro!$B$37:$B$436, $A15, Registro!$K$37:$K$436, "&gt;0")/COUNTIFS(Registro!$B$37:$B$436, $A15, Registro!$K$37:$K$436, "&gt;0"), ""))</f>
        <v>7.1</v>
      </c>
      <c r="L15" s="11">
        <f>IF($A15="","", IFERROR(SUMIFS(Registro!$N$37:$N$436, Registro!$B$37:$B$436, $A15, Registro!$N$37:$N$436, "&gt;0")/COUNTIFS(Registro!$B$37:$B$436, $A15, Registro!$N$37:$N$436, "&gt;0"), ""))</f>
        <v>5.5</v>
      </c>
      <c r="M15" s="9">
        <f>IF($A15="","", COUNTIFS(Registro!$B$37:$B$436, $A15, Registro!$L$37:$L$436, "Sí"))</f>
        <v>0</v>
      </c>
      <c r="N15" s="2">
        <f>IF($A15="","", SUMIFS(Registro!$M$37:$M$436, Registro!$B$37:$B$436, $A15))</f>
        <v>0</v>
      </c>
      <c r="O15" s="9">
        <f t="shared" ref="O15:O39" si="0">IF($A15="","", $G15+$H15)</f>
        <v>0</v>
      </c>
      <c r="P15" s="18">
        <f t="shared" ref="P15:P39" si="1">IF($A15="","", ROUND(($O15*1.5)+$L15-($N15/10),2))</f>
        <v>5.5</v>
      </c>
    </row>
    <row r="16" spans="1:16" ht="18" customHeight="1" x14ac:dyDescent="0.25">
      <c r="A16" s="3">
        <f>IF(Plantilla!$A$7="", "", Plantilla!$A$7)</f>
        <v>102</v>
      </c>
      <c r="B16" s="3" t="str">
        <f>IF($A16="","", Plantilla!$B$7)</f>
        <v>Bruno Salas</v>
      </c>
      <c r="C16" s="3" t="str">
        <f>IF($A16="","", Plantilla!$C$7)</f>
        <v>DEF</v>
      </c>
      <c r="D16" s="9">
        <f>IF($A16="","", COUNTIFS(Registro!$B$37:$B$436, $A16))</f>
        <v>2</v>
      </c>
      <c r="E16" s="9">
        <f>IF($A16="","", COUNTIFS(Registro!$B$37:$B$436, $A16, Registro!$E$37:$E$436, "S"))</f>
        <v>2</v>
      </c>
      <c r="F16" s="2">
        <f>IF($A16="","", SUMIFS(Registro!$F$37:$F$436, Registro!$B$37:$B$436, $A16))</f>
        <v>180</v>
      </c>
      <c r="G16" s="2">
        <f>IF($A16="","", SUMIFS(Registro!$G$37:$G$436, Registro!$B$37:$B$436, $A16))</f>
        <v>0</v>
      </c>
      <c r="H16" s="2">
        <f>IF($A16="","", SUMIFS(Registro!$H$37:$H$436, Registro!$B$37:$B$436, $A16))</f>
        <v>0</v>
      </c>
      <c r="I16" s="2">
        <f>IF($A16="","", SUMIFS(Registro!$I$37:$I$436, Registro!$B$37:$B$436, $A16))</f>
        <v>1</v>
      </c>
      <c r="J16" s="2">
        <f>IF($A16="","", SUMIFS(Registro!$J$37:$J$436, Registro!$B$37:$B$436, $A16))</f>
        <v>0</v>
      </c>
      <c r="K16" s="11">
        <f>IF($A16="","", IFERROR(SUMIFS(Registro!$K$37:$K$436, Registro!$B$37:$B$436, $A16, Registro!$K$37:$K$436, "&gt;0")/COUNTIFS(Registro!$B$37:$B$436, $A16, Registro!$K$37:$K$436, "&gt;0"), ""))</f>
        <v>6.75</v>
      </c>
      <c r="L16" s="11">
        <f>IF($A16="","", IFERROR(SUMIFS(Registro!$N$37:$N$436, Registro!$B$37:$B$436, $A16, Registro!$N$37:$N$436, "&gt;0")/COUNTIFS(Registro!$B$37:$B$436, $A16, Registro!$N$37:$N$436, "&gt;0"), ""))</f>
        <v>5.25</v>
      </c>
      <c r="M16" s="9">
        <f>IF($A16="","", COUNTIFS(Registro!$B$37:$B$436, $A16, Registro!$L$37:$L$436, "Sí"))</f>
        <v>0</v>
      </c>
      <c r="N16" s="2">
        <f>IF($A16="","", SUMIFS(Registro!$M$37:$M$436, Registro!$B$37:$B$436, $A16))</f>
        <v>1</v>
      </c>
      <c r="O16" s="9">
        <f t="shared" si="0"/>
        <v>0</v>
      </c>
      <c r="P16" s="18">
        <f t="shared" si="1"/>
        <v>5.15</v>
      </c>
    </row>
    <row r="17" spans="1:16" ht="18" customHeight="1" x14ac:dyDescent="0.25">
      <c r="A17" s="3">
        <f>IF(Plantilla!$A$8="", "", Plantilla!$A$8)</f>
        <v>103</v>
      </c>
      <c r="B17" s="3" t="str">
        <f>IF($A17="","", Plantilla!$B$8)</f>
        <v>Carlos Mena</v>
      </c>
      <c r="C17" s="3" t="str">
        <f>IF($A17="","", Plantilla!$C$8)</f>
        <v>DEF</v>
      </c>
      <c r="D17" s="9">
        <f>IF($A17="","", COUNTIFS(Registro!$B$37:$B$436, $A17))</f>
        <v>2</v>
      </c>
      <c r="E17" s="9">
        <f>IF($A17="","", COUNTIFS(Registro!$B$37:$B$436, $A17, Registro!$E$37:$E$436, "S"))</f>
        <v>2</v>
      </c>
      <c r="F17" s="2">
        <f>IF($A17="","", SUMIFS(Registro!$F$37:$F$436, Registro!$B$37:$B$436, $A17))</f>
        <v>180</v>
      </c>
      <c r="G17" s="2">
        <f>IF($A17="","", SUMIFS(Registro!$G$37:$G$436, Registro!$B$37:$B$436, $A17))</f>
        <v>0</v>
      </c>
      <c r="H17" s="2">
        <f>IF($A17="","", SUMIFS(Registro!$H$37:$H$436, Registro!$B$37:$B$436, $A17))</f>
        <v>0</v>
      </c>
      <c r="I17" s="2">
        <f>IF($A17="","", SUMIFS(Registro!$I$37:$I$436, Registro!$B$37:$B$436, $A17))</f>
        <v>0</v>
      </c>
      <c r="J17" s="2">
        <f>IF($A17="","", SUMIFS(Registro!$J$37:$J$436, Registro!$B$37:$B$436, $A17))</f>
        <v>0</v>
      </c>
      <c r="K17" s="11">
        <f>IF($A17="","", IFERROR(SUMIFS(Registro!$K$37:$K$436, Registro!$B$37:$B$436, $A17, Registro!$K$37:$K$436, "&gt;0")/COUNTIFS(Registro!$B$37:$B$436, $A17, Registro!$K$37:$K$436, "&gt;0"), ""))</f>
        <v>7.1</v>
      </c>
      <c r="L17" s="11">
        <f>IF($A17="","", IFERROR(SUMIFS(Registro!$N$37:$N$436, Registro!$B$37:$B$436, $A17, Registro!$N$37:$N$436, "&gt;0")/COUNTIFS(Registro!$B$37:$B$436, $A17, Registro!$N$37:$N$436, "&gt;0"), ""))</f>
        <v>5.5</v>
      </c>
      <c r="M17" s="9">
        <f>IF($A17="","", COUNTIFS(Registro!$B$37:$B$436, $A17, Registro!$L$37:$L$436, "Sí"))</f>
        <v>1</v>
      </c>
      <c r="N17" s="2">
        <f>IF($A17="","", SUMIFS(Registro!$M$37:$M$436, Registro!$B$37:$B$436, $A17))</f>
        <v>0</v>
      </c>
      <c r="O17" s="9">
        <f t="shared" si="0"/>
        <v>0</v>
      </c>
      <c r="P17" s="18">
        <f t="shared" si="1"/>
        <v>5.5</v>
      </c>
    </row>
    <row r="18" spans="1:16" ht="18" customHeight="1" x14ac:dyDescent="0.25">
      <c r="A18" s="3">
        <f>IF(Plantilla!$A$9="", "", Plantilla!$A$9)</f>
        <v>104</v>
      </c>
      <c r="B18" s="3" t="str">
        <f>IF($A18="","", Plantilla!$B$9)</f>
        <v>Dani Portillo</v>
      </c>
      <c r="C18" s="3" t="str">
        <f>IF($A18="","", Plantilla!$C$9)</f>
        <v>DEF</v>
      </c>
      <c r="D18" s="9">
        <f>IF($A18="","", COUNTIFS(Registro!$B$37:$B$436, $A18))</f>
        <v>2</v>
      </c>
      <c r="E18" s="9">
        <f>IF($A18="","", COUNTIFS(Registro!$B$37:$B$436, $A18, Registro!$E$37:$E$436, "S"))</f>
        <v>2</v>
      </c>
      <c r="F18" s="2">
        <f>IF($A18="","", SUMIFS(Registro!$F$37:$F$436, Registro!$B$37:$B$436, $A18))</f>
        <v>168</v>
      </c>
      <c r="G18" s="2">
        <f>IF($A18="","", SUMIFS(Registro!$G$37:$G$436, Registro!$B$37:$B$436, $A18))</f>
        <v>0</v>
      </c>
      <c r="H18" s="2">
        <f>IF($A18="","", SUMIFS(Registro!$H$37:$H$436, Registro!$B$37:$B$436, $A18))</f>
        <v>0</v>
      </c>
      <c r="I18" s="2">
        <f>IF($A18="","", SUMIFS(Registro!$I$37:$I$436, Registro!$B$37:$B$436, $A18))</f>
        <v>1</v>
      </c>
      <c r="J18" s="2">
        <f>IF($A18="","", SUMIFS(Registro!$J$37:$J$436, Registro!$B$37:$B$436, $A18))</f>
        <v>0</v>
      </c>
      <c r="K18" s="11">
        <f>IF($A18="","", IFERROR(SUMIFS(Registro!$K$37:$K$436, Registro!$B$37:$B$436, $A18, Registro!$K$37:$K$436, "&gt;0")/COUNTIFS(Registro!$B$37:$B$436, $A18, Registro!$K$37:$K$436, "&gt;0"), ""))</f>
        <v>6.5</v>
      </c>
      <c r="L18" s="11">
        <f>IF($A18="","", IFERROR(SUMIFS(Registro!$N$37:$N$436, Registro!$B$37:$B$436, $A18, Registro!$N$37:$N$436, "&gt;0")/COUNTIFS(Registro!$B$37:$B$436, $A18, Registro!$N$37:$N$436, "&gt;0"), ""))</f>
        <v>5.15</v>
      </c>
      <c r="M18" s="9">
        <f>IF($A18="","", COUNTIFS(Registro!$B$37:$B$436, $A18, Registro!$L$37:$L$436, "Sí"))</f>
        <v>0</v>
      </c>
      <c r="N18" s="2">
        <f>IF($A18="","", SUMIFS(Registro!$M$37:$M$436, Registro!$B$37:$B$436, $A18))</f>
        <v>1</v>
      </c>
      <c r="O18" s="9">
        <f t="shared" si="0"/>
        <v>0</v>
      </c>
      <c r="P18" s="18">
        <f t="shared" si="1"/>
        <v>5.05</v>
      </c>
    </row>
    <row r="19" spans="1:16" ht="18" customHeight="1" x14ac:dyDescent="0.25">
      <c r="A19" s="3">
        <f>IF(Plantilla!$A$10="", "", Plantilla!$A$10)</f>
        <v>105</v>
      </c>
      <c r="B19" s="3" t="str">
        <f>IF($A19="","", Plantilla!$B$10)</f>
        <v>Eloy Navarro</v>
      </c>
      <c r="C19" s="3" t="str">
        <f>IF($A19="","", Plantilla!$C$10)</f>
        <v>MED</v>
      </c>
      <c r="D19" s="9">
        <f>IF($A19="","", COUNTIFS(Registro!$B$37:$B$436, $A19))</f>
        <v>2</v>
      </c>
      <c r="E19" s="9">
        <f>IF($A19="","", COUNTIFS(Registro!$B$37:$B$436, $A19, Registro!$E$37:$E$436, "S"))</f>
        <v>2</v>
      </c>
      <c r="F19" s="2">
        <f>IF($A19="","", SUMIFS(Registro!$F$37:$F$436, Registro!$B$37:$B$436, $A19))</f>
        <v>180</v>
      </c>
      <c r="G19" s="2">
        <f>IF($A19="","", SUMIFS(Registro!$G$37:$G$436, Registro!$B$37:$B$436, $A19))</f>
        <v>0</v>
      </c>
      <c r="H19" s="2">
        <f>IF($A19="","", SUMIFS(Registro!$H$37:$H$436, Registro!$B$37:$B$436, $A19))</f>
        <v>0</v>
      </c>
      <c r="I19" s="2">
        <f>IF($A19="","", SUMIFS(Registro!$I$37:$I$436, Registro!$B$37:$B$436, $A19))</f>
        <v>1</v>
      </c>
      <c r="J19" s="2">
        <f>IF($A19="","", SUMIFS(Registro!$J$37:$J$436, Registro!$B$37:$B$436, $A19))</f>
        <v>0</v>
      </c>
      <c r="K19" s="11">
        <f>IF($A19="","", IFERROR(SUMIFS(Registro!$K$37:$K$436, Registro!$B$37:$B$436, $A19, Registro!$K$37:$K$436, "&gt;0")/COUNTIFS(Registro!$B$37:$B$436, $A19, Registro!$K$37:$K$436, "&gt;0"), ""))</f>
        <v>6.5</v>
      </c>
      <c r="L19" s="11">
        <f>IF($A19="","", IFERROR(SUMIFS(Registro!$N$37:$N$436, Registro!$B$37:$B$436, $A19, Registro!$N$37:$N$436, "&gt;0")/COUNTIFS(Registro!$B$37:$B$436, $A19, Registro!$N$37:$N$436, "&gt;0"), ""))</f>
        <v>5.25</v>
      </c>
      <c r="M19" s="9">
        <f>IF($A19="","", COUNTIFS(Registro!$B$37:$B$436, $A19, Registro!$L$37:$L$436, "Sí"))</f>
        <v>0</v>
      </c>
      <c r="N19" s="2">
        <f>IF($A19="","", SUMIFS(Registro!$M$37:$M$436, Registro!$B$37:$B$436, $A19))</f>
        <v>1</v>
      </c>
      <c r="O19" s="9">
        <f t="shared" si="0"/>
        <v>0</v>
      </c>
      <c r="P19" s="18">
        <f t="shared" si="1"/>
        <v>5.15</v>
      </c>
    </row>
    <row r="20" spans="1:16" ht="18" customHeight="1" x14ac:dyDescent="0.25">
      <c r="A20" s="3">
        <f>IF(Plantilla!$A$11="", "", Plantilla!$A$11)</f>
        <v>106</v>
      </c>
      <c r="B20" s="3" t="str">
        <f>IF($A20="","", Plantilla!$B$11)</f>
        <v>Fabián Luna</v>
      </c>
      <c r="C20" s="3" t="str">
        <f>IF($A20="","", Plantilla!$C$11)</f>
        <v>MED</v>
      </c>
      <c r="D20" s="9">
        <f>IF($A20="","", COUNTIFS(Registro!$B$37:$B$436, $A20))</f>
        <v>2</v>
      </c>
      <c r="E20" s="9">
        <f>IF($A20="","", COUNTIFS(Registro!$B$37:$B$436, $A20, Registro!$E$37:$E$436, "S"))</f>
        <v>2</v>
      </c>
      <c r="F20" s="2">
        <f>IF($A20="","", SUMIFS(Registro!$F$37:$F$436, Registro!$B$37:$B$436, $A20))</f>
        <v>165</v>
      </c>
      <c r="G20" s="2">
        <f>IF($A20="","", SUMIFS(Registro!$G$37:$G$436, Registro!$B$37:$B$436, $A20))</f>
        <v>0</v>
      </c>
      <c r="H20" s="2">
        <f>IF($A20="","", SUMIFS(Registro!$H$37:$H$436, Registro!$B$37:$B$436, $A20))</f>
        <v>1</v>
      </c>
      <c r="I20" s="2">
        <f>IF($A20="","", SUMIFS(Registro!$I$37:$I$436, Registro!$B$37:$B$436, $A20))</f>
        <v>0</v>
      </c>
      <c r="J20" s="2">
        <f>IF($A20="","", SUMIFS(Registro!$J$37:$J$436, Registro!$B$37:$B$436, $A20))</f>
        <v>0</v>
      </c>
      <c r="K20" s="11">
        <f>IF($A20="","", IFERROR(SUMIFS(Registro!$K$37:$K$436, Registro!$B$37:$B$436, $A20, Registro!$K$37:$K$436, "&gt;0")/COUNTIFS(Registro!$B$37:$B$436, $A20, Registro!$K$37:$K$436, "&gt;0"), ""))</f>
        <v>6.95</v>
      </c>
      <c r="L20" s="11">
        <f>IF($A20="","", IFERROR(SUMIFS(Registro!$N$37:$N$436, Registro!$B$37:$B$436, $A20, Registro!$N$37:$N$436, "&gt;0")/COUNTIFS(Registro!$B$37:$B$436, $A20, Registro!$N$37:$N$436, "&gt;0"), ""))</f>
        <v>6.15</v>
      </c>
      <c r="M20" s="9">
        <f>IF($A20="","", COUNTIFS(Registro!$B$37:$B$436, $A20, Registro!$L$37:$L$436, "Sí"))</f>
        <v>1</v>
      </c>
      <c r="N20" s="2">
        <f>IF($A20="","", SUMIFS(Registro!$M$37:$M$436, Registro!$B$37:$B$436, $A20))</f>
        <v>0</v>
      </c>
      <c r="O20" s="9">
        <f t="shared" si="0"/>
        <v>1</v>
      </c>
      <c r="P20" s="18">
        <f t="shared" si="1"/>
        <v>7.65</v>
      </c>
    </row>
    <row r="21" spans="1:16" ht="18" customHeight="1" x14ac:dyDescent="0.25">
      <c r="A21" s="3">
        <f>IF(Plantilla!$A$12="", "", Plantilla!$A$12)</f>
        <v>107</v>
      </c>
      <c r="B21" s="3" t="str">
        <f>IF($A21="","", Plantilla!$B$12)</f>
        <v>Gonzalo Serra</v>
      </c>
      <c r="C21" s="3" t="str">
        <f>IF($A21="","", Plantilla!$C$12)</f>
        <v>MED</v>
      </c>
      <c r="D21" s="9">
        <f>IF($A21="","", COUNTIFS(Registro!$B$37:$B$436, $A21))</f>
        <v>1</v>
      </c>
      <c r="E21" s="9">
        <f>IF($A21="","", COUNTIFS(Registro!$B$37:$B$436, $A21, Registro!$E$37:$E$436, "S"))</f>
        <v>1</v>
      </c>
      <c r="F21" s="2">
        <f>IF($A21="","", SUMIFS(Registro!$F$37:$F$436, Registro!$B$37:$B$436, $A21))</f>
        <v>62</v>
      </c>
      <c r="G21" s="2">
        <f>IF($A21="","", SUMIFS(Registro!$G$37:$G$436, Registro!$B$37:$B$436, $A21))</f>
        <v>0</v>
      </c>
      <c r="H21" s="2">
        <f>IF($A21="","", SUMIFS(Registro!$H$37:$H$436, Registro!$B$37:$B$436, $A21))</f>
        <v>0</v>
      </c>
      <c r="I21" s="2">
        <f>IF($A21="","", SUMIFS(Registro!$I$37:$I$436, Registro!$B$37:$B$436, $A21))</f>
        <v>0</v>
      </c>
      <c r="J21" s="2">
        <f>IF($A21="","", SUMIFS(Registro!$J$37:$J$436, Registro!$B$37:$B$436, $A21))</f>
        <v>0</v>
      </c>
      <c r="K21" s="11">
        <f>IF($A21="","", IFERROR(SUMIFS(Registro!$K$37:$K$436, Registro!$B$37:$B$436, $A21, Registro!$K$37:$K$436, "&gt;0")/COUNTIFS(Registro!$B$37:$B$436, $A21, Registro!$K$37:$K$436, "&gt;0"), ""))</f>
        <v>6.3</v>
      </c>
      <c r="L21" s="11">
        <f>IF($A21="","", IFERROR(SUMIFS(Registro!$N$37:$N$436, Registro!$B$37:$B$436, $A21, Registro!$N$37:$N$436, "&gt;0")/COUNTIFS(Registro!$B$37:$B$436, $A21, Registro!$N$37:$N$436, "&gt;0"), ""))</f>
        <v>5.3</v>
      </c>
      <c r="M21" s="9">
        <f>IF($A21="","", COUNTIFS(Registro!$B$37:$B$436, $A21, Registro!$L$37:$L$436, "Sí"))</f>
        <v>0</v>
      </c>
      <c r="N21" s="2">
        <f>IF($A21="","", SUMIFS(Registro!$M$37:$M$436, Registro!$B$37:$B$436, $A21))</f>
        <v>0</v>
      </c>
      <c r="O21" s="9">
        <f t="shared" si="0"/>
        <v>0</v>
      </c>
      <c r="P21" s="18">
        <f t="shared" si="1"/>
        <v>5.3</v>
      </c>
    </row>
    <row r="22" spans="1:16" ht="18" customHeight="1" x14ac:dyDescent="0.25">
      <c r="A22" s="3">
        <f>IF(Plantilla!$A$13="", "", Plantilla!$A$13)</f>
        <v>108</v>
      </c>
      <c r="B22" s="3" t="str">
        <f>IF($A22="","", Plantilla!$B$13)</f>
        <v>Héctor Vidal</v>
      </c>
      <c r="C22" s="3" t="str">
        <f>IF($A22="","", Plantilla!$C$13)</f>
        <v>DEL</v>
      </c>
      <c r="D22" s="9">
        <f>IF($A22="","", COUNTIFS(Registro!$B$37:$B$436, $A22))</f>
        <v>2</v>
      </c>
      <c r="E22" s="9">
        <f>IF($A22="","", COUNTIFS(Registro!$B$37:$B$436, $A22, Registro!$E$37:$E$436, "S"))</f>
        <v>2</v>
      </c>
      <c r="F22" s="2">
        <f>IF($A22="","", SUMIFS(Registro!$F$37:$F$436, Registro!$B$37:$B$436, $A22))</f>
        <v>180</v>
      </c>
      <c r="G22" s="2">
        <f>IF($A22="","", SUMIFS(Registro!$G$37:$G$436, Registro!$B$37:$B$436, $A22))</f>
        <v>1</v>
      </c>
      <c r="H22" s="2">
        <f>IF($A22="","", SUMIFS(Registro!$H$37:$H$436, Registro!$B$37:$B$436, $A22))</f>
        <v>0</v>
      </c>
      <c r="I22" s="2">
        <f>IF($A22="","", SUMIFS(Registro!$I$37:$I$436, Registro!$B$37:$B$436, $A22))</f>
        <v>0</v>
      </c>
      <c r="J22" s="2">
        <f>IF($A22="","", SUMIFS(Registro!$J$37:$J$436, Registro!$B$37:$B$436, $A22))</f>
        <v>0</v>
      </c>
      <c r="K22" s="11">
        <f>IF($A22="","", IFERROR(SUMIFS(Registro!$K$37:$K$436, Registro!$B$37:$B$436, $A22, Registro!$K$37:$K$436, "&gt;0")/COUNTIFS(Registro!$B$37:$B$436, $A22, Registro!$K$37:$K$436, "&gt;0"), ""))</f>
        <v>7.1</v>
      </c>
      <c r="L22" s="11">
        <f>IF($A22="","", IFERROR(SUMIFS(Registro!$N$37:$N$436, Registro!$B$37:$B$436, $A22, Registro!$N$37:$N$436, "&gt;0")/COUNTIFS(Registro!$B$37:$B$436, $A22, Registro!$N$37:$N$436, "&gt;0"), ""))</f>
        <v>6.5</v>
      </c>
      <c r="M22" s="9">
        <f>IF($A22="","", COUNTIFS(Registro!$B$37:$B$436, $A22, Registro!$L$37:$L$436, "Sí"))</f>
        <v>0</v>
      </c>
      <c r="N22" s="2">
        <f>IF($A22="","", SUMIFS(Registro!$M$37:$M$436, Registro!$B$37:$B$436, $A22))</f>
        <v>0</v>
      </c>
      <c r="O22" s="9">
        <f t="shared" si="0"/>
        <v>1</v>
      </c>
      <c r="P22" s="18">
        <f t="shared" si="1"/>
        <v>8</v>
      </c>
    </row>
    <row r="23" spans="1:16" ht="18" customHeight="1" x14ac:dyDescent="0.25">
      <c r="A23" s="3">
        <f>IF(Plantilla!$A$14="", "", Plantilla!$A$14)</f>
        <v>109</v>
      </c>
      <c r="B23" s="3" t="str">
        <f>IF($A23="","", Plantilla!$B$14)</f>
        <v>Iván Cruz</v>
      </c>
      <c r="C23" s="3" t="str">
        <f>IF($A23="","", Plantilla!$C$14)</f>
        <v>DEL</v>
      </c>
      <c r="D23" s="9">
        <f>IF($A23="","", COUNTIFS(Registro!$B$37:$B$436, $A23))</f>
        <v>2</v>
      </c>
      <c r="E23" s="9">
        <f>IF($A23="","", COUNTIFS(Registro!$B$37:$B$436, $A23, Registro!$E$37:$E$436, "S"))</f>
        <v>2</v>
      </c>
      <c r="F23" s="2">
        <f>IF($A23="","", SUMIFS(Registro!$F$37:$F$436, Registro!$B$37:$B$436, $A23))</f>
        <v>158</v>
      </c>
      <c r="G23" s="2">
        <f>IF($A23="","", SUMIFS(Registro!$G$37:$G$436, Registro!$B$37:$B$436, $A23))</f>
        <v>1</v>
      </c>
      <c r="H23" s="2">
        <f>IF($A23="","", SUMIFS(Registro!$H$37:$H$436, Registro!$B$37:$B$436, $A23))</f>
        <v>0</v>
      </c>
      <c r="I23" s="2">
        <f>IF($A23="","", SUMIFS(Registro!$I$37:$I$436, Registro!$B$37:$B$436, $A23))</f>
        <v>0</v>
      </c>
      <c r="J23" s="2">
        <f>IF($A23="","", SUMIFS(Registro!$J$37:$J$436, Registro!$B$37:$B$436, $A23))</f>
        <v>0</v>
      </c>
      <c r="K23" s="11">
        <f>IF($A23="","", IFERROR(SUMIFS(Registro!$K$37:$K$436, Registro!$B$37:$B$436, $A23, Registro!$K$37:$K$436, "&gt;0")/COUNTIFS(Registro!$B$37:$B$436, $A23, Registro!$K$37:$K$436, "&gt;0"), ""))</f>
        <v>6.9499999999999993</v>
      </c>
      <c r="L23" s="11">
        <f>IF($A23="","", IFERROR(SUMIFS(Registro!$N$37:$N$436, Registro!$B$37:$B$436, $A23, Registro!$N$37:$N$436, "&gt;0")/COUNTIFS(Registro!$B$37:$B$436, $A23, Registro!$N$37:$N$436, "&gt;0"), ""))</f>
        <v>6.4</v>
      </c>
      <c r="M23" s="9">
        <f>IF($A23="","", COUNTIFS(Registro!$B$37:$B$436, $A23, Registro!$L$37:$L$436, "Sí"))</f>
        <v>0</v>
      </c>
      <c r="N23" s="2">
        <f>IF($A23="","", SUMIFS(Registro!$M$37:$M$436, Registro!$B$37:$B$436, $A23))</f>
        <v>0</v>
      </c>
      <c r="O23" s="9">
        <f t="shared" si="0"/>
        <v>1</v>
      </c>
      <c r="P23" s="18">
        <f t="shared" si="1"/>
        <v>7.9</v>
      </c>
    </row>
    <row r="24" spans="1:16" ht="18" customHeight="1" x14ac:dyDescent="0.25">
      <c r="A24" s="3">
        <f>IF(Plantilla!$A$15="", "", Plantilla!$A$15)</f>
        <v>110</v>
      </c>
      <c r="B24" s="3" t="str">
        <f>IF($A24="","", Plantilla!$B$15)</f>
        <v>Julián Pardo</v>
      </c>
      <c r="C24" s="3" t="str">
        <f>IF($A24="","", Plantilla!$C$15)</f>
        <v>MED</v>
      </c>
      <c r="D24" s="9">
        <f>IF($A24="","", COUNTIFS(Registro!$B$37:$B$436, $A24))</f>
        <v>2</v>
      </c>
      <c r="E24" s="9">
        <f>IF($A24="","", COUNTIFS(Registro!$B$37:$B$436, $A24, Registro!$E$37:$E$436, "S"))</f>
        <v>2</v>
      </c>
      <c r="F24" s="2">
        <f>IF($A24="","", SUMIFS(Registro!$F$37:$F$436, Registro!$B$37:$B$436, $A24))</f>
        <v>180</v>
      </c>
      <c r="G24" s="2">
        <f>IF($A24="","", SUMIFS(Registro!$G$37:$G$436, Registro!$B$37:$B$436, $A24))</f>
        <v>0</v>
      </c>
      <c r="H24" s="2">
        <f>IF($A24="","", SUMIFS(Registro!$H$37:$H$436, Registro!$B$37:$B$436, $A24))</f>
        <v>0</v>
      </c>
      <c r="I24" s="2">
        <f>IF($A24="","", SUMIFS(Registro!$I$37:$I$436, Registro!$B$37:$B$436, $A24))</f>
        <v>0</v>
      </c>
      <c r="J24" s="2">
        <f>IF($A24="","", SUMIFS(Registro!$J$37:$J$436, Registro!$B$37:$B$436, $A24))</f>
        <v>0</v>
      </c>
      <c r="K24" s="11">
        <f>IF($A24="","", IFERROR(SUMIFS(Registro!$K$37:$K$436, Registro!$B$37:$B$436, $A24, Registro!$K$37:$K$436, "&gt;0")/COUNTIFS(Registro!$B$37:$B$436, $A24, Registro!$K$37:$K$436, "&gt;0"), ""))</f>
        <v>6.8000000000000007</v>
      </c>
      <c r="L24" s="11">
        <f>IF($A24="","", IFERROR(SUMIFS(Registro!$N$37:$N$436, Registro!$B$37:$B$436, $A24, Registro!$N$37:$N$436, "&gt;0")/COUNTIFS(Registro!$B$37:$B$436, $A24, Registro!$N$37:$N$436, "&gt;0"), ""))</f>
        <v>5.5</v>
      </c>
      <c r="M24" s="9">
        <f>IF($A24="","", COUNTIFS(Registro!$B$37:$B$436, $A24, Registro!$L$37:$L$436, "Sí"))</f>
        <v>0</v>
      </c>
      <c r="N24" s="2">
        <f>IF($A24="","", SUMIFS(Registro!$M$37:$M$436, Registro!$B$37:$B$436, $A24))</f>
        <v>0</v>
      </c>
      <c r="O24" s="9">
        <f t="shared" si="0"/>
        <v>0</v>
      </c>
      <c r="P24" s="18">
        <f t="shared" si="1"/>
        <v>5.5</v>
      </c>
    </row>
    <row r="25" spans="1:16" ht="18" customHeight="1" x14ac:dyDescent="0.25">
      <c r="A25" s="3">
        <f>IF(Plantilla!$A$16="", "", Plantilla!$A$16)</f>
        <v>111</v>
      </c>
      <c r="B25" s="3" t="str">
        <f>IF($A25="","", Plantilla!$B$16)</f>
        <v>Kevin Soria</v>
      </c>
      <c r="C25" s="3" t="str">
        <f>IF($A25="","", Plantilla!$C$16)</f>
        <v>DEF</v>
      </c>
      <c r="D25" s="9">
        <f>IF($A25="","", COUNTIFS(Registro!$B$37:$B$436, $A25))</f>
        <v>2</v>
      </c>
      <c r="E25" s="9">
        <f>IF($A25="","", COUNTIFS(Registro!$B$37:$B$436, $A25, Registro!$E$37:$E$436, "S"))</f>
        <v>2</v>
      </c>
      <c r="F25" s="2">
        <f>IF($A25="","", SUMIFS(Registro!$F$37:$F$436, Registro!$B$37:$B$436, $A25))</f>
        <v>180</v>
      </c>
      <c r="G25" s="2">
        <f>IF($A25="","", SUMIFS(Registro!$G$37:$G$436, Registro!$B$37:$B$436, $A25))</f>
        <v>0</v>
      </c>
      <c r="H25" s="2">
        <f>IF($A25="","", SUMIFS(Registro!$H$37:$H$436, Registro!$B$37:$B$436, $A25))</f>
        <v>0</v>
      </c>
      <c r="I25" s="2">
        <f>IF($A25="","", SUMIFS(Registro!$I$37:$I$436, Registro!$B$37:$B$436, $A25))</f>
        <v>0</v>
      </c>
      <c r="J25" s="2">
        <f>IF($A25="","", SUMIFS(Registro!$J$37:$J$436, Registro!$B$37:$B$436, $A25))</f>
        <v>0</v>
      </c>
      <c r="K25" s="11">
        <f>IF($A25="","", IFERROR(SUMIFS(Registro!$K$37:$K$436, Registro!$B$37:$B$436, $A25, Registro!$K$37:$K$436, "&gt;0")/COUNTIFS(Registro!$B$37:$B$436, $A25, Registro!$K$37:$K$436, "&gt;0"), ""))</f>
        <v>7.1</v>
      </c>
      <c r="L25" s="11">
        <f>IF($A25="","", IFERROR(SUMIFS(Registro!$N$37:$N$436, Registro!$B$37:$B$436, $A25, Registro!$N$37:$N$436, "&gt;0")/COUNTIFS(Registro!$B$37:$B$436, $A25, Registro!$N$37:$N$436, "&gt;0"), ""))</f>
        <v>5.5</v>
      </c>
      <c r="M25" s="9">
        <f>IF($A25="","", COUNTIFS(Registro!$B$37:$B$436, $A25, Registro!$L$37:$L$436, "Sí"))</f>
        <v>0</v>
      </c>
      <c r="N25" s="2">
        <f>IF($A25="","", SUMIFS(Registro!$M$37:$M$436, Registro!$B$37:$B$436, $A25))</f>
        <v>0</v>
      </c>
      <c r="O25" s="9">
        <f t="shared" si="0"/>
        <v>0</v>
      </c>
      <c r="P25" s="18">
        <f t="shared" si="1"/>
        <v>5.5</v>
      </c>
    </row>
    <row r="26" spans="1:16" ht="18" customHeight="1" x14ac:dyDescent="0.25">
      <c r="A26" s="3">
        <f>IF(Plantilla!$A$17="", "", Plantilla!$A$17)</f>
        <v>112</v>
      </c>
      <c r="B26" s="3" t="str">
        <f>IF($A26="","", Plantilla!$B$17)</f>
        <v>Leo Castaño</v>
      </c>
      <c r="C26" s="3" t="str">
        <f>IF($A26="","", Plantilla!$C$17)</f>
        <v>DEL</v>
      </c>
      <c r="D26" s="9">
        <f>IF($A26="","", COUNTIFS(Registro!$B$37:$B$436, $A26))</f>
        <v>2</v>
      </c>
      <c r="E26" s="9">
        <f>IF($A26="","", COUNTIFS(Registro!$B$37:$B$436, $A26, Registro!$E$37:$E$436, "S"))</f>
        <v>0</v>
      </c>
      <c r="F26" s="2">
        <f>IF($A26="","", SUMIFS(Registro!$F$37:$F$436, Registro!$B$37:$B$436, $A26))</f>
        <v>50</v>
      </c>
      <c r="G26" s="2">
        <f>IF($A26="","", SUMIFS(Registro!$G$37:$G$436, Registro!$B$37:$B$436, $A26))</f>
        <v>0</v>
      </c>
      <c r="H26" s="2">
        <f>IF($A26="","", SUMIFS(Registro!$H$37:$H$436, Registro!$B$37:$B$436, $A26))</f>
        <v>1</v>
      </c>
      <c r="I26" s="2">
        <f>IF($A26="","", SUMIFS(Registro!$I$37:$I$436, Registro!$B$37:$B$436, $A26))</f>
        <v>0</v>
      </c>
      <c r="J26" s="2">
        <f>IF($A26="","", SUMIFS(Registro!$J$37:$J$436, Registro!$B$37:$B$436, $A26))</f>
        <v>0</v>
      </c>
      <c r="K26" s="11">
        <f>IF($A26="","", IFERROR(SUMIFS(Registro!$K$37:$K$436, Registro!$B$37:$B$436, $A26, Registro!$K$37:$K$436, "&gt;0")/COUNTIFS(Registro!$B$37:$B$436, $A26, Registro!$K$37:$K$436, "&gt;0"), ""))</f>
        <v>6.4499999999999993</v>
      </c>
      <c r="L26" s="11">
        <f>IF($A26="","", IFERROR(SUMIFS(Registro!$N$37:$N$436, Registro!$B$37:$B$436, $A26, Registro!$N$37:$N$436, "&gt;0")/COUNTIFS(Registro!$B$37:$B$436, $A26, Registro!$N$37:$N$436, "&gt;0"), ""))</f>
        <v>5.75</v>
      </c>
      <c r="M26" s="9">
        <f>IF($A26="","", COUNTIFS(Registro!$B$37:$B$436, $A26, Registro!$L$37:$L$436, "Sí"))</f>
        <v>0</v>
      </c>
      <c r="N26" s="2">
        <f>IF($A26="","", SUMIFS(Registro!$M$37:$M$436, Registro!$B$37:$B$436, $A26))</f>
        <v>0</v>
      </c>
      <c r="O26" s="9">
        <f t="shared" si="0"/>
        <v>1</v>
      </c>
      <c r="P26" s="18">
        <f t="shared" si="1"/>
        <v>7.25</v>
      </c>
    </row>
    <row r="27" spans="1:16" ht="18" customHeight="1" x14ac:dyDescent="0.25">
      <c r="A27" s="3">
        <f>IF(Plantilla!$A$18="", "", Plantilla!$A$18)</f>
        <v>113</v>
      </c>
      <c r="B27" s="3" t="str">
        <f>IF($A27="","", Plantilla!$B$18)</f>
        <v>Marco Daza</v>
      </c>
      <c r="C27" s="3" t="str">
        <f>IF($A27="","", Plantilla!$C$18)</f>
        <v>POR</v>
      </c>
      <c r="D27" s="9">
        <f>IF($A27="","", COUNTIFS(Registro!$B$37:$B$436, $A27))</f>
        <v>0</v>
      </c>
      <c r="E27" s="9">
        <f>IF($A27="","", COUNTIFS(Registro!$B$37:$B$436, $A27, Registro!$E$37:$E$436, "S"))</f>
        <v>0</v>
      </c>
      <c r="F27" s="2">
        <f>IF($A27="","", SUMIFS(Registro!$F$37:$F$436, Registro!$B$37:$B$436, $A27))</f>
        <v>0</v>
      </c>
      <c r="G27" s="2">
        <f>IF($A27="","", SUMIFS(Registro!$G$37:$G$436, Registro!$B$37:$B$436, $A27))</f>
        <v>0</v>
      </c>
      <c r="H27" s="2">
        <f>IF($A27="","", SUMIFS(Registro!$H$37:$H$436, Registro!$B$37:$B$436, $A27))</f>
        <v>0</v>
      </c>
      <c r="I27" s="2">
        <f>IF($A27="","", SUMIFS(Registro!$I$37:$I$436, Registro!$B$37:$B$436, $A27))</f>
        <v>0</v>
      </c>
      <c r="J27" s="2">
        <f>IF($A27="","", SUMIFS(Registro!$J$37:$J$436, Registro!$B$37:$B$436, $A27))</f>
        <v>0</v>
      </c>
      <c r="K27" s="11" t="str">
        <f>IF($A27="","", IFERROR(SUMIFS(Registro!$K$37:$K$436, Registro!$B$37:$B$436, $A27, Registro!$K$37:$K$436, "&gt;0")/COUNTIFS(Registro!$B$37:$B$436, $A27, Registro!$K$37:$K$436, "&gt;0"), ""))</f>
        <v/>
      </c>
      <c r="L27" s="11" t="str">
        <f>IF($A27="","", IFERROR(SUMIFS(Registro!$N$37:$N$436, Registro!$B$37:$B$436, $A27, Registro!$N$37:$N$436, "&gt;0")/COUNTIFS(Registro!$B$37:$B$436, $A27, Registro!$N$37:$N$436, "&gt;0"), ""))</f>
        <v/>
      </c>
      <c r="M27" s="9">
        <f>IF($A27="","", COUNTIFS(Registro!$B$37:$B$436, $A27, Registro!$L$37:$L$436, "Sí"))</f>
        <v>0</v>
      </c>
      <c r="N27" s="2">
        <f>IF($A27="","", SUMIFS(Registro!$M$37:$M$436, Registro!$B$37:$B$436, $A27))</f>
        <v>0</v>
      </c>
      <c r="O27" s="9">
        <f t="shared" si="0"/>
        <v>0</v>
      </c>
      <c r="P27" s="18" t="e">
        <f t="shared" si="1"/>
        <v>#VALUE!</v>
      </c>
    </row>
    <row r="28" spans="1:16" ht="18" customHeight="1" x14ac:dyDescent="0.25">
      <c r="A28" s="3">
        <f>IF(Plantilla!$A$19="", "", Plantilla!$A$19)</f>
        <v>114</v>
      </c>
      <c r="B28" s="3" t="str">
        <f>IF($A28="","", Plantilla!$B$19)</f>
        <v>Nico Beltrán</v>
      </c>
      <c r="C28" s="3" t="str">
        <f>IF($A28="","", Plantilla!$C$19)</f>
        <v>DEF</v>
      </c>
      <c r="D28" s="9">
        <f>IF($A28="","", COUNTIFS(Registro!$B$37:$B$436, $A28))</f>
        <v>0</v>
      </c>
      <c r="E28" s="9">
        <f>IF($A28="","", COUNTIFS(Registro!$B$37:$B$436, $A28, Registro!$E$37:$E$436, "S"))</f>
        <v>0</v>
      </c>
      <c r="F28" s="2">
        <f>IF($A28="","", SUMIFS(Registro!$F$37:$F$436, Registro!$B$37:$B$436, $A28))</f>
        <v>0</v>
      </c>
      <c r="G28" s="2">
        <f>IF($A28="","", SUMIFS(Registro!$G$37:$G$436, Registro!$B$37:$B$436, $A28))</f>
        <v>0</v>
      </c>
      <c r="H28" s="2">
        <f>IF($A28="","", SUMIFS(Registro!$H$37:$H$436, Registro!$B$37:$B$436, $A28))</f>
        <v>0</v>
      </c>
      <c r="I28" s="2">
        <f>IF($A28="","", SUMIFS(Registro!$I$37:$I$436, Registro!$B$37:$B$436, $A28))</f>
        <v>0</v>
      </c>
      <c r="J28" s="2">
        <f>IF($A28="","", SUMIFS(Registro!$J$37:$J$436, Registro!$B$37:$B$436, $A28))</f>
        <v>0</v>
      </c>
      <c r="K28" s="11" t="str">
        <f>IF($A28="","", IFERROR(SUMIFS(Registro!$K$37:$K$436, Registro!$B$37:$B$436, $A28, Registro!$K$37:$K$436, "&gt;0")/COUNTIFS(Registro!$B$37:$B$436, $A28, Registro!$K$37:$K$436, "&gt;0"), ""))</f>
        <v/>
      </c>
      <c r="L28" s="11" t="str">
        <f>IF($A28="","", IFERROR(SUMIFS(Registro!$N$37:$N$436, Registro!$B$37:$B$436, $A28, Registro!$N$37:$N$436, "&gt;0")/COUNTIFS(Registro!$B$37:$B$436, $A28, Registro!$N$37:$N$436, "&gt;0"), ""))</f>
        <v/>
      </c>
      <c r="M28" s="9">
        <f>IF($A28="","", COUNTIFS(Registro!$B$37:$B$436, $A28, Registro!$L$37:$L$436, "Sí"))</f>
        <v>0</v>
      </c>
      <c r="N28" s="2">
        <f>IF($A28="","", SUMIFS(Registro!$M$37:$M$436, Registro!$B$37:$B$436, $A28))</f>
        <v>0</v>
      </c>
      <c r="O28" s="9">
        <f t="shared" si="0"/>
        <v>0</v>
      </c>
      <c r="P28" s="18" t="e">
        <f t="shared" si="1"/>
        <v>#VALUE!</v>
      </c>
    </row>
    <row r="29" spans="1:16" ht="18" customHeight="1" x14ac:dyDescent="0.25">
      <c r="A29" s="3">
        <f>IF(Plantilla!$A$20="", "", Plantilla!$A$20)</f>
        <v>115</v>
      </c>
      <c r="B29" s="3" t="str">
        <f>IF($A29="","", Plantilla!$B$20)</f>
        <v>Óscar Tejada</v>
      </c>
      <c r="C29" s="3" t="str">
        <f>IF($A29="","", Plantilla!$C$20)</f>
        <v>MED</v>
      </c>
      <c r="D29" s="9">
        <f>IF($A29="","", COUNTIFS(Registro!$B$37:$B$436, $A29))</f>
        <v>2</v>
      </c>
      <c r="E29" s="9">
        <f>IF($A29="","", COUNTIFS(Registro!$B$37:$B$436, $A29, Registro!$E$37:$E$436, "S"))</f>
        <v>0</v>
      </c>
      <c r="F29" s="2">
        <f>IF($A29="","", SUMIFS(Registro!$F$37:$F$436, Registro!$B$37:$B$436, $A29))</f>
        <v>27</v>
      </c>
      <c r="G29" s="2">
        <f>IF($A29="","", SUMIFS(Registro!$G$37:$G$436, Registro!$B$37:$B$436, $A29))</f>
        <v>0</v>
      </c>
      <c r="H29" s="2">
        <f>IF($A29="","", SUMIFS(Registro!$H$37:$H$436, Registro!$B$37:$B$436, $A29))</f>
        <v>0</v>
      </c>
      <c r="I29" s="2">
        <f>IF($A29="","", SUMIFS(Registro!$I$37:$I$436, Registro!$B$37:$B$436, $A29))</f>
        <v>0</v>
      </c>
      <c r="J29" s="2">
        <f>IF($A29="","", SUMIFS(Registro!$J$37:$J$436, Registro!$B$37:$B$436, $A29))</f>
        <v>0</v>
      </c>
      <c r="K29" s="11">
        <f>IF($A29="","", IFERROR(SUMIFS(Registro!$K$37:$K$436, Registro!$B$37:$B$436, $A29, Registro!$K$37:$K$436, "&gt;0")/COUNTIFS(Registro!$B$37:$B$436, $A29, Registro!$K$37:$K$436, "&gt;0"), ""))</f>
        <v>6</v>
      </c>
      <c r="L29" s="11">
        <f>IF($A29="","", IFERROR(SUMIFS(Registro!$N$37:$N$436, Registro!$B$37:$B$436, $A29, Registro!$N$37:$N$436, "&gt;0")/COUNTIFS(Registro!$B$37:$B$436, $A29, Registro!$N$37:$N$436, "&gt;0"), ""))</f>
        <v>5</v>
      </c>
      <c r="M29" s="9">
        <f>IF($A29="","", COUNTIFS(Registro!$B$37:$B$436, $A29, Registro!$L$37:$L$436, "Sí"))</f>
        <v>0</v>
      </c>
      <c r="N29" s="2">
        <f>IF($A29="","", SUMIFS(Registro!$M$37:$M$436, Registro!$B$37:$B$436, $A29))</f>
        <v>0</v>
      </c>
      <c r="O29" s="9">
        <f t="shared" si="0"/>
        <v>0</v>
      </c>
      <c r="P29" s="18">
        <f t="shared" si="1"/>
        <v>5</v>
      </c>
    </row>
    <row r="30" spans="1:16" ht="18" customHeight="1" x14ac:dyDescent="0.25">
      <c r="A30" s="3">
        <f>IF(Plantilla!$A$21="", "", Plantilla!$A$21)</f>
        <v>116</v>
      </c>
      <c r="B30" s="3" t="str">
        <f>IF($A30="","", Plantilla!$B$21)</f>
        <v>Pablo Naranjo</v>
      </c>
      <c r="C30" s="3" t="str">
        <f>IF($A30="","", Plantilla!$C$21)</f>
        <v>DEL</v>
      </c>
      <c r="D30" s="9">
        <f>IF($A30="","", COUNTIFS(Registro!$B$37:$B$436, $A30))</f>
        <v>0</v>
      </c>
      <c r="E30" s="9">
        <f>IF($A30="","", COUNTIFS(Registro!$B$37:$B$436, $A30, Registro!$E$37:$E$436, "S"))</f>
        <v>0</v>
      </c>
      <c r="F30" s="2">
        <f>IF($A30="","", SUMIFS(Registro!$F$37:$F$436, Registro!$B$37:$B$436, $A30))</f>
        <v>0</v>
      </c>
      <c r="G30" s="2">
        <f>IF($A30="","", SUMIFS(Registro!$G$37:$G$436, Registro!$B$37:$B$436, $A30))</f>
        <v>0</v>
      </c>
      <c r="H30" s="2">
        <f>IF($A30="","", SUMIFS(Registro!$H$37:$H$436, Registro!$B$37:$B$436, $A30))</f>
        <v>0</v>
      </c>
      <c r="I30" s="2">
        <f>IF($A30="","", SUMIFS(Registro!$I$37:$I$436, Registro!$B$37:$B$436, $A30))</f>
        <v>0</v>
      </c>
      <c r="J30" s="2">
        <f>IF($A30="","", SUMIFS(Registro!$J$37:$J$436, Registro!$B$37:$B$436, $A30))</f>
        <v>0</v>
      </c>
      <c r="K30" s="11" t="str">
        <f>IF($A30="","", IFERROR(SUMIFS(Registro!$K$37:$K$436, Registro!$B$37:$B$436, $A30, Registro!$K$37:$K$436, "&gt;0")/COUNTIFS(Registro!$B$37:$B$436, $A30, Registro!$K$37:$K$436, "&gt;0"), ""))</f>
        <v/>
      </c>
      <c r="L30" s="11" t="str">
        <f>IF($A30="","", IFERROR(SUMIFS(Registro!$N$37:$N$436, Registro!$B$37:$B$436, $A30, Registro!$N$37:$N$436, "&gt;0")/COUNTIFS(Registro!$B$37:$B$436, $A30, Registro!$N$37:$N$436, "&gt;0"), ""))</f>
        <v/>
      </c>
      <c r="M30" s="9">
        <f>IF($A30="","", COUNTIFS(Registro!$B$37:$B$436, $A30, Registro!$L$37:$L$436, "Sí"))</f>
        <v>0</v>
      </c>
      <c r="N30" s="2">
        <f>IF($A30="","", SUMIFS(Registro!$M$37:$M$436, Registro!$B$37:$B$436, $A30))</f>
        <v>0</v>
      </c>
      <c r="O30" s="9">
        <f t="shared" si="0"/>
        <v>0</v>
      </c>
      <c r="P30" s="18" t="e">
        <f t="shared" si="1"/>
        <v>#VALUE!</v>
      </c>
    </row>
    <row r="31" spans="1:16" ht="18" customHeight="1" x14ac:dyDescent="0.25">
      <c r="A31" s="3" t="str">
        <f>IF(Plantilla!$A$22="", "", Plantilla!$A$22)</f>
        <v/>
      </c>
      <c r="B31" s="3" t="str">
        <f>IF($A31="","", Plantilla!$B$22)</f>
        <v/>
      </c>
      <c r="C31" s="3" t="str">
        <f>IF($A31="","", Plantilla!$C$22)</f>
        <v/>
      </c>
      <c r="D31" s="9" t="str">
        <f>IF($A31="","", COUNTIFS(Registro!$B$37:$B$436, $A31))</f>
        <v/>
      </c>
      <c r="E31" s="9" t="str">
        <f>IF($A31="","", COUNTIFS(Registro!$B$37:$B$436, $A31, Registro!$E$37:$E$436, "S"))</f>
        <v/>
      </c>
      <c r="F31" s="2" t="str">
        <f>IF($A31="","", SUMIFS(Registro!$F$37:$F$436, Registro!$B$37:$B$436, $A31))</f>
        <v/>
      </c>
      <c r="G31" s="2" t="str">
        <f>IF($A31="","", SUMIFS(Registro!$G$37:$G$436, Registro!$B$37:$B$436, $A31))</f>
        <v/>
      </c>
      <c r="H31" s="2" t="str">
        <f>IF($A31="","", SUMIFS(Registro!$H$37:$H$436, Registro!$B$37:$B$436, $A31))</f>
        <v/>
      </c>
      <c r="I31" s="2" t="str">
        <f>IF($A31="","", SUMIFS(Registro!$I$37:$I$436, Registro!$B$37:$B$436, $A31))</f>
        <v/>
      </c>
      <c r="J31" s="2" t="str">
        <f>IF($A31="","", SUMIFS(Registro!$J$37:$J$436, Registro!$B$37:$B$436, $A31))</f>
        <v/>
      </c>
      <c r="K31" s="11" t="str">
        <f>IF($A31="","", IFERROR(SUMIFS(Registro!$K$37:$K$436, Registro!$B$37:$B$436, $A31, Registro!$K$37:$K$436, "&gt;0")/COUNTIFS(Registro!$B$37:$B$436, $A31, Registro!$K$37:$K$436, "&gt;0"), ""))</f>
        <v/>
      </c>
      <c r="L31" s="11" t="str">
        <f>IF($A31="","", IFERROR(SUMIFS(Registro!$N$37:$N$436, Registro!$B$37:$B$436, $A31, Registro!$N$37:$N$436, "&gt;0")/COUNTIFS(Registro!$B$37:$B$436, $A31, Registro!$N$37:$N$436, "&gt;0"), ""))</f>
        <v/>
      </c>
      <c r="M31" s="9" t="str">
        <f>IF($A31="","", COUNTIFS(Registro!$B$37:$B$436, $A31, Registro!$L$37:$L$436, "Sí"))</f>
        <v/>
      </c>
      <c r="N31" s="2" t="str">
        <f>IF($A31="","", SUMIFS(Registro!$M$37:$M$436, Registro!$B$37:$B$436, $A31))</f>
        <v/>
      </c>
      <c r="O31" s="9" t="str">
        <f t="shared" si="0"/>
        <v/>
      </c>
      <c r="P31" s="18" t="str">
        <f t="shared" si="1"/>
        <v/>
      </c>
    </row>
    <row r="32" spans="1:16" ht="18" customHeight="1" x14ac:dyDescent="0.25">
      <c r="A32" s="3" t="str">
        <f>IF(Plantilla!$A$23="", "", Plantilla!$A$23)</f>
        <v/>
      </c>
      <c r="B32" s="3" t="str">
        <f>IF($A32="","", Plantilla!$B$23)</f>
        <v/>
      </c>
      <c r="C32" s="3" t="str">
        <f>IF($A32="","", Plantilla!$C$23)</f>
        <v/>
      </c>
      <c r="D32" s="9" t="str">
        <f>IF($A32="","", COUNTIFS(Registro!$B$37:$B$436, $A32))</f>
        <v/>
      </c>
      <c r="E32" s="9" t="str">
        <f>IF($A32="","", COUNTIFS(Registro!$B$37:$B$436, $A32, Registro!$E$37:$E$436, "S"))</f>
        <v/>
      </c>
      <c r="F32" s="2" t="str">
        <f>IF($A32="","", SUMIFS(Registro!$F$37:$F$436, Registro!$B$37:$B$436, $A32))</f>
        <v/>
      </c>
      <c r="G32" s="2" t="str">
        <f>IF($A32="","", SUMIFS(Registro!$G$37:$G$436, Registro!$B$37:$B$436, $A32))</f>
        <v/>
      </c>
      <c r="H32" s="2" t="str">
        <f>IF($A32="","", SUMIFS(Registro!$H$37:$H$436, Registro!$B$37:$B$436, $A32))</f>
        <v/>
      </c>
      <c r="I32" s="2" t="str">
        <f>IF($A32="","", SUMIFS(Registro!$I$37:$I$436, Registro!$B$37:$B$436, $A32))</f>
        <v/>
      </c>
      <c r="J32" s="2" t="str">
        <f>IF($A32="","", SUMIFS(Registro!$J$37:$J$436, Registro!$B$37:$B$436, $A32))</f>
        <v/>
      </c>
      <c r="K32" s="11" t="str">
        <f>IF($A32="","", IFERROR(SUMIFS(Registro!$K$37:$K$436, Registro!$B$37:$B$436, $A32, Registro!$K$37:$K$436, "&gt;0")/COUNTIFS(Registro!$B$37:$B$436, $A32, Registro!$K$37:$K$436, "&gt;0"), ""))</f>
        <v/>
      </c>
      <c r="L32" s="11" t="str">
        <f>IF($A32="","", IFERROR(SUMIFS(Registro!$N$37:$N$436, Registro!$B$37:$B$436, $A32, Registro!$N$37:$N$436, "&gt;0")/COUNTIFS(Registro!$B$37:$B$436, $A32, Registro!$N$37:$N$436, "&gt;0"), ""))</f>
        <v/>
      </c>
      <c r="M32" s="9" t="str">
        <f>IF($A32="","", COUNTIFS(Registro!$B$37:$B$436, $A32, Registro!$L$37:$L$436, "Sí"))</f>
        <v/>
      </c>
      <c r="N32" s="2" t="str">
        <f>IF($A32="","", SUMIFS(Registro!$M$37:$M$436, Registro!$B$37:$B$436, $A32))</f>
        <v/>
      </c>
      <c r="O32" s="9" t="str">
        <f t="shared" si="0"/>
        <v/>
      </c>
      <c r="P32" s="18" t="str">
        <f t="shared" si="1"/>
        <v/>
      </c>
    </row>
    <row r="33" spans="1:16" ht="18" customHeight="1" x14ac:dyDescent="0.25">
      <c r="A33" s="3" t="str">
        <f>IF(Plantilla!$A$24="", "", Plantilla!$A$24)</f>
        <v/>
      </c>
      <c r="B33" s="3" t="str">
        <f>IF($A33="","", Plantilla!$B$24)</f>
        <v/>
      </c>
      <c r="C33" s="3" t="str">
        <f>IF($A33="","", Plantilla!$C$24)</f>
        <v/>
      </c>
      <c r="D33" s="9" t="str">
        <f>IF($A33="","", COUNTIFS(Registro!$B$37:$B$436, $A33))</f>
        <v/>
      </c>
      <c r="E33" s="9" t="str">
        <f>IF($A33="","", COUNTIFS(Registro!$B$37:$B$436, $A33, Registro!$E$37:$E$436, "S"))</f>
        <v/>
      </c>
      <c r="F33" s="2" t="str">
        <f>IF($A33="","", SUMIFS(Registro!$F$37:$F$436, Registro!$B$37:$B$436, $A33))</f>
        <v/>
      </c>
      <c r="G33" s="2" t="str">
        <f>IF($A33="","", SUMIFS(Registro!$G$37:$G$436, Registro!$B$37:$B$436, $A33))</f>
        <v/>
      </c>
      <c r="H33" s="2" t="str">
        <f>IF($A33="","", SUMIFS(Registro!$H$37:$H$436, Registro!$B$37:$B$436, $A33))</f>
        <v/>
      </c>
      <c r="I33" s="2" t="str">
        <f>IF($A33="","", SUMIFS(Registro!$I$37:$I$436, Registro!$B$37:$B$436, $A33))</f>
        <v/>
      </c>
      <c r="J33" s="2" t="str">
        <f>IF($A33="","", SUMIFS(Registro!$J$37:$J$436, Registro!$B$37:$B$436, $A33))</f>
        <v/>
      </c>
      <c r="K33" s="11" t="str">
        <f>IF($A33="","", IFERROR(SUMIFS(Registro!$K$37:$K$436, Registro!$B$37:$B$436, $A33, Registro!$K$37:$K$436, "&gt;0")/COUNTIFS(Registro!$B$37:$B$436, $A33, Registro!$K$37:$K$436, "&gt;0"), ""))</f>
        <v/>
      </c>
      <c r="L33" s="11" t="str">
        <f>IF($A33="","", IFERROR(SUMIFS(Registro!$N$37:$N$436, Registro!$B$37:$B$436, $A33, Registro!$N$37:$N$436, "&gt;0")/COUNTIFS(Registro!$B$37:$B$436, $A33, Registro!$N$37:$N$436, "&gt;0"), ""))</f>
        <v/>
      </c>
      <c r="M33" s="9" t="str">
        <f>IF($A33="","", COUNTIFS(Registro!$B$37:$B$436, $A33, Registro!$L$37:$L$436, "Sí"))</f>
        <v/>
      </c>
      <c r="N33" s="2" t="str">
        <f>IF($A33="","", SUMIFS(Registro!$M$37:$M$436, Registro!$B$37:$B$436, $A33))</f>
        <v/>
      </c>
      <c r="O33" s="9" t="str">
        <f t="shared" si="0"/>
        <v/>
      </c>
      <c r="P33" s="18" t="str">
        <f t="shared" si="1"/>
        <v/>
      </c>
    </row>
    <row r="34" spans="1:16" ht="18" customHeight="1" x14ac:dyDescent="0.25">
      <c r="A34" s="3" t="str">
        <f>IF(Plantilla!$A$25="", "", Plantilla!$A$25)</f>
        <v/>
      </c>
      <c r="B34" s="3" t="str">
        <f>IF($A34="","", Plantilla!$B$25)</f>
        <v/>
      </c>
      <c r="C34" s="3" t="str">
        <f>IF($A34="","", Plantilla!$C$25)</f>
        <v/>
      </c>
      <c r="D34" s="9" t="str">
        <f>IF($A34="","", COUNTIFS(Registro!$B$37:$B$436, $A34))</f>
        <v/>
      </c>
      <c r="E34" s="9" t="str">
        <f>IF($A34="","", COUNTIFS(Registro!$B$37:$B$436, $A34, Registro!$E$37:$E$436, "S"))</f>
        <v/>
      </c>
      <c r="F34" s="2" t="str">
        <f>IF($A34="","", SUMIFS(Registro!$F$37:$F$436, Registro!$B$37:$B$436, $A34))</f>
        <v/>
      </c>
      <c r="G34" s="2" t="str">
        <f>IF($A34="","", SUMIFS(Registro!$G$37:$G$436, Registro!$B$37:$B$436, $A34))</f>
        <v/>
      </c>
      <c r="H34" s="2" t="str">
        <f>IF($A34="","", SUMIFS(Registro!$H$37:$H$436, Registro!$B$37:$B$436, $A34))</f>
        <v/>
      </c>
      <c r="I34" s="2" t="str">
        <f>IF($A34="","", SUMIFS(Registro!$I$37:$I$436, Registro!$B$37:$B$436, $A34))</f>
        <v/>
      </c>
      <c r="J34" s="2" t="str">
        <f>IF($A34="","", SUMIFS(Registro!$J$37:$J$436, Registro!$B$37:$B$436, $A34))</f>
        <v/>
      </c>
      <c r="K34" s="11" t="str">
        <f>IF($A34="","", IFERROR(SUMIFS(Registro!$K$37:$K$436, Registro!$B$37:$B$436, $A34, Registro!$K$37:$K$436, "&gt;0")/COUNTIFS(Registro!$B$37:$B$436, $A34, Registro!$K$37:$K$436, "&gt;0"), ""))</f>
        <v/>
      </c>
      <c r="L34" s="11" t="str">
        <f>IF($A34="","", IFERROR(SUMIFS(Registro!$N$37:$N$436, Registro!$B$37:$B$436, $A34, Registro!$N$37:$N$436, "&gt;0")/COUNTIFS(Registro!$B$37:$B$436, $A34, Registro!$N$37:$N$436, "&gt;0"), ""))</f>
        <v/>
      </c>
      <c r="M34" s="9" t="str">
        <f>IF($A34="","", COUNTIFS(Registro!$B$37:$B$436, $A34, Registro!$L$37:$L$436, "Sí"))</f>
        <v/>
      </c>
      <c r="N34" s="2" t="str">
        <f>IF($A34="","", SUMIFS(Registro!$M$37:$M$436, Registro!$B$37:$B$436, $A34))</f>
        <v/>
      </c>
      <c r="O34" s="9" t="str">
        <f t="shared" si="0"/>
        <v/>
      </c>
      <c r="P34" s="18" t="str">
        <f t="shared" si="1"/>
        <v/>
      </c>
    </row>
    <row r="35" spans="1:16" ht="18" customHeight="1" x14ac:dyDescent="0.25">
      <c r="A35" s="3" t="str">
        <f>IF(Plantilla!$A$26="", "", Plantilla!$A$26)</f>
        <v/>
      </c>
      <c r="B35" s="3" t="str">
        <f>IF($A35="","", Plantilla!$B$26)</f>
        <v/>
      </c>
      <c r="C35" s="3" t="str">
        <f>IF($A35="","", Plantilla!$C$26)</f>
        <v/>
      </c>
      <c r="D35" s="9" t="str">
        <f>IF($A35="","", COUNTIFS(Registro!$B$37:$B$436, $A35))</f>
        <v/>
      </c>
      <c r="E35" s="9" t="str">
        <f>IF($A35="","", COUNTIFS(Registro!$B$37:$B$436, $A35, Registro!$E$37:$E$436, "S"))</f>
        <v/>
      </c>
      <c r="F35" s="2" t="str">
        <f>IF($A35="","", SUMIFS(Registro!$F$37:$F$436, Registro!$B$37:$B$436, $A35))</f>
        <v/>
      </c>
      <c r="G35" s="2" t="str">
        <f>IF($A35="","", SUMIFS(Registro!$G$37:$G$436, Registro!$B$37:$B$436, $A35))</f>
        <v/>
      </c>
      <c r="H35" s="2" t="str">
        <f>IF($A35="","", SUMIFS(Registro!$H$37:$H$436, Registro!$B$37:$B$436, $A35))</f>
        <v/>
      </c>
      <c r="I35" s="2" t="str">
        <f>IF($A35="","", SUMIFS(Registro!$I$37:$I$436, Registro!$B$37:$B$436, $A35))</f>
        <v/>
      </c>
      <c r="J35" s="2" t="str">
        <f>IF($A35="","", SUMIFS(Registro!$J$37:$J$436, Registro!$B$37:$B$436, $A35))</f>
        <v/>
      </c>
      <c r="K35" s="11" t="str">
        <f>IF($A35="","", IFERROR(SUMIFS(Registro!$K$37:$K$436, Registro!$B$37:$B$436, $A35, Registro!$K$37:$K$436, "&gt;0")/COUNTIFS(Registro!$B$37:$B$436, $A35, Registro!$K$37:$K$436, "&gt;0"), ""))</f>
        <v/>
      </c>
      <c r="L35" s="11" t="str">
        <f>IF($A35="","", IFERROR(SUMIFS(Registro!$N$37:$N$436, Registro!$B$37:$B$436, $A35, Registro!$N$37:$N$436, "&gt;0")/COUNTIFS(Registro!$B$37:$B$436, $A35, Registro!$N$37:$N$436, "&gt;0"), ""))</f>
        <v/>
      </c>
      <c r="M35" s="9" t="str">
        <f>IF($A35="","", COUNTIFS(Registro!$B$37:$B$436, $A35, Registro!$L$37:$L$436, "Sí"))</f>
        <v/>
      </c>
      <c r="N35" s="2" t="str">
        <f>IF($A35="","", SUMIFS(Registro!$M$37:$M$436, Registro!$B$37:$B$436, $A35))</f>
        <v/>
      </c>
      <c r="O35" s="9" t="str">
        <f t="shared" si="0"/>
        <v/>
      </c>
      <c r="P35" s="18" t="str">
        <f t="shared" si="1"/>
        <v/>
      </c>
    </row>
    <row r="36" spans="1:16" ht="18" customHeight="1" x14ac:dyDescent="0.25">
      <c r="A36" s="3" t="str">
        <f>IF(Plantilla!$A$27="", "", Plantilla!$A$27)</f>
        <v/>
      </c>
      <c r="B36" s="3" t="str">
        <f>IF($A36="","", Plantilla!$B$27)</f>
        <v/>
      </c>
      <c r="C36" s="3" t="str">
        <f>IF($A36="","", Plantilla!$C$27)</f>
        <v/>
      </c>
      <c r="D36" s="9" t="str">
        <f>IF($A36="","", COUNTIFS(Registro!$B$37:$B$436, $A36))</f>
        <v/>
      </c>
      <c r="E36" s="9" t="str">
        <f>IF($A36="","", COUNTIFS(Registro!$B$37:$B$436, $A36, Registro!$E$37:$E$436, "S"))</f>
        <v/>
      </c>
      <c r="F36" s="2" t="str">
        <f>IF($A36="","", SUMIFS(Registro!$F$37:$F$436, Registro!$B$37:$B$436, $A36))</f>
        <v/>
      </c>
      <c r="G36" s="2" t="str">
        <f>IF($A36="","", SUMIFS(Registro!$G$37:$G$436, Registro!$B$37:$B$436, $A36))</f>
        <v/>
      </c>
      <c r="H36" s="2" t="str">
        <f>IF($A36="","", SUMIFS(Registro!$H$37:$H$436, Registro!$B$37:$B$436, $A36))</f>
        <v/>
      </c>
      <c r="I36" s="2" t="str">
        <f>IF($A36="","", SUMIFS(Registro!$I$37:$I$436, Registro!$B$37:$B$436, $A36))</f>
        <v/>
      </c>
      <c r="J36" s="2" t="str">
        <f>IF($A36="","", SUMIFS(Registro!$J$37:$J$436, Registro!$B$37:$B$436, $A36))</f>
        <v/>
      </c>
      <c r="K36" s="11" t="str">
        <f>IF($A36="","", IFERROR(SUMIFS(Registro!$K$37:$K$436, Registro!$B$37:$B$436, $A36, Registro!$K$37:$K$436, "&gt;0")/COUNTIFS(Registro!$B$37:$B$436, $A36, Registro!$K$37:$K$436, "&gt;0"), ""))</f>
        <v/>
      </c>
      <c r="L36" s="11" t="str">
        <f>IF($A36="","", IFERROR(SUMIFS(Registro!$N$37:$N$436, Registro!$B$37:$B$436, $A36, Registro!$N$37:$N$436, "&gt;0")/COUNTIFS(Registro!$B$37:$B$436, $A36, Registro!$N$37:$N$436, "&gt;0"), ""))</f>
        <v/>
      </c>
      <c r="M36" s="9" t="str">
        <f>IF($A36="","", COUNTIFS(Registro!$B$37:$B$436, $A36, Registro!$L$37:$L$436, "Sí"))</f>
        <v/>
      </c>
      <c r="N36" s="2" t="str">
        <f>IF($A36="","", SUMIFS(Registro!$M$37:$M$436, Registro!$B$37:$B$436, $A36))</f>
        <v/>
      </c>
      <c r="O36" s="9" t="str">
        <f t="shared" si="0"/>
        <v/>
      </c>
      <c r="P36" s="18" t="str">
        <f t="shared" si="1"/>
        <v/>
      </c>
    </row>
    <row r="37" spans="1:16" ht="18" customHeight="1" x14ac:dyDescent="0.25">
      <c r="A37" s="3" t="str">
        <f>IF(Plantilla!$A$28="", "", Plantilla!$A$28)</f>
        <v/>
      </c>
      <c r="B37" s="3" t="str">
        <f>IF($A37="","", Plantilla!$B$28)</f>
        <v/>
      </c>
      <c r="C37" s="3" t="str">
        <f>IF($A37="","", Plantilla!$C$28)</f>
        <v/>
      </c>
      <c r="D37" s="9" t="str">
        <f>IF($A37="","", COUNTIFS(Registro!$B$37:$B$436, $A37))</f>
        <v/>
      </c>
      <c r="E37" s="9" t="str">
        <f>IF($A37="","", COUNTIFS(Registro!$B$37:$B$436, $A37, Registro!$E$37:$E$436, "S"))</f>
        <v/>
      </c>
      <c r="F37" s="2" t="str">
        <f>IF($A37="","", SUMIFS(Registro!$F$37:$F$436, Registro!$B$37:$B$436, $A37))</f>
        <v/>
      </c>
      <c r="G37" s="2" t="str">
        <f>IF($A37="","", SUMIFS(Registro!$G$37:$G$436, Registro!$B$37:$B$436, $A37))</f>
        <v/>
      </c>
      <c r="H37" s="2" t="str">
        <f>IF($A37="","", SUMIFS(Registro!$H$37:$H$436, Registro!$B$37:$B$436, $A37))</f>
        <v/>
      </c>
      <c r="I37" s="2" t="str">
        <f>IF($A37="","", SUMIFS(Registro!$I$37:$I$436, Registro!$B$37:$B$436, $A37))</f>
        <v/>
      </c>
      <c r="J37" s="2" t="str">
        <f>IF($A37="","", SUMIFS(Registro!$J$37:$J$436, Registro!$B$37:$B$436, $A37))</f>
        <v/>
      </c>
      <c r="K37" s="11" t="str">
        <f>IF($A37="","", IFERROR(SUMIFS(Registro!$K$37:$K$436, Registro!$B$37:$B$436, $A37, Registro!$K$37:$K$436, "&gt;0")/COUNTIFS(Registro!$B$37:$B$436, $A37, Registro!$K$37:$K$436, "&gt;0"), ""))</f>
        <v/>
      </c>
      <c r="L37" s="11" t="str">
        <f>IF($A37="","", IFERROR(SUMIFS(Registro!$N$37:$N$436, Registro!$B$37:$B$436, $A37, Registro!$N$37:$N$436, "&gt;0")/COUNTIFS(Registro!$B$37:$B$436, $A37, Registro!$N$37:$N$436, "&gt;0"), ""))</f>
        <v/>
      </c>
      <c r="M37" s="9" t="str">
        <f>IF($A37="","", COUNTIFS(Registro!$B$37:$B$436, $A37, Registro!$L$37:$L$436, "Sí"))</f>
        <v/>
      </c>
      <c r="N37" s="2" t="str">
        <f>IF($A37="","", SUMIFS(Registro!$M$37:$M$436, Registro!$B$37:$B$436, $A37))</f>
        <v/>
      </c>
      <c r="O37" s="9" t="str">
        <f t="shared" si="0"/>
        <v/>
      </c>
      <c r="P37" s="18" t="str">
        <f t="shared" si="1"/>
        <v/>
      </c>
    </row>
    <row r="38" spans="1:16" ht="18" customHeight="1" x14ac:dyDescent="0.25">
      <c r="A38" s="3" t="str">
        <f>IF(Plantilla!$A$29="", "", Plantilla!$A$29)</f>
        <v/>
      </c>
      <c r="B38" s="3" t="str">
        <f>IF($A38="","", Plantilla!$B$29)</f>
        <v/>
      </c>
      <c r="C38" s="3" t="str">
        <f>IF($A38="","", Plantilla!$C$29)</f>
        <v/>
      </c>
      <c r="D38" s="9" t="str">
        <f>IF($A38="","", COUNTIFS(Registro!$B$37:$B$436, $A38))</f>
        <v/>
      </c>
      <c r="E38" s="9" t="str">
        <f>IF($A38="","", COUNTIFS(Registro!$B$37:$B$436, $A38, Registro!$E$37:$E$436, "S"))</f>
        <v/>
      </c>
      <c r="F38" s="2" t="str">
        <f>IF($A38="","", SUMIFS(Registro!$F$37:$F$436, Registro!$B$37:$B$436, $A38))</f>
        <v/>
      </c>
      <c r="G38" s="2" t="str">
        <f>IF($A38="","", SUMIFS(Registro!$G$37:$G$436, Registro!$B$37:$B$436, $A38))</f>
        <v/>
      </c>
      <c r="H38" s="2" t="str">
        <f>IF($A38="","", SUMIFS(Registro!$H$37:$H$436, Registro!$B$37:$B$436, $A38))</f>
        <v/>
      </c>
      <c r="I38" s="2" t="str">
        <f>IF($A38="","", SUMIFS(Registro!$I$37:$I$436, Registro!$B$37:$B$436, $A38))</f>
        <v/>
      </c>
      <c r="J38" s="2" t="str">
        <f>IF($A38="","", SUMIFS(Registro!$J$37:$J$436, Registro!$B$37:$B$436, $A38))</f>
        <v/>
      </c>
      <c r="K38" s="11" t="str">
        <f>IF($A38="","", IFERROR(SUMIFS(Registro!$K$37:$K$436, Registro!$B$37:$B$436, $A38, Registro!$K$37:$K$436, "&gt;0")/COUNTIFS(Registro!$B$37:$B$436, $A38, Registro!$K$37:$K$436, "&gt;0"), ""))</f>
        <v/>
      </c>
      <c r="L38" s="11" t="str">
        <f>IF($A38="","", IFERROR(SUMIFS(Registro!$N$37:$N$436, Registro!$B$37:$B$436, $A38, Registro!$N$37:$N$436, "&gt;0")/COUNTIFS(Registro!$B$37:$B$436, $A38, Registro!$N$37:$N$436, "&gt;0"), ""))</f>
        <v/>
      </c>
      <c r="M38" s="9" t="str">
        <f>IF($A38="","", COUNTIFS(Registro!$B$37:$B$436, $A38, Registro!$L$37:$L$436, "Sí"))</f>
        <v/>
      </c>
      <c r="N38" s="2" t="str">
        <f>IF($A38="","", SUMIFS(Registro!$M$37:$M$436, Registro!$B$37:$B$436, $A38))</f>
        <v/>
      </c>
      <c r="O38" s="9" t="str">
        <f t="shared" si="0"/>
        <v/>
      </c>
      <c r="P38" s="18" t="str">
        <f t="shared" si="1"/>
        <v/>
      </c>
    </row>
    <row r="39" spans="1:16" ht="18" customHeight="1" x14ac:dyDescent="0.25">
      <c r="A39" s="3" t="str">
        <f>IF(Plantilla!$A$30="", "", Plantilla!$A$30)</f>
        <v/>
      </c>
      <c r="B39" s="3" t="str">
        <f>IF($A39="","", Plantilla!$B$30)</f>
        <v/>
      </c>
      <c r="C39" s="3" t="str">
        <f>IF($A39="","", Plantilla!$C$30)</f>
        <v/>
      </c>
      <c r="D39" s="9" t="str">
        <f>IF($A39="","", COUNTIFS(Registro!$B$37:$B$436, $A39))</f>
        <v/>
      </c>
      <c r="E39" s="9" t="str">
        <f>IF($A39="","", COUNTIFS(Registro!$B$37:$B$436, $A39, Registro!$E$37:$E$436, "S"))</f>
        <v/>
      </c>
      <c r="F39" s="2" t="str">
        <f>IF($A39="","", SUMIFS(Registro!$F$37:$F$436, Registro!$B$37:$B$436, $A39))</f>
        <v/>
      </c>
      <c r="G39" s="2" t="str">
        <f>IF($A39="","", SUMIFS(Registro!$G$37:$G$436, Registro!$B$37:$B$436, $A39))</f>
        <v/>
      </c>
      <c r="H39" s="2" t="str">
        <f>IF($A39="","", SUMIFS(Registro!$H$37:$H$436, Registro!$B$37:$B$436, $A39))</f>
        <v/>
      </c>
      <c r="I39" s="2" t="str">
        <f>IF($A39="","", SUMIFS(Registro!$I$37:$I$436, Registro!$B$37:$B$436, $A39))</f>
        <v/>
      </c>
      <c r="J39" s="2" t="str">
        <f>IF($A39="","", SUMIFS(Registro!$J$37:$J$436, Registro!$B$37:$B$436, $A39))</f>
        <v/>
      </c>
      <c r="K39" s="11" t="str">
        <f>IF($A39="","", IFERROR(SUMIFS(Registro!$K$37:$K$436, Registro!$B$37:$B$436, $A39, Registro!$K$37:$K$436, "&gt;0")/COUNTIFS(Registro!$B$37:$B$436, $A39, Registro!$K$37:$K$436, "&gt;0"), ""))</f>
        <v/>
      </c>
      <c r="L39" s="11" t="str">
        <f>IF($A39="","", IFERROR(SUMIFS(Registro!$N$37:$N$436, Registro!$B$37:$B$436, $A39, Registro!$N$37:$N$436, "&gt;0")/COUNTIFS(Registro!$B$37:$B$436, $A39, Registro!$N$37:$N$436, "&gt;0"), ""))</f>
        <v/>
      </c>
      <c r="M39" s="9" t="str">
        <f>IF($A39="","", COUNTIFS(Registro!$B$37:$B$436, $A39, Registro!$L$37:$L$436, "Sí"))</f>
        <v/>
      </c>
      <c r="N39" s="2" t="str">
        <f>IF($A39="","", SUMIFS(Registro!$M$37:$M$436, Registro!$B$37:$B$436, $A39))</f>
        <v/>
      </c>
      <c r="O39" s="9" t="str">
        <f t="shared" si="0"/>
        <v/>
      </c>
      <c r="P39" s="18" t="str">
        <f t="shared" si="1"/>
        <v/>
      </c>
    </row>
    <row r="42" spans="1:16" ht="20.100000000000001" customHeight="1" x14ac:dyDescent="0.25">
      <c r="H42" s="24" t="s">
        <v>149</v>
      </c>
      <c r="I42" s="22"/>
      <c r="J42" s="22"/>
      <c r="K42" s="22"/>
      <c r="L42" s="22"/>
      <c r="M42" s="22"/>
      <c r="N42" s="22"/>
      <c r="O42" s="22"/>
      <c r="P42" s="22"/>
    </row>
    <row r="44" spans="1:16" ht="21.95" customHeight="1" x14ac:dyDescent="0.25">
      <c r="H44" s="19" t="s">
        <v>3</v>
      </c>
      <c r="I44" s="19" t="s">
        <v>138</v>
      </c>
      <c r="J44" s="19" t="s">
        <v>139</v>
      </c>
      <c r="K44" s="19" t="s">
        <v>140</v>
      </c>
      <c r="L44" s="19" t="s">
        <v>141</v>
      </c>
      <c r="M44" s="19" t="s">
        <v>142</v>
      </c>
      <c r="N44" s="19" t="s">
        <v>143</v>
      </c>
      <c r="O44" s="19" t="s">
        <v>144</v>
      </c>
      <c r="P44" s="19" t="s">
        <v>145</v>
      </c>
    </row>
    <row r="45" spans="1:16" ht="18" customHeight="1" x14ac:dyDescent="0.25">
      <c r="H45" s="3" t="str">
        <f>IF(Plantilla!$B$6="","", Plantilla!$B$6)</f>
        <v>Álvaro Ríos</v>
      </c>
      <c r="I45" s="3" t="str">
        <f>IF($I$4="","", IF(COUNTIFS(Registro!$A$37:$A$436, $I$4, Registro!$B$37:$B$436, Plantilla!$A$6, Registro!$E$37:$E$436, "S")&gt;0,"S",""))</f>
        <v>S</v>
      </c>
      <c r="J45" s="2">
        <f>IF($I$4="","", SUMIFS(Registro!$F$37:$F$436, Registro!$A$37:$A$436, $I$4, Registro!$B$37:$B$436, Plantilla!$A$6))</f>
        <v>90</v>
      </c>
      <c r="K45" s="2">
        <f>IF($I$4="","", SUMIFS(Registro!$G$37:$G$436, Registro!$A$37:$A$436, $I$4, Registro!$B$37:$B$436, Plantilla!$A$6))</f>
        <v>0</v>
      </c>
      <c r="L45" s="2">
        <f>IF($I$4="","", SUMIFS(Registro!$H$37:$H$436, Registro!$A$37:$A$436, $I$4, Registro!$B$37:$B$436, Plantilla!$A$6))</f>
        <v>0</v>
      </c>
      <c r="M45" s="2">
        <f>IF($I$4="","", SUMIFS(Registro!$I$37:$I$436, Registro!$A$37:$A$436, $I$4, Registro!$B$37:$B$436, Plantilla!$A$6))</f>
        <v>0</v>
      </c>
      <c r="N45" s="2">
        <f>IF($I$4="","", SUMIFS(Registro!$J$37:$J$436, Registro!$A$37:$A$436, $I$4, Registro!$B$37:$B$436, Plantilla!$A$6))</f>
        <v>0</v>
      </c>
      <c r="O45" s="11">
        <f>IF($I$4="","", SUMIFS(Registro!$K$37:$K$436, Registro!$A$37:$A$436, $I$4, Registro!$B$37:$B$436, Plantilla!$A$6))</f>
        <v>7.2</v>
      </c>
      <c r="P45" s="11">
        <f>IF($I$4="","", SUMIFS(Registro!$N$37:$N$436, Registro!$A$37:$A$436, $I$4, Registro!$B$37:$B$436, Plantilla!$A$6))</f>
        <v>5.5</v>
      </c>
    </row>
    <row r="46" spans="1:16" ht="18" customHeight="1" x14ac:dyDescent="0.25">
      <c r="H46" s="3" t="str">
        <f>IF(Plantilla!$B$7="","", Plantilla!$B$7)</f>
        <v>Bruno Salas</v>
      </c>
      <c r="I46" s="3" t="str">
        <f>IF($I$4="","", IF(COUNTIFS(Registro!$A$37:$A$436, $I$4, Registro!$B$37:$B$436, Plantilla!$A$7, Registro!$E$37:$E$436, "S")&gt;0,"S",""))</f>
        <v>S</v>
      </c>
      <c r="J46" s="2">
        <f>IF($I$4="","", SUMIFS(Registro!$F$37:$F$436, Registro!$A$37:$A$436, $I$4, Registro!$B$37:$B$436, Plantilla!$A$7))</f>
        <v>90</v>
      </c>
      <c r="K46" s="2">
        <f>IF($I$4="","", SUMIFS(Registro!$G$37:$G$436, Registro!$A$37:$A$436, $I$4, Registro!$B$37:$B$436, Plantilla!$A$7))</f>
        <v>0</v>
      </c>
      <c r="L46" s="2">
        <f>IF($I$4="","", SUMIFS(Registro!$H$37:$H$436, Registro!$A$37:$A$436, $I$4, Registro!$B$37:$B$436, Plantilla!$A$7))</f>
        <v>0</v>
      </c>
      <c r="M46" s="2">
        <f>IF($I$4="","", SUMIFS(Registro!$I$37:$I$436, Registro!$A$37:$A$436, $I$4, Registro!$B$37:$B$436, Plantilla!$A$7))</f>
        <v>1</v>
      </c>
      <c r="N46" s="2">
        <f>IF($I$4="","", SUMIFS(Registro!$J$37:$J$436, Registro!$A$37:$A$436, $I$4, Registro!$B$37:$B$436, Plantilla!$A$7))</f>
        <v>0</v>
      </c>
      <c r="O46" s="11">
        <f>IF($I$4="","", SUMIFS(Registro!$K$37:$K$436, Registro!$A$37:$A$436, $I$4, Registro!$B$37:$B$436, Plantilla!$A$7))</f>
        <v>6.7</v>
      </c>
      <c r="P46" s="11">
        <f>IF($I$4="","", SUMIFS(Registro!$N$37:$N$436, Registro!$A$37:$A$436, $I$4, Registro!$B$37:$B$436, Plantilla!$A$7))</f>
        <v>5</v>
      </c>
    </row>
    <row r="47" spans="1:16" ht="18" customHeight="1" x14ac:dyDescent="0.25">
      <c r="H47" s="3" t="str">
        <f>IF(Plantilla!$B$8="","", Plantilla!$B$8)</f>
        <v>Carlos Mena</v>
      </c>
      <c r="I47" s="3" t="str">
        <f>IF($I$4="","", IF(COUNTIFS(Registro!$A$37:$A$436, $I$4, Registro!$B$37:$B$436, Plantilla!$A$8, Registro!$E$37:$E$436, "S")&gt;0,"S",""))</f>
        <v>S</v>
      </c>
      <c r="J47" s="2">
        <f>IF($I$4="","", SUMIFS(Registro!$F$37:$F$436, Registro!$A$37:$A$436, $I$4, Registro!$B$37:$B$436, Plantilla!$A$8))</f>
        <v>90</v>
      </c>
      <c r="K47" s="2">
        <f>IF($I$4="","", SUMIFS(Registro!$G$37:$G$436, Registro!$A$37:$A$436, $I$4, Registro!$B$37:$B$436, Plantilla!$A$8))</f>
        <v>0</v>
      </c>
      <c r="L47" s="2">
        <f>IF($I$4="","", SUMIFS(Registro!$H$37:$H$436, Registro!$A$37:$A$436, $I$4, Registro!$B$37:$B$436, Plantilla!$A$8))</f>
        <v>0</v>
      </c>
      <c r="M47" s="2">
        <f>IF($I$4="","", SUMIFS(Registro!$I$37:$I$436, Registro!$A$37:$A$436, $I$4, Registro!$B$37:$B$436, Plantilla!$A$8))</f>
        <v>0</v>
      </c>
      <c r="N47" s="2">
        <f>IF($I$4="","", SUMIFS(Registro!$J$37:$J$436, Registro!$A$37:$A$436, $I$4, Registro!$B$37:$B$436, Plantilla!$A$8))</f>
        <v>0</v>
      </c>
      <c r="O47" s="11">
        <f>IF($I$4="","", SUMIFS(Registro!$K$37:$K$436, Registro!$A$37:$A$436, $I$4, Registro!$B$37:$B$436, Plantilla!$A$8))</f>
        <v>7</v>
      </c>
      <c r="P47" s="11">
        <f>IF($I$4="","", SUMIFS(Registro!$N$37:$N$436, Registro!$A$37:$A$436, $I$4, Registro!$B$37:$B$436, Plantilla!$A$8))</f>
        <v>5.5</v>
      </c>
    </row>
    <row r="48" spans="1:16" ht="18" customHeight="1" x14ac:dyDescent="0.25">
      <c r="H48" s="3" t="str">
        <f>IF(Plantilla!$B$9="","", Plantilla!$B$9)</f>
        <v>Dani Portillo</v>
      </c>
      <c r="I48" s="3" t="str">
        <f>IF($I$4="","", IF(COUNTIFS(Registro!$A$37:$A$436, $I$4, Registro!$B$37:$B$436, Plantilla!$A$9, Registro!$E$37:$E$436, "S")&gt;0,"S",""))</f>
        <v>S</v>
      </c>
      <c r="J48" s="2">
        <f>IF($I$4="","", SUMIFS(Registro!$F$37:$F$436, Registro!$A$37:$A$436, $I$4, Registro!$B$37:$B$436, Plantilla!$A$9))</f>
        <v>78</v>
      </c>
      <c r="K48" s="2">
        <f>IF($I$4="","", SUMIFS(Registro!$G$37:$G$436, Registro!$A$37:$A$436, $I$4, Registro!$B$37:$B$436, Plantilla!$A$9))</f>
        <v>0</v>
      </c>
      <c r="L48" s="2">
        <f>IF($I$4="","", SUMIFS(Registro!$H$37:$H$436, Registro!$A$37:$A$436, $I$4, Registro!$B$37:$B$436, Plantilla!$A$9))</f>
        <v>0</v>
      </c>
      <c r="M48" s="2">
        <f>IF($I$4="","", SUMIFS(Registro!$I$37:$I$436, Registro!$A$37:$A$436, $I$4, Registro!$B$37:$B$436, Plantilla!$A$9))</f>
        <v>0</v>
      </c>
      <c r="N48" s="2">
        <f>IF($I$4="","", SUMIFS(Registro!$J$37:$J$436, Registro!$A$37:$A$436, $I$4, Registro!$B$37:$B$436, Plantilla!$A$9))</f>
        <v>0</v>
      </c>
      <c r="O48" s="11">
        <f>IF($I$4="","", SUMIFS(Registro!$K$37:$K$436, Registro!$A$37:$A$436, $I$4, Registro!$B$37:$B$436, Plantilla!$A$9))</f>
        <v>6.6</v>
      </c>
      <c r="P48" s="11">
        <f>IF($I$4="","", SUMIFS(Registro!$N$37:$N$436, Registro!$A$37:$A$436, $I$4, Registro!$B$37:$B$436, Plantilla!$A$9))</f>
        <v>5.3</v>
      </c>
    </row>
    <row r="49" spans="8:16" ht="18" customHeight="1" x14ac:dyDescent="0.25">
      <c r="H49" s="3" t="str">
        <f>IF(Plantilla!$B$10="","", Plantilla!$B$10)</f>
        <v>Eloy Navarro</v>
      </c>
      <c r="I49" s="3" t="str">
        <f>IF($I$4="","", IF(COUNTIFS(Registro!$A$37:$A$436, $I$4, Registro!$B$37:$B$436, Plantilla!$A$10, Registro!$E$37:$E$436, "S")&gt;0,"S",""))</f>
        <v>S</v>
      </c>
      <c r="J49" s="2">
        <f>IF($I$4="","", SUMIFS(Registro!$F$37:$F$436, Registro!$A$37:$A$436, $I$4, Registro!$B$37:$B$436, Plantilla!$A$10))</f>
        <v>90</v>
      </c>
      <c r="K49" s="2">
        <f>IF($I$4="","", SUMIFS(Registro!$G$37:$G$436, Registro!$A$37:$A$436, $I$4, Registro!$B$37:$B$436, Plantilla!$A$10))</f>
        <v>0</v>
      </c>
      <c r="L49" s="2">
        <f>IF($I$4="","", SUMIFS(Registro!$H$37:$H$436, Registro!$A$37:$A$436, $I$4, Registro!$B$37:$B$436, Plantilla!$A$10))</f>
        <v>0</v>
      </c>
      <c r="M49" s="2">
        <f>IF($I$4="","", SUMIFS(Registro!$I$37:$I$436, Registro!$A$37:$A$436, $I$4, Registro!$B$37:$B$436, Plantilla!$A$10))</f>
        <v>1</v>
      </c>
      <c r="N49" s="2">
        <f>IF($I$4="","", SUMIFS(Registro!$J$37:$J$436, Registro!$A$37:$A$436, $I$4, Registro!$B$37:$B$436, Plantilla!$A$10))</f>
        <v>0</v>
      </c>
      <c r="O49" s="11">
        <f>IF($I$4="","", SUMIFS(Registro!$K$37:$K$436, Registro!$A$37:$A$436, $I$4, Registro!$B$37:$B$436, Plantilla!$A$10))</f>
        <v>6.4</v>
      </c>
      <c r="P49" s="11">
        <f>IF($I$4="","", SUMIFS(Registro!$N$37:$N$436, Registro!$A$37:$A$436, $I$4, Registro!$B$37:$B$436, Plantilla!$A$10))</f>
        <v>5</v>
      </c>
    </row>
    <row r="50" spans="8:16" ht="18" customHeight="1" x14ac:dyDescent="0.25">
      <c r="H50" s="3" t="str">
        <f>IF(Plantilla!$B$11="","", Plantilla!$B$11)</f>
        <v>Fabián Luna</v>
      </c>
      <c r="I50" s="3" t="str">
        <f>IF($I$4="","", IF(COUNTIFS(Registro!$A$37:$A$436, $I$4, Registro!$B$37:$B$436, Plantilla!$A$11, Registro!$E$37:$E$436, "S")&gt;0,"S",""))</f>
        <v>S</v>
      </c>
      <c r="J50" s="2">
        <f>IF($I$4="","", SUMIFS(Registro!$F$37:$F$436, Registro!$A$37:$A$436, $I$4, Registro!$B$37:$B$436, Plantilla!$A$11))</f>
        <v>90</v>
      </c>
      <c r="K50" s="2">
        <f>IF($I$4="","", SUMIFS(Registro!$G$37:$G$436, Registro!$A$37:$A$436, $I$4, Registro!$B$37:$B$436, Plantilla!$A$11))</f>
        <v>0</v>
      </c>
      <c r="L50" s="2">
        <f>IF($I$4="","", SUMIFS(Registro!$H$37:$H$436, Registro!$A$37:$A$436, $I$4, Registro!$B$37:$B$436, Plantilla!$A$11))</f>
        <v>1</v>
      </c>
      <c r="M50" s="2">
        <f>IF($I$4="","", SUMIFS(Registro!$I$37:$I$436, Registro!$A$37:$A$436, $I$4, Registro!$B$37:$B$436, Plantilla!$A$11))</f>
        <v>0</v>
      </c>
      <c r="N50" s="2">
        <f>IF($I$4="","", SUMIFS(Registro!$J$37:$J$436, Registro!$A$37:$A$436, $I$4, Registro!$B$37:$B$436, Plantilla!$A$11))</f>
        <v>0</v>
      </c>
      <c r="O50" s="11">
        <f>IF($I$4="","", SUMIFS(Registro!$K$37:$K$436, Registro!$A$37:$A$436, $I$4, Registro!$B$37:$B$436, Plantilla!$A$11))</f>
        <v>7.4</v>
      </c>
      <c r="P50" s="11">
        <f>IF($I$4="","", SUMIFS(Registro!$N$37:$N$436, Registro!$A$37:$A$436, $I$4, Registro!$B$37:$B$436, Plantilla!$A$11))</f>
        <v>7</v>
      </c>
    </row>
    <row r="51" spans="8:16" ht="18" customHeight="1" x14ac:dyDescent="0.25">
      <c r="H51" s="3" t="str">
        <f>IF(Plantilla!$B$12="","", Plantilla!$B$12)</f>
        <v>Gonzalo Serra</v>
      </c>
      <c r="I51" s="3" t="str">
        <f>IF($I$4="","", IF(COUNTIFS(Registro!$A$37:$A$436, $I$4, Registro!$B$37:$B$436, Plantilla!$A$12, Registro!$E$37:$E$436, "S")&gt;0,"S",""))</f>
        <v>S</v>
      </c>
      <c r="J51" s="2">
        <f>IF($I$4="","", SUMIFS(Registro!$F$37:$F$436, Registro!$A$37:$A$436, $I$4, Registro!$B$37:$B$436, Plantilla!$A$12))</f>
        <v>62</v>
      </c>
      <c r="K51" s="2">
        <f>IF($I$4="","", SUMIFS(Registro!$G$37:$G$436, Registro!$A$37:$A$436, $I$4, Registro!$B$37:$B$436, Plantilla!$A$12))</f>
        <v>0</v>
      </c>
      <c r="L51" s="2">
        <f>IF($I$4="","", SUMIFS(Registro!$H$37:$H$436, Registro!$A$37:$A$436, $I$4, Registro!$B$37:$B$436, Plantilla!$A$12))</f>
        <v>0</v>
      </c>
      <c r="M51" s="2">
        <f>IF($I$4="","", SUMIFS(Registro!$I$37:$I$436, Registro!$A$37:$A$436, $I$4, Registro!$B$37:$B$436, Plantilla!$A$12))</f>
        <v>0</v>
      </c>
      <c r="N51" s="2">
        <f>IF($I$4="","", SUMIFS(Registro!$J$37:$J$436, Registro!$A$37:$A$436, $I$4, Registro!$B$37:$B$436, Plantilla!$A$12))</f>
        <v>0</v>
      </c>
      <c r="O51" s="11">
        <f>IF($I$4="","", SUMIFS(Registro!$K$37:$K$436, Registro!$A$37:$A$436, $I$4, Registro!$B$37:$B$436, Plantilla!$A$12))</f>
        <v>6.3</v>
      </c>
      <c r="P51" s="11">
        <f>IF($I$4="","", SUMIFS(Registro!$N$37:$N$436, Registro!$A$37:$A$436, $I$4, Registro!$B$37:$B$436, Plantilla!$A$12))</f>
        <v>5.3</v>
      </c>
    </row>
    <row r="52" spans="8:16" ht="18" customHeight="1" x14ac:dyDescent="0.25">
      <c r="H52" s="3" t="str">
        <f>IF(Plantilla!$B$13="","", Plantilla!$B$13)</f>
        <v>Héctor Vidal</v>
      </c>
      <c r="I52" s="3" t="str">
        <f>IF($I$4="","", IF(COUNTIFS(Registro!$A$37:$A$436, $I$4, Registro!$B$37:$B$436, Plantilla!$A$13, Registro!$E$37:$E$436, "S")&gt;0,"S",""))</f>
        <v>S</v>
      </c>
      <c r="J52" s="2">
        <f>IF($I$4="","", SUMIFS(Registro!$F$37:$F$436, Registro!$A$37:$A$436, $I$4, Registro!$B$37:$B$436, Plantilla!$A$13))</f>
        <v>90</v>
      </c>
      <c r="K52" s="2">
        <f>IF($I$4="","", SUMIFS(Registro!$G$37:$G$436, Registro!$A$37:$A$436, $I$4, Registro!$B$37:$B$436, Plantilla!$A$13))</f>
        <v>1</v>
      </c>
      <c r="L52" s="2">
        <f>IF($I$4="","", SUMIFS(Registro!$H$37:$H$436, Registro!$A$37:$A$436, $I$4, Registro!$B$37:$B$436, Plantilla!$A$13))</f>
        <v>0</v>
      </c>
      <c r="M52" s="2">
        <f>IF($I$4="","", SUMIFS(Registro!$I$37:$I$436, Registro!$A$37:$A$436, $I$4, Registro!$B$37:$B$436, Plantilla!$A$13))</f>
        <v>0</v>
      </c>
      <c r="N52" s="2">
        <f>IF($I$4="","", SUMIFS(Registro!$J$37:$J$436, Registro!$A$37:$A$436, $I$4, Registro!$B$37:$B$436, Plantilla!$A$13))</f>
        <v>0</v>
      </c>
      <c r="O52" s="11">
        <f>IF($I$4="","", SUMIFS(Registro!$K$37:$K$436, Registro!$A$37:$A$436, $I$4, Registro!$B$37:$B$436, Plantilla!$A$13))</f>
        <v>7.8</v>
      </c>
      <c r="P52" s="11">
        <f>IF($I$4="","", SUMIFS(Registro!$N$37:$N$436, Registro!$A$37:$A$436, $I$4, Registro!$B$37:$B$436, Plantilla!$A$13))</f>
        <v>7.5</v>
      </c>
    </row>
    <row r="53" spans="8:16" ht="18" customHeight="1" x14ac:dyDescent="0.25">
      <c r="H53" s="3" t="str">
        <f>IF(Plantilla!$B$14="","", Plantilla!$B$14)</f>
        <v>Iván Cruz</v>
      </c>
      <c r="I53" s="3" t="str">
        <f>IF($I$4="","", IF(COUNTIFS(Registro!$A$37:$A$436, $I$4, Registro!$B$37:$B$436, Plantilla!$A$14, Registro!$E$37:$E$436, "S")&gt;0,"S",""))</f>
        <v>S</v>
      </c>
      <c r="J53" s="2">
        <f>IF($I$4="","", SUMIFS(Registro!$F$37:$F$436, Registro!$A$37:$A$436, $I$4, Registro!$B$37:$B$436, Plantilla!$A$14))</f>
        <v>90</v>
      </c>
      <c r="K53" s="2">
        <f>IF($I$4="","", SUMIFS(Registro!$G$37:$G$436, Registro!$A$37:$A$436, $I$4, Registro!$B$37:$B$436, Plantilla!$A$14))</f>
        <v>1</v>
      </c>
      <c r="L53" s="2">
        <f>IF($I$4="","", SUMIFS(Registro!$H$37:$H$436, Registro!$A$37:$A$436, $I$4, Registro!$B$37:$B$436, Plantilla!$A$14))</f>
        <v>0</v>
      </c>
      <c r="M53" s="2">
        <f>IF($I$4="","", SUMIFS(Registro!$I$37:$I$436, Registro!$A$37:$A$436, $I$4, Registro!$B$37:$B$436, Plantilla!$A$14))</f>
        <v>0</v>
      </c>
      <c r="N53" s="2">
        <f>IF($I$4="","", SUMIFS(Registro!$J$37:$J$436, Registro!$A$37:$A$436, $I$4, Registro!$B$37:$B$436, Plantilla!$A$14))</f>
        <v>0</v>
      </c>
      <c r="O53" s="11">
        <f>IF($I$4="","", SUMIFS(Registro!$K$37:$K$436, Registro!$A$37:$A$436, $I$4, Registro!$B$37:$B$436, Plantilla!$A$14))</f>
        <v>7.6</v>
      </c>
      <c r="P53" s="11">
        <f>IF($I$4="","", SUMIFS(Registro!$N$37:$N$436, Registro!$A$37:$A$436, $I$4, Registro!$B$37:$B$436, Plantilla!$A$14))</f>
        <v>7.5</v>
      </c>
    </row>
    <row r="54" spans="8:16" ht="18" customHeight="1" x14ac:dyDescent="0.25">
      <c r="H54" s="3" t="str">
        <f>IF(Plantilla!$B$15="","", Plantilla!$B$15)</f>
        <v>Julián Pardo</v>
      </c>
      <c r="I54" s="3" t="str">
        <f>IF($I$4="","", IF(COUNTIFS(Registro!$A$37:$A$436, $I$4, Registro!$B$37:$B$436, Plantilla!$A$15, Registro!$E$37:$E$436, "S")&gt;0,"S",""))</f>
        <v>S</v>
      </c>
      <c r="J54" s="2">
        <f>IF($I$4="","", SUMIFS(Registro!$F$37:$F$436, Registro!$A$37:$A$436, $I$4, Registro!$B$37:$B$436, Plantilla!$A$15))</f>
        <v>90</v>
      </c>
      <c r="K54" s="2">
        <f>IF($I$4="","", SUMIFS(Registro!$G$37:$G$436, Registro!$A$37:$A$436, $I$4, Registro!$B$37:$B$436, Plantilla!$A$15))</f>
        <v>0</v>
      </c>
      <c r="L54" s="2">
        <f>IF($I$4="","", SUMIFS(Registro!$H$37:$H$436, Registro!$A$37:$A$436, $I$4, Registro!$B$37:$B$436, Plantilla!$A$15))</f>
        <v>0</v>
      </c>
      <c r="M54" s="2">
        <f>IF($I$4="","", SUMIFS(Registro!$I$37:$I$436, Registro!$A$37:$A$436, $I$4, Registro!$B$37:$B$436, Plantilla!$A$15))</f>
        <v>0</v>
      </c>
      <c r="N54" s="2">
        <f>IF($I$4="","", SUMIFS(Registro!$J$37:$J$436, Registro!$A$37:$A$436, $I$4, Registro!$B$37:$B$436, Plantilla!$A$15))</f>
        <v>0</v>
      </c>
      <c r="O54" s="11">
        <f>IF($I$4="","", SUMIFS(Registro!$K$37:$K$436, Registro!$A$37:$A$436, $I$4, Registro!$B$37:$B$436, Plantilla!$A$15))</f>
        <v>6.9</v>
      </c>
      <c r="P54" s="11">
        <f>IF($I$4="","", SUMIFS(Registro!$N$37:$N$436, Registro!$A$37:$A$436, $I$4, Registro!$B$37:$B$436, Plantilla!$A$15))</f>
        <v>5.5</v>
      </c>
    </row>
    <row r="55" spans="8:16" ht="18" customHeight="1" x14ac:dyDescent="0.25">
      <c r="H55" s="3" t="str">
        <f>IF(Plantilla!$B$16="","", Plantilla!$B$16)</f>
        <v>Kevin Soria</v>
      </c>
      <c r="I55" s="3" t="str">
        <f>IF($I$4="","", IF(COUNTIFS(Registro!$A$37:$A$436, $I$4, Registro!$B$37:$B$436, Plantilla!$A$16, Registro!$E$37:$E$436, "S")&gt;0,"S",""))</f>
        <v>S</v>
      </c>
      <c r="J55" s="2">
        <f>IF($I$4="","", SUMIFS(Registro!$F$37:$F$436, Registro!$A$37:$A$436, $I$4, Registro!$B$37:$B$436, Plantilla!$A$16))</f>
        <v>90</v>
      </c>
      <c r="K55" s="2">
        <f>IF($I$4="","", SUMIFS(Registro!$G$37:$G$436, Registro!$A$37:$A$436, $I$4, Registro!$B$37:$B$436, Plantilla!$A$16))</f>
        <v>0</v>
      </c>
      <c r="L55" s="2">
        <f>IF($I$4="","", SUMIFS(Registro!$H$37:$H$436, Registro!$A$37:$A$436, $I$4, Registro!$B$37:$B$436, Plantilla!$A$16))</f>
        <v>0</v>
      </c>
      <c r="M55" s="2">
        <f>IF($I$4="","", SUMIFS(Registro!$I$37:$I$436, Registro!$A$37:$A$436, $I$4, Registro!$B$37:$B$436, Plantilla!$A$16))</f>
        <v>0</v>
      </c>
      <c r="N55" s="2">
        <f>IF($I$4="","", SUMIFS(Registro!$J$37:$J$436, Registro!$A$37:$A$436, $I$4, Registro!$B$37:$B$436, Plantilla!$A$16))</f>
        <v>0</v>
      </c>
      <c r="O55" s="11">
        <f>IF($I$4="","", SUMIFS(Registro!$K$37:$K$436, Registro!$A$37:$A$436, $I$4, Registro!$B$37:$B$436, Plantilla!$A$16))</f>
        <v>7.1</v>
      </c>
      <c r="P55" s="11">
        <f>IF($I$4="","", SUMIFS(Registro!$N$37:$N$436, Registro!$A$37:$A$436, $I$4, Registro!$B$37:$B$436, Plantilla!$A$16))</f>
        <v>5.5</v>
      </c>
    </row>
    <row r="56" spans="8:16" ht="18" customHeight="1" x14ac:dyDescent="0.25">
      <c r="H56" s="3" t="str">
        <f>IF(Plantilla!$B$17="","", Plantilla!$B$17)</f>
        <v>Leo Castaño</v>
      </c>
      <c r="I56" s="3" t="str">
        <f>IF($I$4="","", IF(COUNTIFS(Registro!$A$37:$A$436, $I$4, Registro!$B$37:$B$436, Plantilla!$A$17, Registro!$E$37:$E$436, "S")&gt;0,"S",""))</f>
        <v/>
      </c>
      <c r="J56" s="2">
        <f>IF($I$4="","", SUMIFS(Registro!$F$37:$F$436, Registro!$A$37:$A$436, $I$4, Registro!$B$37:$B$436, Plantilla!$A$17))</f>
        <v>28</v>
      </c>
      <c r="K56" s="2">
        <f>IF($I$4="","", SUMIFS(Registro!$G$37:$G$436, Registro!$A$37:$A$436, $I$4, Registro!$B$37:$B$436, Plantilla!$A$17))</f>
        <v>0</v>
      </c>
      <c r="L56" s="2">
        <f>IF($I$4="","", SUMIFS(Registro!$H$37:$H$436, Registro!$A$37:$A$436, $I$4, Registro!$B$37:$B$436, Plantilla!$A$17))</f>
        <v>1</v>
      </c>
      <c r="M56" s="2">
        <f>IF($I$4="","", SUMIFS(Registro!$I$37:$I$436, Registro!$A$37:$A$436, $I$4, Registro!$B$37:$B$436, Plantilla!$A$17))</f>
        <v>0</v>
      </c>
      <c r="N56" s="2">
        <f>IF($I$4="","", SUMIFS(Registro!$J$37:$J$436, Registro!$A$37:$A$436, $I$4, Registro!$B$37:$B$436, Plantilla!$A$17))</f>
        <v>0</v>
      </c>
      <c r="O56" s="11">
        <f>IF($I$4="","", SUMIFS(Registro!$K$37:$K$436, Registro!$A$37:$A$436, $I$4, Registro!$B$37:$B$436, Plantilla!$A$17))</f>
        <v>6.8</v>
      </c>
      <c r="P56" s="11">
        <f>IF($I$4="","", SUMIFS(Registro!$N$37:$N$436, Registro!$A$37:$A$436, $I$4, Registro!$B$37:$B$436, Plantilla!$A$17))</f>
        <v>6.5</v>
      </c>
    </row>
    <row r="57" spans="8:16" ht="18" customHeight="1" x14ac:dyDescent="0.25">
      <c r="H57" s="3" t="str">
        <f>IF(Plantilla!$B$18="","", Plantilla!$B$18)</f>
        <v>Marco Daza</v>
      </c>
      <c r="I57" s="3" t="str">
        <f>IF($I$4="","", IF(COUNTIFS(Registro!$A$37:$A$436, $I$4, Registro!$B$37:$B$436, Plantilla!$A$18, Registro!$E$37:$E$436, "S")&gt;0,"S",""))</f>
        <v/>
      </c>
      <c r="J57" s="2">
        <f>IF($I$4="","", SUMIFS(Registro!$F$37:$F$436, Registro!$A$37:$A$436, $I$4, Registro!$B$37:$B$436, Plantilla!$A$18))</f>
        <v>0</v>
      </c>
      <c r="K57" s="2">
        <f>IF($I$4="","", SUMIFS(Registro!$G$37:$G$436, Registro!$A$37:$A$436, $I$4, Registro!$B$37:$B$436, Plantilla!$A$18))</f>
        <v>0</v>
      </c>
      <c r="L57" s="2">
        <f>IF($I$4="","", SUMIFS(Registro!$H$37:$H$436, Registro!$A$37:$A$436, $I$4, Registro!$B$37:$B$436, Plantilla!$A$18))</f>
        <v>0</v>
      </c>
      <c r="M57" s="2">
        <f>IF($I$4="","", SUMIFS(Registro!$I$37:$I$436, Registro!$A$37:$A$436, $I$4, Registro!$B$37:$B$436, Plantilla!$A$18))</f>
        <v>0</v>
      </c>
      <c r="N57" s="2">
        <f>IF($I$4="","", SUMIFS(Registro!$J$37:$J$436, Registro!$A$37:$A$436, $I$4, Registro!$B$37:$B$436, Plantilla!$A$18))</f>
        <v>0</v>
      </c>
      <c r="O57" s="11">
        <f>IF($I$4="","", SUMIFS(Registro!$K$37:$K$436, Registro!$A$37:$A$436, $I$4, Registro!$B$37:$B$436, Plantilla!$A$18))</f>
        <v>0</v>
      </c>
      <c r="P57" s="11">
        <f>IF($I$4="","", SUMIFS(Registro!$N$37:$N$436, Registro!$A$37:$A$436, $I$4, Registro!$B$37:$B$436, Plantilla!$A$18))</f>
        <v>0</v>
      </c>
    </row>
    <row r="58" spans="8:16" ht="18" customHeight="1" x14ac:dyDescent="0.25">
      <c r="H58" s="3" t="str">
        <f>IF(Plantilla!$B$19="","", Plantilla!$B$19)</f>
        <v>Nico Beltrán</v>
      </c>
      <c r="I58" s="3" t="str">
        <f>IF($I$4="","", IF(COUNTIFS(Registro!$A$37:$A$436, $I$4, Registro!$B$37:$B$436, Plantilla!$A$19, Registro!$E$37:$E$436, "S")&gt;0,"S",""))</f>
        <v/>
      </c>
      <c r="J58" s="2">
        <f>IF($I$4="","", SUMIFS(Registro!$F$37:$F$436, Registro!$A$37:$A$436, $I$4, Registro!$B$37:$B$436, Plantilla!$A$19))</f>
        <v>0</v>
      </c>
      <c r="K58" s="2">
        <f>IF($I$4="","", SUMIFS(Registro!$G$37:$G$436, Registro!$A$37:$A$436, $I$4, Registro!$B$37:$B$436, Plantilla!$A$19))</f>
        <v>0</v>
      </c>
      <c r="L58" s="2">
        <f>IF($I$4="","", SUMIFS(Registro!$H$37:$H$436, Registro!$A$37:$A$436, $I$4, Registro!$B$37:$B$436, Plantilla!$A$19))</f>
        <v>0</v>
      </c>
      <c r="M58" s="2">
        <f>IF($I$4="","", SUMIFS(Registro!$I$37:$I$436, Registro!$A$37:$A$436, $I$4, Registro!$B$37:$B$436, Plantilla!$A$19))</f>
        <v>0</v>
      </c>
      <c r="N58" s="2">
        <f>IF($I$4="","", SUMIFS(Registro!$J$37:$J$436, Registro!$A$37:$A$436, $I$4, Registro!$B$37:$B$436, Plantilla!$A$19))</f>
        <v>0</v>
      </c>
      <c r="O58" s="11">
        <f>IF($I$4="","", SUMIFS(Registro!$K$37:$K$436, Registro!$A$37:$A$436, $I$4, Registro!$B$37:$B$436, Plantilla!$A$19))</f>
        <v>0</v>
      </c>
      <c r="P58" s="11">
        <f>IF($I$4="","", SUMIFS(Registro!$N$37:$N$436, Registro!$A$37:$A$436, $I$4, Registro!$B$37:$B$436, Plantilla!$A$19))</f>
        <v>0</v>
      </c>
    </row>
    <row r="59" spans="8:16" ht="18" customHeight="1" x14ac:dyDescent="0.25">
      <c r="H59" s="3" t="str">
        <f>IF(Plantilla!$B$20="","", Plantilla!$B$20)</f>
        <v>Óscar Tejada</v>
      </c>
      <c r="I59" s="3" t="str">
        <f>IF($I$4="","", IF(COUNTIFS(Registro!$A$37:$A$436, $I$4, Registro!$B$37:$B$436, Plantilla!$A$20, Registro!$E$37:$E$436, "S")&gt;0,"S",""))</f>
        <v/>
      </c>
      <c r="J59" s="2">
        <f>IF($I$4="","", SUMIFS(Registro!$F$37:$F$436, Registro!$A$37:$A$436, $I$4, Registro!$B$37:$B$436, Plantilla!$A$20))</f>
        <v>12</v>
      </c>
      <c r="K59" s="2">
        <f>IF($I$4="","", SUMIFS(Registro!$G$37:$G$436, Registro!$A$37:$A$436, $I$4, Registro!$B$37:$B$436, Plantilla!$A$20))</f>
        <v>0</v>
      </c>
      <c r="L59" s="2">
        <f>IF($I$4="","", SUMIFS(Registro!$H$37:$H$436, Registro!$A$37:$A$436, $I$4, Registro!$B$37:$B$436, Plantilla!$A$20))</f>
        <v>0</v>
      </c>
      <c r="M59" s="2">
        <f>IF($I$4="","", SUMIFS(Registro!$I$37:$I$436, Registro!$A$37:$A$436, $I$4, Registro!$B$37:$B$436, Plantilla!$A$20))</f>
        <v>0</v>
      </c>
      <c r="N59" s="2">
        <f>IF($I$4="","", SUMIFS(Registro!$J$37:$J$436, Registro!$A$37:$A$436, $I$4, Registro!$B$37:$B$436, Plantilla!$A$20))</f>
        <v>0</v>
      </c>
      <c r="O59" s="11">
        <f>IF($I$4="","", SUMIFS(Registro!$K$37:$K$436, Registro!$A$37:$A$436, $I$4, Registro!$B$37:$B$436, Plantilla!$A$20))</f>
        <v>6</v>
      </c>
      <c r="P59" s="11">
        <f>IF($I$4="","", SUMIFS(Registro!$N$37:$N$436, Registro!$A$37:$A$436, $I$4, Registro!$B$37:$B$436, Plantilla!$A$20))</f>
        <v>5</v>
      </c>
    </row>
    <row r="60" spans="8:16" ht="18" customHeight="1" x14ac:dyDescent="0.25">
      <c r="H60" s="3" t="str">
        <f>IF(Plantilla!$B$21="","", Plantilla!$B$21)</f>
        <v>Pablo Naranjo</v>
      </c>
      <c r="I60" s="3" t="str">
        <f>IF($I$4="","", IF(COUNTIFS(Registro!$A$37:$A$436, $I$4, Registro!$B$37:$B$436, Plantilla!$A$21, Registro!$E$37:$E$436, "S")&gt;0,"S",""))</f>
        <v/>
      </c>
      <c r="J60" s="2">
        <f>IF($I$4="","", SUMIFS(Registro!$F$37:$F$436, Registro!$A$37:$A$436, $I$4, Registro!$B$37:$B$436, Plantilla!$A$21))</f>
        <v>0</v>
      </c>
      <c r="K60" s="2">
        <f>IF($I$4="","", SUMIFS(Registro!$G$37:$G$436, Registro!$A$37:$A$436, $I$4, Registro!$B$37:$B$436, Plantilla!$A$21))</f>
        <v>0</v>
      </c>
      <c r="L60" s="2">
        <f>IF($I$4="","", SUMIFS(Registro!$H$37:$H$436, Registro!$A$37:$A$436, $I$4, Registro!$B$37:$B$436, Plantilla!$A$21))</f>
        <v>0</v>
      </c>
      <c r="M60" s="2">
        <f>IF($I$4="","", SUMIFS(Registro!$I$37:$I$436, Registro!$A$37:$A$436, $I$4, Registro!$B$37:$B$436, Plantilla!$A$21))</f>
        <v>0</v>
      </c>
      <c r="N60" s="2">
        <f>IF($I$4="","", SUMIFS(Registro!$J$37:$J$436, Registro!$A$37:$A$436, $I$4, Registro!$B$37:$B$436, Plantilla!$A$21))</f>
        <v>0</v>
      </c>
      <c r="O60" s="11">
        <f>IF($I$4="","", SUMIFS(Registro!$K$37:$K$436, Registro!$A$37:$A$436, $I$4, Registro!$B$37:$B$436, Plantilla!$A$21))</f>
        <v>0</v>
      </c>
      <c r="P60" s="11">
        <f>IF($I$4="","", SUMIFS(Registro!$N$37:$N$436, Registro!$A$37:$A$436, $I$4, Registro!$B$37:$B$436, Plantilla!$A$21))</f>
        <v>0</v>
      </c>
    </row>
    <row r="61" spans="8:16" ht="18" customHeight="1" x14ac:dyDescent="0.25">
      <c r="H61" s="3" t="str">
        <f>IF(Plantilla!$B$22="","", Plantilla!$B$22)</f>
        <v/>
      </c>
      <c r="I61" s="3" t="str">
        <f>IF($I$4="","", IF(COUNTIFS(Registro!$A$37:$A$436, $I$4, Registro!$B$37:$B$436, Plantilla!$A$22, Registro!$E$37:$E$436, "S")&gt;0,"S",""))</f>
        <v/>
      </c>
      <c r="J61" s="2">
        <f>IF($I$4="","", SUMIFS(Registro!$F$37:$F$436, Registro!$A$37:$A$436, $I$4, Registro!$B$37:$B$436, Plantilla!$A$22))</f>
        <v>0</v>
      </c>
      <c r="K61" s="2">
        <f>IF($I$4="","", SUMIFS(Registro!$G$37:$G$436, Registro!$A$37:$A$436, $I$4, Registro!$B$37:$B$436, Plantilla!$A$22))</f>
        <v>0</v>
      </c>
      <c r="L61" s="2">
        <f>IF($I$4="","", SUMIFS(Registro!$H$37:$H$436, Registro!$A$37:$A$436, $I$4, Registro!$B$37:$B$436, Plantilla!$A$22))</f>
        <v>0</v>
      </c>
      <c r="M61" s="2">
        <f>IF($I$4="","", SUMIFS(Registro!$I$37:$I$436, Registro!$A$37:$A$436, $I$4, Registro!$B$37:$B$436, Plantilla!$A$22))</f>
        <v>0</v>
      </c>
      <c r="N61" s="2">
        <f>IF($I$4="","", SUMIFS(Registro!$J$37:$J$436, Registro!$A$37:$A$436, $I$4, Registro!$B$37:$B$436, Plantilla!$A$22))</f>
        <v>0</v>
      </c>
      <c r="O61" s="11">
        <f>IF($I$4="","", SUMIFS(Registro!$K$37:$K$436, Registro!$A$37:$A$436, $I$4, Registro!$B$37:$B$436, Plantilla!$A$22))</f>
        <v>0</v>
      </c>
      <c r="P61" s="11">
        <f>IF($I$4="","", SUMIFS(Registro!$N$37:$N$436, Registro!$A$37:$A$436, $I$4, Registro!$B$37:$B$436, Plantilla!$A$22))</f>
        <v>0</v>
      </c>
    </row>
    <row r="62" spans="8:16" ht="18" customHeight="1" x14ac:dyDescent="0.25">
      <c r="H62" s="3" t="str">
        <f>IF(Plantilla!$B$23="","", Plantilla!$B$23)</f>
        <v/>
      </c>
      <c r="I62" s="3" t="str">
        <f>IF($I$4="","", IF(COUNTIFS(Registro!$A$37:$A$436, $I$4, Registro!$B$37:$B$436, Plantilla!$A$23, Registro!$E$37:$E$436, "S")&gt;0,"S",""))</f>
        <v/>
      </c>
      <c r="J62" s="2">
        <f>IF($I$4="","", SUMIFS(Registro!$F$37:$F$436, Registro!$A$37:$A$436, $I$4, Registro!$B$37:$B$436, Plantilla!$A$23))</f>
        <v>0</v>
      </c>
      <c r="K62" s="2">
        <f>IF($I$4="","", SUMIFS(Registro!$G$37:$G$436, Registro!$A$37:$A$436, $I$4, Registro!$B$37:$B$436, Plantilla!$A$23))</f>
        <v>0</v>
      </c>
      <c r="L62" s="2">
        <f>IF($I$4="","", SUMIFS(Registro!$H$37:$H$436, Registro!$A$37:$A$436, $I$4, Registro!$B$37:$B$436, Plantilla!$A$23))</f>
        <v>0</v>
      </c>
      <c r="M62" s="2">
        <f>IF($I$4="","", SUMIFS(Registro!$I$37:$I$436, Registro!$A$37:$A$436, $I$4, Registro!$B$37:$B$436, Plantilla!$A$23))</f>
        <v>0</v>
      </c>
      <c r="N62" s="2">
        <f>IF($I$4="","", SUMIFS(Registro!$J$37:$J$436, Registro!$A$37:$A$436, $I$4, Registro!$B$37:$B$436, Plantilla!$A$23))</f>
        <v>0</v>
      </c>
      <c r="O62" s="11">
        <f>IF($I$4="","", SUMIFS(Registro!$K$37:$K$436, Registro!$A$37:$A$436, $I$4, Registro!$B$37:$B$436, Plantilla!$A$23))</f>
        <v>0</v>
      </c>
      <c r="P62" s="11">
        <f>IF($I$4="","", SUMIFS(Registro!$N$37:$N$436, Registro!$A$37:$A$436, $I$4, Registro!$B$37:$B$436, Plantilla!$A$23))</f>
        <v>0</v>
      </c>
    </row>
  </sheetData>
  <mergeCells count="6">
    <mergeCell ref="H42:P42"/>
    <mergeCell ref="A1:P1"/>
    <mergeCell ref="H3:P3"/>
    <mergeCell ref="A12:P12"/>
    <mergeCell ref="A3:F3"/>
    <mergeCell ref="A2:P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9"/>
  <sheetViews>
    <sheetView workbookViewId="0"/>
  </sheetViews>
  <sheetFormatPr baseColWidth="10" defaultColWidth="9.140625" defaultRowHeight="15" x14ac:dyDescent="0.25"/>
  <sheetData>
    <row r="1" spans="1:5" x14ac:dyDescent="0.25">
      <c r="A1" s="20" t="s">
        <v>150</v>
      </c>
    </row>
    <row r="3" spans="1:5" x14ac:dyDescent="0.25">
      <c r="A3" s="20" t="s">
        <v>4</v>
      </c>
      <c r="B3" t="s">
        <v>13</v>
      </c>
      <c r="D3" s="20" t="s">
        <v>151</v>
      </c>
      <c r="E3" s="20" t="s">
        <v>152</v>
      </c>
    </row>
    <row r="4" spans="1:5" x14ac:dyDescent="0.25">
      <c r="B4" t="s">
        <v>19</v>
      </c>
      <c r="D4" t="s">
        <v>153</v>
      </c>
      <c r="E4">
        <v>3</v>
      </c>
    </row>
    <row r="5" spans="1:5" x14ac:dyDescent="0.25">
      <c r="B5" t="s">
        <v>27</v>
      </c>
      <c r="D5" t="s">
        <v>154</v>
      </c>
      <c r="E5">
        <v>1</v>
      </c>
    </row>
    <row r="6" spans="1:5" x14ac:dyDescent="0.25">
      <c r="B6" t="s">
        <v>36</v>
      </c>
      <c r="D6" t="s">
        <v>155</v>
      </c>
      <c r="E6">
        <v>0</v>
      </c>
    </row>
    <row r="7" spans="1:5" x14ac:dyDescent="0.25">
      <c r="D7" t="s">
        <v>156</v>
      </c>
      <c r="E7">
        <v>4</v>
      </c>
    </row>
    <row r="8" spans="1:5" x14ac:dyDescent="0.25">
      <c r="D8" t="s">
        <v>157</v>
      </c>
      <c r="E8">
        <v>3</v>
      </c>
    </row>
    <row r="9" spans="1:5" x14ac:dyDescent="0.25">
      <c r="A9" s="20" t="s">
        <v>6</v>
      </c>
      <c r="B9" t="s">
        <v>14</v>
      </c>
      <c r="D9" t="s">
        <v>158</v>
      </c>
      <c r="E9">
        <v>1</v>
      </c>
    </row>
    <row r="10" spans="1:5" x14ac:dyDescent="0.25">
      <c r="B10" t="s">
        <v>20</v>
      </c>
      <c r="D10" t="s">
        <v>159</v>
      </c>
      <c r="E10">
        <v>3</v>
      </c>
    </row>
    <row r="11" spans="1:5" x14ac:dyDescent="0.25">
      <c r="B11" t="s">
        <v>30</v>
      </c>
      <c r="D11" t="s">
        <v>160</v>
      </c>
      <c r="E11">
        <v>0.5</v>
      </c>
    </row>
    <row r="12" spans="1:5" x14ac:dyDescent="0.25">
      <c r="D12" t="s">
        <v>161</v>
      </c>
      <c r="E12">
        <v>0.5</v>
      </c>
    </row>
    <row r="14" spans="1:5" x14ac:dyDescent="0.25">
      <c r="A14" s="20" t="s">
        <v>7</v>
      </c>
      <c r="B14" t="s">
        <v>15</v>
      </c>
    </row>
    <row r="15" spans="1:5" x14ac:dyDescent="0.25">
      <c r="B15" t="s">
        <v>49</v>
      </c>
    </row>
    <row r="16" spans="1:5" x14ac:dyDescent="0.25">
      <c r="B16" t="s">
        <v>162</v>
      </c>
    </row>
    <row r="17" spans="1:2" x14ac:dyDescent="0.25">
      <c r="B17" t="s">
        <v>33</v>
      </c>
    </row>
    <row r="20" spans="1:2" x14ac:dyDescent="0.25">
      <c r="A20" s="20" t="s">
        <v>63</v>
      </c>
      <c r="B20" t="s">
        <v>74</v>
      </c>
    </row>
    <row r="21" spans="1:2" x14ac:dyDescent="0.25">
      <c r="B21" t="s">
        <v>80</v>
      </c>
    </row>
    <row r="24" spans="1:2" x14ac:dyDescent="0.25">
      <c r="A24" s="20" t="s">
        <v>68</v>
      </c>
      <c r="B24" t="s">
        <v>163</v>
      </c>
    </row>
    <row r="25" spans="1:2" x14ac:dyDescent="0.25">
      <c r="B25" t="s">
        <v>75</v>
      </c>
    </row>
    <row r="26" spans="1:2" x14ac:dyDescent="0.25">
      <c r="B26" t="s">
        <v>81</v>
      </c>
    </row>
    <row r="27" spans="1:2" x14ac:dyDescent="0.25">
      <c r="B27" t="s">
        <v>164</v>
      </c>
    </row>
    <row r="28" spans="1:2" x14ac:dyDescent="0.25">
      <c r="B28" t="s">
        <v>165</v>
      </c>
    </row>
    <row r="29" spans="1:2" x14ac:dyDescent="0.25">
      <c r="B29" t="s">
        <v>166</v>
      </c>
    </row>
    <row r="32" spans="1:2" x14ac:dyDescent="0.25">
      <c r="A32" s="20" t="s">
        <v>69</v>
      </c>
      <c r="B32" t="s">
        <v>76</v>
      </c>
    </row>
    <row r="33" spans="1:2" x14ac:dyDescent="0.25">
      <c r="B33" t="s">
        <v>82</v>
      </c>
    </row>
    <row r="34" spans="1:2" x14ac:dyDescent="0.25">
      <c r="B34" t="s">
        <v>167</v>
      </c>
    </row>
    <row r="35" spans="1:2" x14ac:dyDescent="0.25">
      <c r="B35" t="s">
        <v>168</v>
      </c>
    </row>
    <row r="38" spans="1:2" x14ac:dyDescent="0.25">
      <c r="A38" s="20" t="s">
        <v>169</v>
      </c>
      <c r="B38" t="s">
        <v>17</v>
      </c>
    </row>
    <row r="39" spans="1:2" x14ac:dyDescent="0.25">
      <c r="B39" t="s">
        <v>112</v>
      </c>
    </row>
    <row r="42" spans="1:2" x14ac:dyDescent="0.25">
      <c r="A42" s="20" t="s">
        <v>95</v>
      </c>
      <c r="B42" t="s">
        <v>106</v>
      </c>
    </row>
    <row r="43" spans="1:2" x14ac:dyDescent="0.25">
      <c r="B43" t="s">
        <v>99</v>
      </c>
    </row>
    <row r="46" spans="1:2" x14ac:dyDescent="0.25">
      <c r="A46" s="20" t="s">
        <v>61</v>
      </c>
      <c r="B46" t="s">
        <v>72</v>
      </c>
    </row>
    <row r="47" spans="1:2" x14ac:dyDescent="0.25">
      <c r="B47" t="s">
        <v>170</v>
      </c>
    </row>
    <row r="48" spans="1:2" x14ac:dyDescent="0.25">
      <c r="B48" t="s">
        <v>171</v>
      </c>
    </row>
    <row r="49" spans="2:2" x14ac:dyDescent="0.25">
      <c r="B49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Plantilla</vt:lpstr>
      <vt:lpstr>Registro</vt:lpstr>
      <vt:lpstr>Dashboard</vt:lpstr>
      <vt:lpstr>_Listas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2026-02-17T08:50:39Z</dcterms:modified>
</cp:coreProperties>
</file>