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segimiento de vehículo\"/>
    </mc:Choice>
  </mc:AlternateContent>
  <xr:revisionPtr revIDLastSave="0" documentId="13_ncr:1_{DD1EBF93-713A-413B-9D4D-F6399A8990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eguimiento" sheetId="1" r:id="rId1"/>
  </sheets>
  <definedNames>
    <definedName name="_xlnm.Print_Titles" localSheetId="0">Seguimiento!$1:$12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4" i="1" l="1"/>
  <c r="N44" i="1"/>
  <c r="M44" i="1"/>
  <c r="K43" i="1"/>
  <c r="K42" i="1"/>
  <c r="C42" i="1"/>
  <c r="C43" i="1" s="1"/>
  <c r="K41" i="1"/>
  <c r="L41" i="1" s="1"/>
  <c r="C41" i="1"/>
  <c r="D41" i="1" s="1"/>
  <c r="G39" i="1"/>
  <c r="G38" i="1"/>
  <c r="F38" i="1"/>
  <c r="F39" i="1" s="1"/>
  <c r="C38" i="1"/>
  <c r="C39" i="1" s="1"/>
  <c r="G37" i="1"/>
  <c r="H37" i="1" s="1"/>
  <c r="F37" i="1"/>
  <c r="C37" i="1"/>
  <c r="D37" i="1" s="1"/>
  <c r="H35" i="1"/>
  <c r="H34" i="1"/>
  <c r="C34" i="1"/>
  <c r="C35" i="1" s="1"/>
  <c r="C44" i="1" s="1"/>
  <c r="H33" i="1"/>
  <c r="I33" i="1" s="1"/>
  <c r="C33" i="1"/>
  <c r="D33" i="1" s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C21" i="1"/>
  <c r="O20" i="1"/>
  <c r="N20" i="1"/>
  <c r="H19" i="1"/>
  <c r="G19" i="1"/>
  <c r="F19" i="1"/>
  <c r="E19" i="1"/>
  <c r="D19" i="1"/>
  <c r="C19" i="1"/>
  <c r="O18" i="1"/>
  <c r="O21" i="1" s="1"/>
  <c r="N18" i="1"/>
  <c r="N21" i="1" s="1"/>
  <c r="C18" i="1"/>
  <c r="O17" i="1"/>
  <c r="O19" i="1" s="1"/>
  <c r="N17" i="1"/>
  <c r="N19" i="1" s="1"/>
  <c r="M17" i="1"/>
  <c r="M19" i="1" s="1"/>
  <c r="L17" i="1"/>
  <c r="L19" i="1" s="1"/>
  <c r="K17" i="1"/>
  <c r="K19" i="1" s="1"/>
  <c r="J17" i="1"/>
  <c r="J19" i="1" s="1"/>
  <c r="I17" i="1"/>
  <c r="I19" i="1" s="1"/>
  <c r="H17" i="1"/>
  <c r="G17" i="1"/>
  <c r="F17" i="1"/>
  <c r="E17" i="1"/>
  <c r="D17" i="1"/>
  <c r="C17" i="1"/>
  <c r="O14" i="1"/>
  <c r="N14" i="1"/>
  <c r="M14" i="1"/>
  <c r="M18" i="1" s="1"/>
  <c r="L14" i="1"/>
  <c r="L18" i="1" s="1"/>
  <c r="K14" i="1"/>
  <c r="K18" i="1" s="1"/>
  <c r="J14" i="1"/>
  <c r="J18" i="1" s="1"/>
  <c r="I14" i="1"/>
  <c r="I18" i="1" s="1"/>
  <c r="H14" i="1"/>
  <c r="H18" i="1" s="1"/>
  <c r="G14" i="1"/>
  <c r="G18" i="1" s="1"/>
  <c r="F14" i="1"/>
  <c r="F18" i="1" s="1"/>
  <c r="E14" i="1"/>
  <c r="E18" i="1" s="1"/>
  <c r="D14" i="1"/>
  <c r="D18" i="1" s="1"/>
  <c r="E8" i="1"/>
  <c r="I20" i="1" l="1"/>
  <c r="I21" i="1"/>
  <c r="I8" i="1"/>
  <c r="J20" i="1"/>
  <c r="J21" i="1"/>
  <c r="K20" i="1"/>
  <c r="K21" i="1"/>
  <c r="L21" i="1"/>
  <c r="L20" i="1"/>
  <c r="M21" i="1"/>
  <c r="M20" i="1"/>
  <c r="D34" i="1"/>
  <c r="D35" i="1" s="1"/>
  <c r="E33" i="1"/>
  <c r="J33" i="1"/>
  <c r="I34" i="1"/>
  <c r="I35" i="1" s="1"/>
  <c r="D38" i="1"/>
  <c r="D39" i="1" s="1"/>
  <c r="E37" i="1"/>
  <c r="E38" i="1" s="1"/>
  <c r="E39" i="1" s="1"/>
  <c r="I37" i="1"/>
  <c r="H38" i="1"/>
  <c r="H39" i="1" s="1"/>
  <c r="D20" i="1"/>
  <c r="D21" i="1"/>
  <c r="E20" i="1"/>
  <c r="E21" i="1"/>
  <c r="F20" i="1"/>
  <c r="F21" i="1"/>
  <c r="D42" i="1"/>
  <c r="D43" i="1" s="1"/>
  <c r="E41" i="1"/>
  <c r="G20" i="1"/>
  <c r="G21" i="1"/>
  <c r="M41" i="1"/>
  <c r="L42" i="1"/>
  <c r="L43" i="1" s="1"/>
  <c r="H20" i="1"/>
  <c r="H21" i="1"/>
  <c r="K33" i="1" l="1"/>
  <c r="J34" i="1"/>
  <c r="J35" i="1" s="1"/>
  <c r="D44" i="1"/>
  <c r="N41" i="1"/>
  <c r="M42" i="1"/>
  <c r="M43" i="1" s="1"/>
  <c r="J37" i="1"/>
  <c r="I38" i="1"/>
  <c r="I39" i="1" s="1"/>
  <c r="F33" i="1"/>
  <c r="E34" i="1"/>
  <c r="E35" i="1" s="1"/>
  <c r="E42" i="1"/>
  <c r="E43" i="1" s="1"/>
  <c r="F41" i="1"/>
  <c r="F42" i="1" l="1"/>
  <c r="F43" i="1" s="1"/>
  <c r="G41" i="1"/>
  <c r="E44" i="1"/>
  <c r="G33" i="1"/>
  <c r="G34" i="1" s="1"/>
  <c r="G35" i="1" s="1"/>
  <c r="F34" i="1"/>
  <c r="F35" i="1" s="1"/>
  <c r="F44" i="1" s="1"/>
  <c r="K37" i="1"/>
  <c r="J38" i="1"/>
  <c r="J39" i="1" s="1"/>
  <c r="N42" i="1"/>
  <c r="N43" i="1" s="1"/>
  <c r="O41" i="1"/>
  <c r="O42" i="1" s="1"/>
  <c r="O43" i="1" s="1"/>
  <c r="L33" i="1"/>
  <c r="K34" i="1"/>
  <c r="K35" i="1" s="1"/>
  <c r="M8" i="1" l="1"/>
  <c r="O8" i="1" s="1"/>
  <c r="M33" i="1"/>
  <c r="L34" i="1"/>
  <c r="L35" i="1" s="1"/>
  <c r="L37" i="1"/>
  <c r="K38" i="1"/>
  <c r="K39" i="1" s="1"/>
  <c r="K44" i="1" s="1"/>
  <c r="H41" i="1"/>
  <c r="G42" i="1"/>
  <c r="G43" i="1" s="1"/>
  <c r="G44" i="1" s="1"/>
  <c r="M37" i="1" l="1"/>
  <c r="L38" i="1"/>
  <c r="L39" i="1" s="1"/>
  <c r="I41" i="1"/>
  <c r="H42" i="1"/>
  <c r="H43" i="1" s="1"/>
  <c r="H44" i="1" s="1"/>
  <c r="L44" i="1"/>
  <c r="M34" i="1"/>
  <c r="M35" i="1" s="1"/>
  <c r="N33" i="1"/>
  <c r="O33" i="1" l="1"/>
  <c r="O34" i="1" s="1"/>
  <c r="O35" i="1" s="1"/>
  <c r="N34" i="1"/>
  <c r="N35" i="1" s="1"/>
  <c r="J41" i="1"/>
  <c r="J42" i="1" s="1"/>
  <c r="J43" i="1" s="1"/>
  <c r="J44" i="1" s="1"/>
  <c r="I42" i="1"/>
  <c r="I43" i="1" s="1"/>
  <c r="I44" i="1" s="1"/>
  <c r="N37" i="1"/>
  <c r="M38" i="1"/>
  <c r="M39" i="1" s="1"/>
  <c r="N38" i="1" l="1"/>
  <c r="N39" i="1" s="1"/>
  <c r="O37" i="1"/>
  <c r="O38" i="1" s="1"/>
  <c r="O39" i="1" s="1"/>
</calcChain>
</file>

<file path=xl/sharedStrings.xml><?xml version="1.0" encoding="utf-8"?>
<sst xmlns="http://schemas.openxmlformats.org/spreadsheetml/2006/main" count="104" uniqueCount="96">
  <si>
    <t>Hoja de seguimiento: consumo y mantenimiento de un vehículo (ejemplo)</t>
  </si>
  <si>
    <t>Celdas en AZUL: datos que rellenas tú • Celdas en NEGRO: cálculos automáticos • Alertas y gráfico incluidos en la misma hoja</t>
  </si>
  <si>
    <t>Propietario</t>
  </si>
  <si>
    <t>Sergio López</t>
  </si>
  <si>
    <t>Vehículo</t>
  </si>
  <si>
    <t>Orion Hatch 1.6</t>
  </si>
  <si>
    <t>Combustible</t>
  </si>
  <si>
    <t>Gasolina</t>
  </si>
  <si>
    <t>Cap. depósito (L)</t>
  </si>
  <si>
    <t>Matrícula</t>
  </si>
  <si>
    <t>1234-KLM</t>
  </si>
  <si>
    <t>Año</t>
  </si>
  <si>
    <t>Uso</t>
  </si>
  <si>
    <t>Mixto</t>
  </si>
  <si>
    <t>Ciudad habitual</t>
  </si>
  <si>
    <t>Valencia</t>
  </si>
  <si>
    <t>Parámetros (ajústalos a tu caso)</t>
  </si>
  <si>
    <t>Intervalo aceite (km)</t>
  </si>
  <si>
    <t>Intervalo filtros (km)</t>
  </si>
  <si>
    <t>Intervalo frenos (km)</t>
  </si>
  <si>
    <t>Presión recom. (bar)</t>
  </si>
  <si>
    <t>Umbral consumo alto (L/100 km)</t>
  </si>
  <si>
    <t>Tol. presión (bar)</t>
  </si>
  <si>
    <t>Umbral dibujo (mm)</t>
  </si>
  <si>
    <t>Voltaje mín. (V)</t>
  </si>
  <si>
    <t>RESUMEN</t>
  </si>
  <si>
    <t>Último odómetro (km)</t>
  </si>
  <si>
    <t>Consumo medio</t>
  </si>
  <si>
    <t>Próximo aceite (km)</t>
  </si>
  <si>
    <t>CONTROL</t>
  </si>
  <si>
    <t>1ª revisión</t>
  </si>
  <si>
    <t>Control 1</t>
  </si>
  <si>
    <t>Control 2</t>
  </si>
  <si>
    <t>Control 3</t>
  </si>
  <si>
    <t>Control 4</t>
  </si>
  <si>
    <t>Control 5</t>
  </si>
  <si>
    <t>Control 6</t>
  </si>
  <si>
    <t>Control 7</t>
  </si>
  <si>
    <t>Control 8</t>
  </si>
  <si>
    <t>Control 9</t>
  </si>
  <si>
    <t>Control 10</t>
  </si>
  <si>
    <t>Control 11</t>
  </si>
  <si>
    <t>Control 12</t>
  </si>
  <si>
    <t>FECHA</t>
  </si>
  <si>
    <t>EVENTO</t>
  </si>
  <si>
    <t>Revisión inicial</t>
  </si>
  <si>
    <t>Repostaje</t>
  </si>
  <si>
    <t>Cambio aceite</t>
  </si>
  <si>
    <t>NOTAS</t>
  </si>
  <si>
    <t>Se registra estado base</t>
  </si>
  <si>
    <t>Ruta mixta, aire acondicionado</t>
  </si>
  <si>
    <t>Más autopista</t>
  </si>
  <si>
    <t>Ciudad y atascos</t>
  </si>
  <si>
    <t>Neumáticos ajustados</t>
  </si>
  <si>
    <t>Aceite 5W-30 + filtro</t>
  </si>
  <si>
    <t>Lluvia, presión ok</t>
  </si>
  <si>
    <t>Viaje corto</t>
  </si>
  <si>
    <t>Carga en maletero</t>
  </si>
  <si>
    <t>Conducción suave</t>
  </si>
  <si>
    <t>CONSUMO</t>
  </si>
  <si>
    <t>Odómetro (km)</t>
  </si>
  <si>
    <t>Km desde anterior</t>
  </si>
  <si>
    <t/>
  </si>
  <si>
    <t>Litros (L)</t>
  </si>
  <si>
    <t>Precio (€/L)</t>
  </si>
  <si>
    <t>Importe (€)</t>
  </si>
  <si>
    <t>Consumo (L/100 km)</t>
  </si>
  <si>
    <t>Coste (€/100 km)</t>
  </si>
  <si>
    <t>Media móvil (3)</t>
  </si>
  <si>
    <t>Alerta consumo</t>
  </si>
  <si>
    <t>ESTADO</t>
  </si>
  <si>
    <t>Presión del. izq (bar)</t>
  </si>
  <si>
    <t>Presión del. der (bar)</t>
  </si>
  <si>
    <t>Presión tras. izq (bar)</t>
  </si>
  <si>
    <t>Presión tras. der (bar)</t>
  </si>
  <si>
    <t>Dibujo del. (mm)</t>
  </si>
  <si>
    <t>Dibujo tras. (mm)</t>
  </si>
  <si>
    <t>Nivel aceite (%)</t>
  </si>
  <si>
    <t>Refrigerante (%)</t>
  </si>
  <si>
    <t>Voltaje batería (V)</t>
  </si>
  <si>
    <t>Observación estado</t>
  </si>
  <si>
    <t>MANTEN.</t>
  </si>
  <si>
    <t>Odómetro en cambio de aceite (solo cuando aplique)</t>
  </si>
  <si>
    <t>(oculto) Último cambio aceite (calc)</t>
  </si>
  <si>
    <t>Km desde último cambio de aceite</t>
  </si>
  <si>
    <t>Km restantes (aceite)</t>
  </si>
  <si>
    <t>Odómetro en cambio de filtros (solo cuando aplique)</t>
  </si>
  <si>
    <t>(oculto) Último cambio filtros (calc)</t>
  </si>
  <si>
    <t>Km desde último cambio de filtros</t>
  </si>
  <si>
    <t>Km restantes (filtros)</t>
  </si>
  <si>
    <t>Odómetro en cambio de frenos (solo cuando aplique)</t>
  </si>
  <si>
    <t>(oculto) Último cambio frenos (calc)</t>
  </si>
  <si>
    <t>Km desde último cambio de frenos</t>
  </si>
  <si>
    <t>Km restantes (frenos)</t>
  </si>
  <si>
    <t>Indicador global mantenimiento (0-100)</t>
  </si>
  <si>
    <t>Cómo usar: rellena en azul (fecha/evento, odómetro, litros, precio, estado y cambios). El resto se calcula y marca alertas automáticamente.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</si>
</sst>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\€\ #,##0.00"/>
  </numFmts>
  <fonts count="8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i/>
      <sz val="10"/>
      <color rgb="FF2E5E6E"/>
      <name val="Calibri"/>
    </font>
    <font>
      <b/>
      <sz val="10"/>
      <color rgb="FF404040"/>
      <name val="Calibri"/>
    </font>
    <font>
      <sz val="10"/>
      <color rgb="FF1F4E79"/>
      <name val="Calibri"/>
    </font>
    <font>
      <b/>
      <sz val="11"/>
      <color rgb="FF404040"/>
      <name val="Calibri"/>
    </font>
    <font>
      <sz val="10"/>
      <color rgb="FF000000"/>
      <name val="Calibri"/>
    </font>
    <font>
      <b/>
      <sz val="10"/>
      <color rgb="FF9C0006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2E5E6E"/>
      </patternFill>
    </fill>
    <fill>
      <patternFill patternType="solid">
        <fgColor rgb="FFEAF3F6"/>
      </patternFill>
    </fill>
    <fill>
      <patternFill patternType="solid">
        <fgColor rgb="FFF2F2F2"/>
      </patternFill>
    </fill>
    <fill>
      <patternFill patternType="solid">
        <fgColor rgb="FFFFFFFF"/>
      </patternFill>
    </fill>
    <fill>
      <patternFill patternType="solid">
        <fgColor rgb="FFD9D9D9"/>
      </patternFill>
    </fill>
    <fill>
      <patternFill patternType="solid">
        <fgColor rgb="FFD0E0E3"/>
      </patternFill>
    </fill>
    <fill>
      <patternFill patternType="solid">
        <fgColor rgb="FFFCE5CD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2E5E6E"/>
      </left>
      <right style="thin">
        <color rgb="FF7F7F7F"/>
      </right>
      <top style="medium">
        <color rgb="FF2E5E6E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medium">
        <color rgb="FF2E5E6E"/>
      </top>
      <bottom style="thin">
        <color rgb="FF7F7F7F"/>
      </bottom>
      <diagonal/>
    </border>
    <border>
      <left style="thin">
        <color rgb="FF7F7F7F"/>
      </left>
      <right style="medium">
        <color rgb="FF2E5E6E"/>
      </right>
      <top style="medium">
        <color rgb="FF2E5E6E"/>
      </top>
      <bottom style="thin">
        <color rgb="FF7F7F7F"/>
      </bottom>
      <diagonal/>
    </border>
    <border>
      <left style="medium">
        <color rgb="FF2E5E6E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2E5E6E"/>
      </right>
      <top style="thin">
        <color rgb="FF7F7F7F"/>
      </top>
      <bottom style="thin">
        <color rgb="FF7F7F7F"/>
      </bottom>
      <diagonal/>
    </border>
    <border>
      <left style="medium">
        <color rgb="FF2E5E6E"/>
      </left>
      <right style="thin">
        <color rgb="FF7F7F7F"/>
      </right>
      <top style="thin">
        <color rgb="FF7F7F7F"/>
      </top>
      <bottom style="medium">
        <color rgb="FF2E5E6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medium">
        <color rgb="FF2E5E6E"/>
      </bottom>
      <diagonal/>
    </border>
    <border>
      <left style="thin">
        <color rgb="FF7F7F7F"/>
      </left>
      <right style="medium">
        <color rgb="FF2E5E6E"/>
      </right>
      <top style="thin">
        <color rgb="FF7F7F7F"/>
      </top>
      <bottom style="medium">
        <color rgb="FF2E5E6E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3" fillId="4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0" fillId="0" borderId="1" xfId="0" applyBorder="1"/>
    <xf numFmtId="0" fontId="5" fillId="7" borderId="1" xfId="0" applyFont="1" applyFill="1" applyBorder="1" applyAlignment="1">
      <alignment horizontal="center" vertical="center" wrapText="1"/>
    </xf>
    <xf numFmtId="1" fontId="6" fillId="7" borderId="1" xfId="0" applyNumberFormat="1" applyFont="1" applyFill="1" applyBorder="1" applyAlignment="1">
      <alignment horizontal="right" vertical="center"/>
    </xf>
    <xf numFmtId="14" fontId="4" fillId="5" borderId="1" xfId="0" applyNumberFormat="1" applyFont="1" applyFill="1" applyBorder="1" applyAlignment="1">
      <alignment horizontal="center" vertical="center" wrapText="1"/>
    </xf>
    <xf numFmtId="14" fontId="4" fillId="5" borderId="6" xfId="0" applyNumberFormat="1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left" vertical="center" wrapText="1"/>
    </xf>
    <xf numFmtId="0" fontId="3" fillId="5" borderId="5" xfId="0" applyFont="1" applyFill="1" applyBorder="1" applyAlignment="1">
      <alignment horizontal="left" vertical="center" wrapText="1"/>
    </xf>
    <xf numFmtId="1" fontId="4" fillId="5" borderId="1" xfId="0" applyNumberFormat="1" applyFont="1" applyFill="1" applyBorder="1" applyAlignment="1">
      <alignment horizontal="right" vertical="center"/>
    </xf>
    <xf numFmtId="1" fontId="4" fillId="5" borderId="6" xfId="0" applyNumberFormat="1" applyFont="1" applyFill="1" applyBorder="1" applyAlignment="1">
      <alignment horizontal="right" vertical="center"/>
    </xf>
    <xf numFmtId="1" fontId="6" fillId="5" borderId="1" xfId="0" applyNumberFormat="1" applyFont="1" applyFill="1" applyBorder="1" applyAlignment="1">
      <alignment horizontal="right" vertical="center"/>
    </xf>
    <xf numFmtId="1" fontId="6" fillId="5" borderId="6" xfId="0" applyNumberFormat="1" applyFont="1" applyFill="1" applyBorder="1" applyAlignment="1">
      <alignment horizontal="right" vertical="center"/>
    </xf>
    <xf numFmtId="164" fontId="4" fillId="5" borderId="1" xfId="0" applyNumberFormat="1" applyFont="1" applyFill="1" applyBorder="1" applyAlignment="1">
      <alignment horizontal="right" vertical="center"/>
    </xf>
    <xf numFmtId="164" fontId="4" fillId="5" borderId="6" xfId="0" applyNumberFormat="1" applyFont="1" applyFill="1" applyBorder="1" applyAlignment="1">
      <alignment horizontal="right" vertical="center"/>
    </xf>
    <xf numFmtId="2" fontId="4" fillId="5" borderId="1" xfId="0" applyNumberFormat="1" applyFont="1" applyFill="1" applyBorder="1" applyAlignment="1">
      <alignment horizontal="right" vertical="center"/>
    </xf>
    <xf numFmtId="2" fontId="4" fillId="5" borderId="6" xfId="0" applyNumberFormat="1" applyFont="1" applyFill="1" applyBorder="1" applyAlignment="1">
      <alignment horizontal="right" vertical="center"/>
    </xf>
    <xf numFmtId="165" fontId="6" fillId="5" borderId="1" xfId="0" applyNumberFormat="1" applyFont="1" applyFill="1" applyBorder="1" applyAlignment="1">
      <alignment horizontal="right" vertical="center"/>
    </xf>
    <xf numFmtId="165" fontId="6" fillId="5" borderId="6" xfId="0" applyNumberFormat="1" applyFont="1" applyFill="1" applyBorder="1" applyAlignment="1">
      <alignment horizontal="right" vertical="center"/>
    </xf>
    <xf numFmtId="164" fontId="6" fillId="5" borderId="1" xfId="0" applyNumberFormat="1" applyFont="1" applyFill="1" applyBorder="1" applyAlignment="1">
      <alignment horizontal="right" vertical="center"/>
    </xf>
    <xf numFmtId="164" fontId="6" fillId="5" borderId="6" xfId="0" applyNumberFormat="1" applyFont="1" applyFill="1" applyBorder="1" applyAlignment="1">
      <alignment horizontal="right" vertical="center"/>
    </xf>
    <xf numFmtId="49" fontId="7" fillId="5" borderId="1" xfId="0" applyNumberFormat="1" applyFont="1" applyFill="1" applyBorder="1" applyAlignment="1">
      <alignment horizontal="center" vertical="center" wrapText="1"/>
    </xf>
    <xf numFmtId="49" fontId="7" fillId="5" borderId="6" xfId="0" applyNumberFormat="1" applyFont="1" applyFill="1" applyBorder="1" applyAlignment="1">
      <alignment horizontal="center" vertical="center" wrapText="1"/>
    </xf>
    <xf numFmtId="9" fontId="4" fillId="5" borderId="1" xfId="0" applyNumberFormat="1" applyFont="1" applyFill="1" applyBorder="1" applyAlignment="1">
      <alignment horizontal="right" vertical="center"/>
    </xf>
    <xf numFmtId="9" fontId="4" fillId="5" borderId="6" xfId="0" applyNumberFormat="1" applyFont="1" applyFill="1" applyBorder="1" applyAlignment="1">
      <alignment horizontal="right" vertical="center"/>
    </xf>
    <xf numFmtId="49" fontId="6" fillId="5" borderId="1" xfId="0" applyNumberFormat="1" applyFont="1" applyFill="1" applyBorder="1" applyAlignment="1">
      <alignment horizontal="center" vertical="center" wrapText="1"/>
    </xf>
    <xf numFmtId="49" fontId="6" fillId="5" borderId="6" xfId="0" applyNumberFormat="1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left" vertical="center" wrapText="1"/>
    </xf>
    <xf numFmtId="1" fontId="6" fillId="5" borderId="8" xfId="0" applyNumberFormat="1" applyFont="1" applyFill="1" applyBorder="1" applyAlignment="1">
      <alignment horizontal="center" vertical="center" wrapText="1"/>
    </xf>
    <xf numFmtId="1" fontId="6" fillId="5" borderId="9" xfId="0" applyNumberFormat="1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0" fontId="4" fillId="5" borderId="1" xfId="0" applyFont="1" applyFill="1" applyBorder="1" applyAlignment="1">
      <alignment horizontal="right" vertical="center"/>
    </xf>
    <xf numFmtId="0" fontId="0" fillId="0" borderId="10" xfId="0" applyBorder="1"/>
    <xf numFmtId="0" fontId="3" fillId="7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0" fillId="0" borderId="11" xfId="0" applyBorder="1"/>
    <xf numFmtId="164" fontId="6" fillId="7" borderId="1" xfId="0" applyNumberFormat="1" applyFont="1" applyFill="1" applyBorder="1" applyAlignment="1">
      <alignment horizontal="right" vertical="center"/>
    </xf>
    <xf numFmtId="1" fontId="6" fillId="7" borderId="1" xfId="0" applyNumberFormat="1" applyFont="1" applyFill="1" applyBorder="1" applyAlignment="1">
      <alignment horizontal="right" vertical="center"/>
    </xf>
    <xf numFmtId="0" fontId="5" fillId="6" borderId="1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5" fillId="9" borderId="2" xfId="0" applyFont="1" applyFill="1" applyBorder="1" applyAlignment="1">
      <alignment horizontal="center" vertical="center" wrapText="1"/>
    </xf>
    <xf numFmtId="0" fontId="5" fillId="9" borderId="5" xfId="0" applyFont="1" applyFill="1" applyBorder="1" applyAlignment="1">
      <alignment horizontal="center" vertical="center" wrapText="1"/>
    </xf>
    <xf numFmtId="0" fontId="5" fillId="9" borderId="3" xfId="0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12">
    <dxf>
      <fill>
        <patternFill>
          <bgColor rgb="FFF8D7DA"/>
        </patternFill>
      </fill>
    </dxf>
    <dxf>
      <fill>
        <patternFill>
          <bgColor rgb="FFFFF2CC"/>
        </patternFill>
      </fill>
    </dxf>
    <dxf>
      <fill>
        <patternFill>
          <bgColor rgb="FFF8D7DA"/>
        </patternFill>
      </fill>
    </dxf>
    <dxf>
      <fill>
        <patternFill>
          <bgColor rgb="FFFFF2CC"/>
        </patternFill>
      </fill>
    </dxf>
    <dxf>
      <fill>
        <patternFill>
          <bgColor rgb="FFF8D7DA"/>
        </patternFill>
      </fill>
    </dxf>
    <dxf>
      <fill>
        <patternFill>
          <bgColor rgb="FFFFF2CC"/>
        </patternFill>
      </fill>
    </dxf>
    <dxf>
      <fill>
        <patternFill>
          <bgColor rgb="FFF8D7DA"/>
        </patternFill>
      </fill>
    </dxf>
    <dxf>
      <fill>
        <patternFill>
          <bgColor rgb="FFFFF2CC"/>
        </patternFill>
      </fill>
    </dxf>
    <dxf>
      <fill>
        <patternFill>
          <bgColor rgb="FFF8D7DA"/>
        </patternFill>
      </fill>
    </dxf>
    <dxf>
      <fill>
        <patternFill>
          <bgColor rgb="FFFCE5CD"/>
        </patternFill>
      </fill>
    </dxf>
    <dxf>
      <fill>
        <patternFill>
          <bgColor rgb="FFFFF2CC"/>
        </patternFill>
      </fill>
    </dxf>
    <dxf>
      <fill>
        <patternFill>
          <bgColor rgb="FFF8D7D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9"/>
  <sheetViews>
    <sheetView showGridLines="0" tabSelected="1" topLeftCell="A27" workbookViewId="0">
      <selection activeCell="V25" sqref="V25"/>
    </sheetView>
  </sheetViews>
  <sheetFormatPr baseColWidth="10" defaultColWidth="9.140625" defaultRowHeight="15" x14ac:dyDescent="0.25"/>
  <cols>
    <col min="1" max="1" width="10.7109375" bestFit="1" customWidth="1"/>
    <col min="2" max="2" width="34" customWidth="1"/>
    <col min="3" max="15" width="12" customWidth="1"/>
  </cols>
  <sheetData>
    <row r="1" spans="1:15" ht="30" customHeight="1" x14ac:dyDescent="0.25">
      <c r="B1" s="44" t="s">
        <v>0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</row>
    <row r="2" spans="1:15" ht="20.100000000000001" customHeight="1" x14ac:dyDescent="0.25">
      <c r="B2" s="42" t="s">
        <v>1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</row>
    <row r="3" spans="1:15" ht="25.5" x14ac:dyDescent="0.25">
      <c r="B3" s="1" t="s">
        <v>2</v>
      </c>
      <c r="C3" s="37" t="s">
        <v>3</v>
      </c>
      <c r="D3" s="35"/>
      <c r="E3" s="1" t="s">
        <v>4</v>
      </c>
      <c r="F3" s="37" t="s">
        <v>5</v>
      </c>
      <c r="G3" s="38"/>
      <c r="H3" s="35"/>
      <c r="I3" s="1" t="s">
        <v>6</v>
      </c>
      <c r="J3" s="37" t="s">
        <v>7</v>
      </c>
      <c r="K3" s="35"/>
      <c r="L3" s="1" t="s">
        <v>8</v>
      </c>
      <c r="M3" s="37">
        <v>50</v>
      </c>
      <c r="N3" s="38"/>
      <c r="O3" s="35"/>
    </row>
    <row r="4" spans="1:15" ht="25.5" x14ac:dyDescent="0.25">
      <c r="B4" s="1" t="s">
        <v>9</v>
      </c>
      <c r="C4" s="37" t="s">
        <v>10</v>
      </c>
      <c r="D4" s="35"/>
      <c r="E4" s="1" t="s">
        <v>11</v>
      </c>
      <c r="F4" s="37">
        <v>2020</v>
      </c>
      <c r="G4" s="38"/>
      <c r="H4" s="35"/>
      <c r="I4" s="1" t="s">
        <v>12</v>
      </c>
      <c r="J4" s="37" t="s">
        <v>13</v>
      </c>
      <c r="K4" s="35"/>
      <c r="L4" s="1" t="s">
        <v>14</v>
      </c>
      <c r="M4" s="37" t="s">
        <v>15</v>
      </c>
      <c r="N4" s="38"/>
      <c r="O4" s="35"/>
    </row>
    <row r="5" spans="1:15" ht="18" customHeight="1" x14ac:dyDescent="0.25">
      <c r="B5" s="41" t="s">
        <v>16</v>
      </c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5"/>
    </row>
    <row r="6" spans="1:15" ht="18" customHeight="1" x14ac:dyDescent="0.25">
      <c r="B6" s="1" t="s">
        <v>17</v>
      </c>
      <c r="C6" s="34">
        <v>10000</v>
      </c>
      <c r="D6" s="35"/>
      <c r="E6" s="1" t="s">
        <v>18</v>
      </c>
      <c r="F6" s="34">
        <v>20000</v>
      </c>
      <c r="G6" s="38"/>
      <c r="H6" s="35"/>
      <c r="I6" s="1" t="s">
        <v>19</v>
      </c>
      <c r="J6" s="34">
        <v>40000</v>
      </c>
      <c r="K6" s="35"/>
      <c r="L6" s="1" t="s">
        <v>20</v>
      </c>
      <c r="M6" s="34">
        <v>2.2999999999999998</v>
      </c>
      <c r="N6" s="35"/>
      <c r="O6" s="3"/>
    </row>
    <row r="7" spans="1:15" ht="18" customHeight="1" x14ac:dyDescent="0.25">
      <c r="B7" s="1" t="s">
        <v>21</v>
      </c>
      <c r="C7" s="34">
        <v>7.5</v>
      </c>
      <c r="D7" s="35"/>
      <c r="E7" s="1" t="s">
        <v>22</v>
      </c>
      <c r="F7" s="34">
        <v>0.3</v>
      </c>
      <c r="G7" s="38"/>
      <c r="H7" s="35"/>
      <c r="I7" s="1" t="s">
        <v>23</v>
      </c>
      <c r="J7" s="34">
        <v>3</v>
      </c>
      <c r="K7" s="35"/>
      <c r="L7" s="1" t="s">
        <v>24</v>
      </c>
      <c r="M7" s="34">
        <v>12.3</v>
      </c>
      <c r="N7" s="35"/>
      <c r="O7" s="3"/>
    </row>
    <row r="8" spans="1:15" ht="18" customHeight="1" x14ac:dyDescent="0.25">
      <c r="B8" s="4" t="s">
        <v>25</v>
      </c>
      <c r="C8" s="36" t="s">
        <v>26</v>
      </c>
      <c r="D8" s="35"/>
      <c r="E8" s="40">
        <f>IF(O13&lt;&gt;"",O13,IF(N13&lt;&gt;"",N13,IF(M13&lt;&gt;"",M13,IF(L13&lt;&gt;"",L13,IF(K13&lt;&gt;"",K13,IF(J13&lt;&gt;"",J13,IF(I13&lt;&gt;"",I13,IF(H13&lt;&gt;"",H13,IF(G13&lt;&gt;"",G13,IF(F13&lt;&gt;"",F13,IF(E13&lt;&gt;"",E13,IF(D13&lt;&gt;"",D13,IF(C13&lt;&gt;"",C13,"")))))))))))))</f>
        <v>85770</v>
      </c>
      <c r="F8" s="35"/>
      <c r="G8" s="36" t="s">
        <v>27</v>
      </c>
      <c r="H8" s="35"/>
      <c r="I8" s="39">
        <f>IFERROR(SUM(C18:O18)/COUNT(C18:O18),"")</f>
        <v>6.8971784754679497</v>
      </c>
      <c r="J8" s="35"/>
      <c r="K8" s="36" t="s">
        <v>28</v>
      </c>
      <c r="L8" s="35"/>
      <c r="M8" s="40">
        <f>IFERROR(IF(O13&lt;&gt;"",O33,IF(N13&lt;&gt;"",N33,IF(M13&lt;&gt;"",M33,IF(L13&lt;&gt;"",L33,IF(K13&lt;&gt;"",K33,IF(J13&lt;&gt;"",J33,IF(I13&lt;&gt;"",I33,IF(H13&lt;&gt;"",H33,IF(G13&lt;&gt;"",G33,IF(F13&lt;&gt;"",F33,IF(E13&lt;&gt;"",E33,IF(D13&lt;&gt;"",D33,IF(C13&lt;&gt;"",C33,"")))))))))))))+$C$6,"")</f>
        <v>94280</v>
      </c>
      <c r="N8" s="35"/>
      <c r="O8" s="5">
        <f>IFERROR($M$8-$E$8,"")</f>
        <v>8510</v>
      </c>
    </row>
    <row r="9" spans="1:15" x14ac:dyDescent="0.25">
      <c r="B9" s="46" t="s">
        <v>29</v>
      </c>
      <c r="C9" s="48" t="s">
        <v>30</v>
      </c>
      <c r="D9" s="48" t="s">
        <v>31</v>
      </c>
      <c r="E9" s="48" t="s">
        <v>32</v>
      </c>
      <c r="F9" s="48" t="s">
        <v>33</v>
      </c>
      <c r="G9" s="48" t="s">
        <v>34</v>
      </c>
      <c r="H9" s="48" t="s">
        <v>35</v>
      </c>
      <c r="I9" s="48" t="s">
        <v>36</v>
      </c>
      <c r="J9" s="48" t="s">
        <v>37</v>
      </c>
      <c r="K9" s="48" t="s">
        <v>38</v>
      </c>
      <c r="L9" s="48" t="s">
        <v>39</v>
      </c>
      <c r="M9" s="48" t="s">
        <v>40</v>
      </c>
      <c r="N9" s="48" t="s">
        <v>41</v>
      </c>
      <c r="O9" s="49" t="s">
        <v>42</v>
      </c>
    </row>
    <row r="10" spans="1:15" ht="18" customHeight="1" x14ac:dyDescent="0.25">
      <c r="B10" s="47" t="s">
        <v>43</v>
      </c>
      <c r="C10" s="6">
        <v>46027</v>
      </c>
      <c r="D10" s="6">
        <v>46034</v>
      </c>
      <c r="E10" s="6">
        <v>46041</v>
      </c>
      <c r="F10" s="6">
        <v>46048</v>
      </c>
      <c r="G10" s="6">
        <v>46055</v>
      </c>
      <c r="H10" s="6">
        <v>46062</v>
      </c>
      <c r="I10" s="6">
        <v>46069</v>
      </c>
      <c r="J10" s="6">
        <v>46076</v>
      </c>
      <c r="K10" s="6">
        <v>46083</v>
      </c>
      <c r="L10" s="6">
        <v>46090</v>
      </c>
      <c r="M10" s="6"/>
      <c r="N10" s="6"/>
      <c r="O10" s="7"/>
    </row>
    <row r="11" spans="1:15" ht="25.5" x14ac:dyDescent="0.25">
      <c r="B11" s="47" t="s">
        <v>44</v>
      </c>
      <c r="C11" s="2" t="s">
        <v>45</v>
      </c>
      <c r="D11" s="2" t="s">
        <v>46</v>
      </c>
      <c r="E11" s="2" t="s">
        <v>46</v>
      </c>
      <c r="F11" s="2" t="s">
        <v>46</v>
      </c>
      <c r="G11" s="2" t="s">
        <v>46</v>
      </c>
      <c r="H11" s="2" t="s">
        <v>47</v>
      </c>
      <c r="I11" s="2" t="s">
        <v>46</v>
      </c>
      <c r="J11" s="2" t="s">
        <v>46</v>
      </c>
      <c r="K11" s="2" t="s">
        <v>46</v>
      </c>
      <c r="L11" s="2" t="s">
        <v>46</v>
      </c>
      <c r="M11" s="2"/>
      <c r="N11" s="2"/>
      <c r="O11" s="8"/>
    </row>
    <row r="12" spans="1:15" ht="51" x14ac:dyDescent="0.25">
      <c r="B12" s="47" t="s">
        <v>48</v>
      </c>
      <c r="C12" s="2" t="s">
        <v>49</v>
      </c>
      <c r="D12" s="2" t="s">
        <v>50</v>
      </c>
      <c r="E12" s="2" t="s">
        <v>51</v>
      </c>
      <c r="F12" s="2" t="s">
        <v>52</v>
      </c>
      <c r="G12" s="2" t="s">
        <v>53</v>
      </c>
      <c r="H12" s="2" t="s">
        <v>54</v>
      </c>
      <c r="I12" s="2" t="s">
        <v>55</v>
      </c>
      <c r="J12" s="2" t="s">
        <v>56</v>
      </c>
      <c r="K12" s="2" t="s">
        <v>57</v>
      </c>
      <c r="L12" s="2" t="s">
        <v>58</v>
      </c>
      <c r="M12" s="2"/>
      <c r="N12" s="2"/>
      <c r="O12" s="8"/>
    </row>
    <row r="13" spans="1:15" ht="18" customHeight="1" x14ac:dyDescent="0.25">
      <c r="A13" s="31" t="s">
        <v>59</v>
      </c>
      <c r="B13" s="9" t="s">
        <v>60</v>
      </c>
      <c r="C13" s="10">
        <v>82450</v>
      </c>
      <c r="D13" s="10">
        <v>82810</v>
      </c>
      <c r="E13" s="10">
        <v>83180</v>
      </c>
      <c r="F13" s="10">
        <v>83560</v>
      </c>
      <c r="G13" s="10">
        <v>83910</v>
      </c>
      <c r="H13" s="10">
        <v>84280</v>
      </c>
      <c r="I13" s="10">
        <v>84650</v>
      </c>
      <c r="J13" s="10">
        <v>85020</v>
      </c>
      <c r="K13" s="10">
        <v>85390</v>
      </c>
      <c r="L13" s="10">
        <v>85770</v>
      </c>
      <c r="M13" s="10"/>
      <c r="N13" s="10"/>
      <c r="O13" s="11"/>
    </row>
    <row r="14" spans="1:15" ht="18" customHeight="1" x14ac:dyDescent="0.25">
      <c r="A14" s="32"/>
      <c r="B14" s="9" t="s">
        <v>61</v>
      </c>
      <c r="C14" s="12" t="s">
        <v>62</v>
      </c>
      <c r="D14" s="12">
        <f t="shared" ref="D14:O14" si="0">IF(OR(D13="",C13=""),"",D13-C13)</f>
        <v>360</v>
      </c>
      <c r="E14" s="12">
        <f t="shared" si="0"/>
        <v>370</v>
      </c>
      <c r="F14" s="12">
        <f t="shared" si="0"/>
        <v>380</v>
      </c>
      <c r="G14" s="12">
        <f t="shared" si="0"/>
        <v>350</v>
      </c>
      <c r="H14" s="12">
        <f t="shared" si="0"/>
        <v>370</v>
      </c>
      <c r="I14" s="12">
        <f t="shared" si="0"/>
        <v>370</v>
      </c>
      <c r="J14" s="12">
        <f t="shared" si="0"/>
        <v>370</v>
      </c>
      <c r="K14" s="12">
        <f t="shared" si="0"/>
        <v>370</v>
      </c>
      <c r="L14" s="12">
        <f t="shared" si="0"/>
        <v>380</v>
      </c>
      <c r="M14" s="12" t="str">
        <f t="shared" si="0"/>
        <v/>
      </c>
      <c r="N14" s="12" t="str">
        <f t="shared" si="0"/>
        <v/>
      </c>
      <c r="O14" s="13" t="str">
        <f t="shared" si="0"/>
        <v/>
      </c>
    </row>
    <row r="15" spans="1:15" ht="18" customHeight="1" x14ac:dyDescent="0.25">
      <c r="A15" s="32"/>
      <c r="B15" s="9" t="s">
        <v>63</v>
      </c>
      <c r="C15" s="14"/>
      <c r="D15" s="14">
        <v>24.8</v>
      </c>
      <c r="E15" s="14">
        <v>26.2</v>
      </c>
      <c r="F15" s="14">
        <v>25.4</v>
      </c>
      <c r="G15" s="14">
        <v>24.9</v>
      </c>
      <c r="H15" s="14"/>
      <c r="I15" s="14">
        <v>26.8</v>
      </c>
      <c r="J15" s="14">
        <v>24.2</v>
      </c>
      <c r="K15" s="14">
        <v>25</v>
      </c>
      <c r="L15" s="14">
        <v>26.1</v>
      </c>
      <c r="M15" s="14"/>
      <c r="N15" s="14"/>
      <c r="O15" s="15"/>
    </row>
    <row r="16" spans="1:15" ht="18" customHeight="1" x14ac:dyDescent="0.25">
      <c r="A16" s="32"/>
      <c r="B16" s="9" t="s">
        <v>64</v>
      </c>
      <c r="C16" s="16"/>
      <c r="D16" s="16">
        <v>1.65</v>
      </c>
      <c r="E16" s="16">
        <v>1.66</v>
      </c>
      <c r="F16" s="16">
        <v>1.64</v>
      </c>
      <c r="G16" s="16">
        <v>1.67</v>
      </c>
      <c r="H16" s="16"/>
      <c r="I16" s="16">
        <v>1.68</v>
      </c>
      <c r="J16" s="16">
        <v>1.69</v>
      </c>
      <c r="K16" s="16">
        <v>1.7</v>
      </c>
      <c r="L16" s="16">
        <v>1.68</v>
      </c>
      <c r="M16" s="16"/>
      <c r="N16" s="16"/>
      <c r="O16" s="17"/>
    </row>
    <row r="17" spans="1:15" ht="18" customHeight="1" x14ac:dyDescent="0.25">
      <c r="A17" s="32"/>
      <c r="B17" s="9" t="s">
        <v>65</v>
      </c>
      <c r="C17" s="18" t="str">
        <f t="shared" ref="C17:O17" si="1">IF(OR(C15="",C16=""),"",C15*C16)</f>
        <v/>
      </c>
      <c r="D17" s="18">
        <f t="shared" si="1"/>
        <v>40.92</v>
      </c>
      <c r="E17" s="18">
        <f t="shared" si="1"/>
        <v>43.491999999999997</v>
      </c>
      <c r="F17" s="18">
        <f t="shared" si="1"/>
        <v>41.655999999999992</v>
      </c>
      <c r="G17" s="18">
        <f t="shared" si="1"/>
        <v>41.582999999999998</v>
      </c>
      <c r="H17" s="18" t="str">
        <f t="shared" si="1"/>
        <v/>
      </c>
      <c r="I17" s="18">
        <f t="shared" si="1"/>
        <v>45.024000000000001</v>
      </c>
      <c r="J17" s="18">
        <f t="shared" si="1"/>
        <v>40.897999999999996</v>
      </c>
      <c r="K17" s="18">
        <f t="shared" si="1"/>
        <v>42.5</v>
      </c>
      <c r="L17" s="18">
        <f t="shared" si="1"/>
        <v>43.847999999999999</v>
      </c>
      <c r="M17" s="18" t="str">
        <f t="shared" si="1"/>
        <v/>
      </c>
      <c r="N17" s="18" t="str">
        <f t="shared" si="1"/>
        <v/>
      </c>
      <c r="O17" s="19" t="str">
        <f t="shared" si="1"/>
        <v/>
      </c>
    </row>
    <row r="18" spans="1:15" ht="18" customHeight="1" x14ac:dyDescent="0.25">
      <c r="A18" s="32"/>
      <c r="B18" s="9" t="s">
        <v>66</v>
      </c>
      <c r="C18" s="20" t="str">
        <f t="shared" ref="C18:O18" si="2">IF(OR(C15="",C14=""),"",IF(C14&lt;=0,"",C15*100/C14))</f>
        <v/>
      </c>
      <c r="D18" s="20">
        <f t="shared" si="2"/>
        <v>6.8888888888888893</v>
      </c>
      <c r="E18" s="20">
        <f t="shared" si="2"/>
        <v>7.0810810810810807</v>
      </c>
      <c r="F18" s="20">
        <f t="shared" si="2"/>
        <v>6.6842105263157894</v>
      </c>
      <c r="G18" s="20">
        <f t="shared" si="2"/>
        <v>7.1142857142857139</v>
      </c>
      <c r="H18" s="20" t="str">
        <f t="shared" si="2"/>
        <v/>
      </c>
      <c r="I18" s="20">
        <f t="shared" si="2"/>
        <v>7.243243243243243</v>
      </c>
      <c r="J18" s="20">
        <f t="shared" si="2"/>
        <v>6.5405405405405403</v>
      </c>
      <c r="K18" s="20">
        <f t="shared" si="2"/>
        <v>6.756756756756757</v>
      </c>
      <c r="L18" s="20">
        <f t="shared" si="2"/>
        <v>6.8684210526315788</v>
      </c>
      <c r="M18" s="20" t="str">
        <f t="shared" si="2"/>
        <v/>
      </c>
      <c r="N18" s="20" t="str">
        <f t="shared" si="2"/>
        <v/>
      </c>
      <c r="O18" s="21" t="str">
        <f t="shared" si="2"/>
        <v/>
      </c>
    </row>
    <row r="19" spans="1:15" ht="18" customHeight="1" x14ac:dyDescent="0.25">
      <c r="A19" s="32"/>
      <c r="B19" s="9" t="s">
        <v>67</v>
      </c>
      <c r="C19" s="18" t="str">
        <f t="shared" ref="C19:O19" si="3">IF(OR(C17="",C14=""),"",IF(C14&lt;=0,"",C17*100/C14))</f>
        <v/>
      </c>
      <c r="D19" s="18">
        <f t="shared" si="3"/>
        <v>11.366666666666667</v>
      </c>
      <c r="E19" s="18">
        <f t="shared" si="3"/>
        <v>11.754594594594595</v>
      </c>
      <c r="F19" s="18">
        <f t="shared" si="3"/>
        <v>10.962105263157893</v>
      </c>
      <c r="G19" s="18">
        <f t="shared" si="3"/>
        <v>11.880857142857144</v>
      </c>
      <c r="H19" s="18" t="str">
        <f t="shared" si="3"/>
        <v/>
      </c>
      <c r="I19" s="18">
        <f t="shared" si="3"/>
        <v>12.168648648648647</v>
      </c>
      <c r="J19" s="18">
        <f t="shared" si="3"/>
        <v>11.053513513513513</v>
      </c>
      <c r="K19" s="18">
        <f t="shared" si="3"/>
        <v>11.486486486486486</v>
      </c>
      <c r="L19" s="18">
        <f t="shared" si="3"/>
        <v>11.538947368421054</v>
      </c>
      <c r="M19" s="18" t="str">
        <f t="shared" si="3"/>
        <v/>
      </c>
      <c r="N19" s="18" t="str">
        <f t="shared" si="3"/>
        <v/>
      </c>
      <c r="O19" s="19" t="str">
        <f t="shared" si="3"/>
        <v/>
      </c>
    </row>
    <row r="20" spans="1:15" ht="18" customHeight="1" x14ac:dyDescent="0.25">
      <c r="A20" s="32"/>
      <c r="B20" s="9" t="s">
        <v>68</v>
      </c>
      <c r="C20" s="20" t="s">
        <v>62</v>
      </c>
      <c r="D20" s="20">
        <f>IF(D18="","",IFERROR(SUM(C18:D18)/COUNT(C18:D18),""))</f>
        <v>6.8888888888888893</v>
      </c>
      <c r="E20" s="20">
        <f t="shared" ref="E20:O20" si="4">IF(E18="","",IFERROR(SUM(C18:E18)/COUNT(C18:E18),""))</f>
        <v>6.984984984984985</v>
      </c>
      <c r="F20" s="20">
        <f t="shared" si="4"/>
        <v>6.8847268320952537</v>
      </c>
      <c r="G20" s="20">
        <f t="shared" si="4"/>
        <v>6.9598591072275271</v>
      </c>
      <c r="H20" s="20" t="str">
        <f t="shared" si="4"/>
        <v/>
      </c>
      <c r="I20" s="20">
        <f t="shared" si="4"/>
        <v>7.178764478764478</v>
      </c>
      <c r="J20" s="20">
        <f t="shared" si="4"/>
        <v>6.8918918918918912</v>
      </c>
      <c r="K20" s="20">
        <f t="shared" si="4"/>
        <v>6.8468468468468471</v>
      </c>
      <c r="L20" s="20">
        <f t="shared" si="4"/>
        <v>6.721906116642959</v>
      </c>
      <c r="M20" s="20" t="str">
        <f t="shared" si="4"/>
        <v/>
      </c>
      <c r="N20" s="20" t="str">
        <f t="shared" si="4"/>
        <v/>
      </c>
      <c r="O20" s="21" t="str">
        <f t="shared" si="4"/>
        <v/>
      </c>
    </row>
    <row r="21" spans="1:15" ht="18" customHeight="1" x14ac:dyDescent="0.25">
      <c r="A21" s="33"/>
      <c r="B21" s="9" t="s">
        <v>69</v>
      </c>
      <c r="C21" s="22" t="str">
        <f t="shared" ref="C21:O21" si="5">IF(C18="","",IF(C18&gt;$C$7,"ALTO",""))</f>
        <v/>
      </c>
      <c r="D21" s="22" t="str">
        <f t="shared" si="5"/>
        <v/>
      </c>
      <c r="E21" s="22" t="str">
        <f t="shared" si="5"/>
        <v/>
      </c>
      <c r="F21" s="22" t="str">
        <f t="shared" si="5"/>
        <v/>
      </c>
      <c r="G21" s="22" t="str">
        <f t="shared" si="5"/>
        <v/>
      </c>
      <c r="H21" s="22" t="str">
        <f t="shared" si="5"/>
        <v/>
      </c>
      <c r="I21" s="22" t="str">
        <f t="shared" si="5"/>
        <v/>
      </c>
      <c r="J21" s="22" t="str">
        <f t="shared" si="5"/>
        <v/>
      </c>
      <c r="K21" s="22" t="str">
        <f t="shared" si="5"/>
        <v/>
      </c>
      <c r="L21" s="22" t="str">
        <f t="shared" si="5"/>
        <v/>
      </c>
      <c r="M21" s="22" t="str">
        <f t="shared" si="5"/>
        <v/>
      </c>
      <c r="N21" s="22" t="str">
        <f t="shared" si="5"/>
        <v/>
      </c>
      <c r="O21" s="23" t="str">
        <f t="shared" si="5"/>
        <v/>
      </c>
    </row>
    <row r="22" spans="1:15" ht="18" customHeight="1" x14ac:dyDescent="0.25">
      <c r="A22" s="31" t="s">
        <v>70</v>
      </c>
      <c r="B22" s="9" t="s">
        <v>71</v>
      </c>
      <c r="C22" s="14">
        <v>2.2000000000000002</v>
      </c>
      <c r="D22" s="14">
        <v>2.2999999999999998</v>
      </c>
      <c r="E22" s="14">
        <v>2.2999999999999998</v>
      </c>
      <c r="F22" s="14">
        <v>2.2000000000000002</v>
      </c>
      <c r="G22" s="14">
        <v>2.2999999999999998</v>
      </c>
      <c r="H22" s="14">
        <v>2.4</v>
      </c>
      <c r="I22" s="14">
        <v>2.2999999999999998</v>
      </c>
      <c r="J22" s="14">
        <v>2.2000000000000002</v>
      </c>
      <c r="K22" s="14">
        <v>2.2999999999999998</v>
      </c>
      <c r="L22" s="14">
        <v>2.2999999999999998</v>
      </c>
      <c r="M22" s="14"/>
      <c r="N22" s="14"/>
      <c r="O22" s="15"/>
    </row>
    <row r="23" spans="1:15" ht="18" customHeight="1" x14ac:dyDescent="0.25">
      <c r="A23" s="32"/>
      <c r="B23" s="9" t="s">
        <v>72</v>
      </c>
      <c r="C23" s="14">
        <v>2.2000000000000002</v>
      </c>
      <c r="D23" s="14">
        <v>2.2999999999999998</v>
      </c>
      <c r="E23" s="14">
        <v>2.4</v>
      </c>
      <c r="F23" s="14">
        <v>2.2999999999999998</v>
      </c>
      <c r="G23" s="14">
        <v>2.2999999999999998</v>
      </c>
      <c r="H23" s="14">
        <v>2.4</v>
      </c>
      <c r="I23" s="14">
        <v>2.2999999999999998</v>
      </c>
      <c r="J23" s="14">
        <v>2.2000000000000002</v>
      </c>
      <c r="K23" s="14">
        <v>2.2999999999999998</v>
      </c>
      <c r="L23" s="14">
        <v>2.4</v>
      </c>
      <c r="M23" s="14"/>
      <c r="N23" s="14"/>
      <c r="O23" s="15"/>
    </row>
    <row r="24" spans="1:15" ht="18" customHeight="1" x14ac:dyDescent="0.25">
      <c r="A24" s="32"/>
      <c r="B24" s="9" t="s">
        <v>73</v>
      </c>
      <c r="C24" s="14">
        <v>2.1</v>
      </c>
      <c r="D24" s="14">
        <v>2.2000000000000002</v>
      </c>
      <c r="E24" s="14">
        <v>2.2000000000000002</v>
      </c>
      <c r="F24" s="14">
        <v>2.1</v>
      </c>
      <c r="G24" s="14">
        <v>2.2000000000000002</v>
      </c>
      <c r="H24" s="14">
        <v>2.2999999999999998</v>
      </c>
      <c r="I24" s="14">
        <v>2.2000000000000002</v>
      </c>
      <c r="J24" s="14">
        <v>2.1</v>
      </c>
      <c r="K24" s="14">
        <v>2.2000000000000002</v>
      </c>
      <c r="L24" s="14">
        <v>2.2000000000000002</v>
      </c>
      <c r="M24" s="14"/>
      <c r="N24" s="14"/>
      <c r="O24" s="15"/>
    </row>
    <row r="25" spans="1:15" ht="18" customHeight="1" x14ac:dyDescent="0.25">
      <c r="A25" s="32"/>
      <c r="B25" s="9" t="s">
        <v>74</v>
      </c>
      <c r="C25" s="14">
        <v>2.1</v>
      </c>
      <c r="D25" s="14">
        <v>2.2000000000000002</v>
      </c>
      <c r="E25" s="14">
        <v>2.2000000000000002</v>
      </c>
      <c r="F25" s="14">
        <v>2.1</v>
      </c>
      <c r="G25" s="14">
        <v>2.2000000000000002</v>
      </c>
      <c r="H25" s="14">
        <v>2.2999999999999998</v>
      </c>
      <c r="I25" s="14">
        <v>2.2000000000000002</v>
      </c>
      <c r="J25" s="14">
        <v>2.1</v>
      </c>
      <c r="K25" s="14">
        <v>2.2000000000000002</v>
      </c>
      <c r="L25" s="14">
        <v>2.2000000000000002</v>
      </c>
      <c r="M25" s="14"/>
      <c r="N25" s="14"/>
      <c r="O25" s="15"/>
    </row>
    <row r="26" spans="1:15" ht="18" customHeight="1" x14ac:dyDescent="0.25">
      <c r="A26" s="32"/>
      <c r="B26" s="9" t="s">
        <v>75</v>
      </c>
      <c r="C26" s="14">
        <v>6.2</v>
      </c>
      <c r="D26" s="14">
        <v>6.1</v>
      </c>
      <c r="E26" s="14">
        <v>6</v>
      </c>
      <c r="F26" s="14">
        <v>5.9</v>
      </c>
      <c r="G26" s="14">
        <v>5.8</v>
      </c>
      <c r="H26" s="14">
        <v>5.7</v>
      </c>
      <c r="I26" s="14">
        <v>5.6</v>
      </c>
      <c r="J26" s="14">
        <v>5.5</v>
      </c>
      <c r="K26" s="14">
        <v>5.4</v>
      </c>
      <c r="L26" s="14">
        <v>5.3</v>
      </c>
      <c r="M26" s="14"/>
      <c r="N26" s="14"/>
      <c r="O26" s="15"/>
    </row>
    <row r="27" spans="1:15" ht="18" customHeight="1" x14ac:dyDescent="0.25">
      <c r="A27" s="32"/>
      <c r="B27" s="9" t="s">
        <v>76</v>
      </c>
      <c r="C27" s="14">
        <v>6.8</v>
      </c>
      <c r="D27" s="14">
        <v>6.7</v>
      </c>
      <c r="E27" s="14">
        <v>6.6</v>
      </c>
      <c r="F27" s="14">
        <v>6.5</v>
      </c>
      <c r="G27" s="14">
        <v>6.4</v>
      </c>
      <c r="H27" s="14">
        <v>6.3</v>
      </c>
      <c r="I27" s="14">
        <v>6.2</v>
      </c>
      <c r="J27" s="14">
        <v>6.1</v>
      </c>
      <c r="K27" s="14">
        <v>6</v>
      </c>
      <c r="L27" s="14">
        <v>5.9</v>
      </c>
      <c r="M27" s="14"/>
      <c r="N27" s="14"/>
      <c r="O27" s="15"/>
    </row>
    <row r="28" spans="1:15" ht="18" customHeight="1" x14ac:dyDescent="0.25">
      <c r="A28" s="32"/>
      <c r="B28" s="9" t="s">
        <v>77</v>
      </c>
      <c r="C28" s="24">
        <v>0.85</v>
      </c>
      <c r="D28" s="24">
        <v>0.8</v>
      </c>
      <c r="E28" s="24">
        <v>0.78</v>
      </c>
      <c r="F28" s="24">
        <v>0.75</v>
      </c>
      <c r="G28" s="24">
        <v>0.72</v>
      </c>
      <c r="H28" s="24">
        <v>1</v>
      </c>
      <c r="I28" s="24">
        <v>0.95</v>
      </c>
      <c r="J28" s="24">
        <v>0.9</v>
      </c>
      <c r="K28" s="24">
        <v>0.88</v>
      </c>
      <c r="L28" s="24">
        <v>0.85</v>
      </c>
      <c r="M28" s="24"/>
      <c r="N28" s="24"/>
      <c r="O28" s="25"/>
    </row>
    <row r="29" spans="1:15" ht="18" customHeight="1" x14ac:dyDescent="0.25">
      <c r="A29" s="32"/>
      <c r="B29" s="9" t="s">
        <v>78</v>
      </c>
      <c r="C29" s="24">
        <v>0.9</v>
      </c>
      <c r="D29" s="24">
        <v>0.9</v>
      </c>
      <c r="E29" s="24">
        <v>0.89</v>
      </c>
      <c r="F29" s="24">
        <v>0.89</v>
      </c>
      <c r="G29" s="24">
        <v>0.88</v>
      </c>
      <c r="H29" s="24">
        <v>0.88</v>
      </c>
      <c r="I29" s="24">
        <v>0.87</v>
      </c>
      <c r="J29" s="24">
        <v>0.87</v>
      </c>
      <c r="K29" s="24">
        <v>0.86</v>
      </c>
      <c r="L29" s="24">
        <v>0.86</v>
      </c>
      <c r="M29" s="24"/>
      <c r="N29" s="24"/>
      <c r="O29" s="25"/>
    </row>
    <row r="30" spans="1:15" ht="18" customHeight="1" x14ac:dyDescent="0.25">
      <c r="A30" s="32"/>
      <c r="B30" s="9" t="s">
        <v>79</v>
      </c>
      <c r="C30" s="14">
        <v>12.6</v>
      </c>
      <c r="D30" s="14">
        <v>12.5</v>
      </c>
      <c r="E30" s="14">
        <v>12.5</v>
      </c>
      <c r="F30" s="14">
        <v>12.4</v>
      </c>
      <c r="G30" s="14">
        <v>12.4</v>
      </c>
      <c r="H30" s="14">
        <v>12.6</v>
      </c>
      <c r="I30" s="14">
        <v>12.6</v>
      </c>
      <c r="J30" s="14">
        <v>12.5</v>
      </c>
      <c r="K30" s="14">
        <v>12.4</v>
      </c>
      <c r="L30" s="14">
        <v>12.4</v>
      </c>
      <c r="M30" s="14"/>
      <c r="N30" s="14"/>
      <c r="O30" s="15"/>
    </row>
    <row r="31" spans="1:15" ht="18" customHeight="1" x14ac:dyDescent="0.25">
      <c r="A31" s="33"/>
      <c r="B31" s="9" t="s">
        <v>80</v>
      </c>
      <c r="C31" s="26" t="str">
        <f t="shared" ref="C31:O31" si="6">IF(C22="","",IF(OR(C22&lt;$M$6-$F$7,C22&gt;$M$6+$F$7,C26&lt;$J$7,C30&lt;$M$7),"Revisar","OK"))</f>
        <v>OK</v>
      </c>
      <c r="D31" s="26" t="str">
        <f t="shared" si="6"/>
        <v>OK</v>
      </c>
      <c r="E31" s="26" t="str">
        <f t="shared" si="6"/>
        <v>OK</v>
      </c>
      <c r="F31" s="26" t="str">
        <f t="shared" si="6"/>
        <v>OK</v>
      </c>
      <c r="G31" s="26" t="str">
        <f t="shared" si="6"/>
        <v>OK</v>
      </c>
      <c r="H31" s="26" t="str">
        <f t="shared" si="6"/>
        <v>OK</v>
      </c>
      <c r="I31" s="26" t="str">
        <f t="shared" si="6"/>
        <v>OK</v>
      </c>
      <c r="J31" s="26" t="str">
        <f t="shared" si="6"/>
        <v>OK</v>
      </c>
      <c r="K31" s="26" t="str">
        <f t="shared" si="6"/>
        <v>OK</v>
      </c>
      <c r="L31" s="26" t="str">
        <f t="shared" si="6"/>
        <v>OK</v>
      </c>
      <c r="M31" s="26" t="str">
        <f t="shared" si="6"/>
        <v/>
      </c>
      <c r="N31" s="26" t="str">
        <f t="shared" si="6"/>
        <v/>
      </c>
      <c r="O31" s="27" t="str">
        <f t="shared" si="6"/>
        <v/>
      </c>
    </row>
    <row r="32" spans="1:15" ht="18" customHeight="1" x14ac:dyDescent="0.25">
      <c r="A32" s="31" t="s">
        <v>81</v>
      </c>
      <c r="B32" s="9" t="s">
        <v>82</v>
      </c>
      <c r="C32" s="10">
        <v>78000</v>
      </c>
      <c r="D32" s="10"/>
      <c r="E32" s="10"/>
      <c r="F32" s="10"/>
      <c r="G32" s="10"/>
      <c r="H32" s="10">
        <v>84280</v>
      </c>
      <c r="I32" s="10"/>
      <c r="J32" s="10"/>
      <c r="K32" s="10"/>
      <c r="L32" s="10"/>
      <c r="M32" s="10"/>
      <c r="N32" s="10"/>
      <c r="O32" s="11"/>
    </row>
    <row r="33" spans="1:15" ht="18" customHeight="1" x14ac:dyDescent="0.25">
      <c r="A33" s="32"/>
      <c r="B33" s="9" t="s">
        <v>83</v>
      </c>
      <c r="C33" s="12">
        <f>IF(C32="","",C32)</f>
        <v>78000</v>
      </c>
      <c r="D33" s="12">
        <f t="shared" ref="D33:O33" si="7">IF(D32="",C33,D32)</f>
        <v>78000</v>
      </c>
      <c r="E33" s="12">
        <f t="shared" si="7"/>
        <v>78000</v>
      </c>
      <c r="F33" s="12">
        <f t="shared" si="7"/>
        <v>78000</v>
      </c>
      <c r="G33" s="12">
        <f t="shared" si="7"/>
        <v>78000</v>
      </c>
      <c r="H33" s="12">
        <f t="shared" si="7"/>
        <v>84280</v>
      </c>
      <c r="I33" s="12">
        <f t="shared" si="7"/>
        <v>84280</v>
      </c>
      <c r="J33" s="12">
        <f t="shared" si="7"/>
        <v>84280</v>
      </c>
      <c r="K33" s="12">
        <f t="shared" si="7"/>
        <v>84280</v>
      </c>
      <c r="L33" s="12">
        <f t="shared" si="7"/>
        <v>84280</v>
      </c>
      <c r="M33" s="12">
        <f t="shared" si="7"/>
        <v>84280</v>
      </c>
      <c r="N33" s="12">
        <f t="shared" si="7"/>
        <v>84280</v>
      </c>
      <c r="O33" s="13">
        <f t="shared" si="7"/>
        <v>84280</v>
      </c>
    </row>
    <row r="34" spans="1:15" ht="18" customHeight="1" x14ac:dyDescent="0.25">
      <c r="A34" s="32"/>
      <c r="B34" s="9" t="s">
        <v>84</v>
      </c>
      <c r="C34" s="12">
        <f t="shared" ref="C34:O34" si="8">IF(OR(C13="",C33=""),"",C13-C33)</f>
        <v>4450</v>
      </c>
      <c r="D34" s="12">
        <f t="shared" si="8"/>
        <v>4810</v>
      </c>
      <c r="E34" s="12">
        <f t="shared" si="8"/>
        <v>5180</v>
      </c>
      <c r="F34" s="12">
        <f t="shared" si="8"/>
        <v>5560</v>
      </c>
      <c r="G34" s="12">
        <f t="shared" si="8"/>
        <v>5910</v>
      </c>
      <c r="H34" s="12">
        <f t="shared" si="8"/>
        <v>0</v>
      </c>
      <c r="I34" s="12">
        <f t="shared" si="8"/>
        <v>370</v>
      </c>
      <c r="J34" s="12">
        <f t="shared" si="8"/>
        <v>740</v>
      </c>
      <c r="K34" s="12">
        <f t="shared" si="8"/>
        <v>1110</v>
      </c>
      <c r="L34" s="12">
        <f t="shared" si="8"/>
        <v>1490</v>
      </c>
      <c r="M34" s="12" t="str">
        <f t="shared" si="8"/>
        <v/>
      </c>
      <c r="N34" s="12" t="str">
        <f t="shared" si="8"/>
        <v/>
      </c>
      <c r="O34" s="13" t="str">
        <f t="shared" si="8"/>
        <v/>
      </c>
    </row>
    <row r="35" spans="1:15" ht="18" customHeight="1" x14ac:dyDescent="0.25">
      <c r="A35" s="32"/>
      <c r="B35" s="9" t="s">
        <v>85</v>
      </c>
      <c r="C35" s="12">
        <f t="shared" ref="C35:O35" si="9">IF(C34="","",$C$6-C34)</f>
        <v>5550</v>
      </c>
      <c r="D35" s="12">
        <f t="shared" si="9"/>
        <v>5190</v>
      </c>
      <c r="E35" s="12">
        <f t="shared" si="9"/>
        <v>4820</v>
      </c>
      <c r="F35" s="12">
        <f t="shared" si="9"/>
        <v>4440</v>
      </c>
      <c r="G35" s="12">
        <f t="shared" si="9"/>
        <v>4090</v>
      </c>
      <c r="H35" s="12">
        <f t="shared" si="9"/>
        <v>10000</v>
      </c>
      <c r="I35" s="12">
        <f t="shared" si="9"/>
        <v>9630</v>
      </c>
      <c r="J35" s="12">
        <f t="shared" si="9"/>
        <v>9260</v>
      </c>
      <c r="K35" s="12">
        <f t="shared" si="9"/>
        <v>8890</v>
      </c>
      <c r="L35" s="12">
        <f t="shared" si="9"/>
        <v>8510</v>
      </c>
      <c r="M35" s="12" t="str">
        <f t="shared" si="9"/>
        <v/>
      </c>
      <c r="N35" s="12" t="str">
        <f t="shared" si="9"/>
        <v/>
      </c>
      <c r="O35" s="13" t="str">
        <f t="shared" si="9"/>
        <v/>
      </c>
    </row>
    <row r="36" spans="1:15" ht="18" customHeight="1" x14ac:dyDescent="0.25">
      <c r="A36" s="32"/>
      <c r="B36" s="9" t="s">
        <v>86</v>
      </c>
      <c r="C36" s="10">
        <v>70000</v>
      </c>
      <c r="D36" s="10"/>
      <c r="E36" s="10"/>
      <c r="F36" s="10">
        <v>83560</v>
      </c>
      <c r="G36" s="10"/>
      <c r="H36" s="10"/>
      <c r="I36" s="10"/>
      <c r="J36" s="10"/>
      <c r="K36" s="10"/>
      <c r="L36" s="10"/>
      <c r="M36" s="10"/>
      <c r="N36" s="10"/>
      <c r="O36" s="11"/>
    </row>
    <row r="37" spans="1:15" ht="18" customHeight="1" x14ac:dyDescent="0.25">
      <c r="A37" s="32"/>
      <c r="B37" s="9" t="s">
        <v>87</v>
      </c>
      <c r="C37" s="12">
        <f>IF(C36="","",C36)</f>
        <v>70000</v>
      </c>
      <c r="D37" s="12">
        <f t="shared" ref="D37:O37" si="10">IF(D36="",C37,D36)</f>
        <v>70000</v>
      </c>
      <c r="E37" s="12">
        <f t="shared" si="10"/>
        <v>70000</v>
      </c>
      <c r="F37" s="12">
        <f t="shared" si="10"/>
        <v>83560</v>
      </c>
      <c r="G37" s="12">
        <f t="shared" si="10"/>
        <v>83560</v>
      </c>
      <c r="H37" s="12">
        <f t="shared" si="10"/>
        <v>83560</v>
      </c>
      <c r="I37" s="12">
        <f t="shared" si="10"/>
        <v>83560</v>
      </c>
      <c r="J37" s="12">
        <f t="shared" si="10"/>
        <v>83560</v>
      </c>
      <c r="K37" s="12">
        <f t="shared" si="10"/>
        <v>83560</v>
      </c>
      <c r="L37" s="12">
        <f t="shared" si="10"/>
        <v>83560</v>
      </c>
      <c r="M37" s="12">
        <f t="shared" si="10"/>
        <v>83560</v>
      </c>
      <c r="N37" s="12">
        <f t="shared" si="10"/>
        <v>83560</v>
      </c>
      <c r="O37" s="13">
        <f t="shared" si="10"/>
        <v>83560</v>
      </c>
    </row>
    <row r="38" spans="1:15" ht="18" customHeight="1" x14ac:dyDescent="0.25">
      <c r="A38" s="32"/>
      <c r="B38" s="9" t="s">
        <v>88</v>
      </c>
      <c r="C38" s="12">
        <f t="shared" ref="C38:O38" si="11">IF(OR(C13="",C37=""),"",C13-C37)</f>
        <v>12450</v>
      </c>
      <c r="D38" s="12">
        <f t="shared" si="11"/>
        <v>12810</v>
      </c>
      <c r="E38" s="12">
        <f t="shared" si="11"/>
        <v>13180</v>
      </c>
      <c r="F38" s="12">
        <f t="shared" si="11"/>
        <v>0</v>
      </c>
      <c r="G38" s="12">
        <f t="shared" si="11"/>
        <v>350</v>
      </c>
      <c r="H38" s="12">
        <f t="shared" si="11"/>
        <v>720</v>
      </c>
      <c r="I38" s="12">
        <f t="shared" si="11"/>
        <v>1090</v>
      </c>
      <c r="J38" s="12">
        <f t="shared" si="11"/>
        <v>1460</v>
      </c>
      <c r="K38" s="12">
        <f t="shared" si="11"/>
        <v>1830</v>
      </c>
      <c r="L38" s="12">
        <f t="shared" si="11"/>
        <v>2210</v>
      </c>
      <c r="M38" s="12" t="str">
        <f t="shared" si="11"/>
        <v/>
      </c>
      <c r="N38" s="12" t="str">
        <f t="shared" si="11"/>
        <v/>
      </c>
      <c r="O38" s="13" t="str">
        <f t="shared" si="11"/>
        <v/>
      </c>
    </row>
    <row r="39" spans="1:15" ht="18" customHeight="1" x14ac:dyDescent="0.25">
      <c r="A39" s="32"/>
      <c r="B39" s="9" t="s">
        <v>89</v>
      </c>
      <c r="C39" s="12">
        <f t="shared" ref="C39:O39" si="12">IF(C38="","",$F$6-C38)</f>
        <v>7550</v>
      </c>
      <c r="D39" s="12">
        <f t="shared" si="12"/>
        <v>7190</v>
      </c>
      <c r="E39" s="12">
        <f t="shared" si="12"/>
        <v>6820</v>
      </c>
      <c r="F39" s="12">
        <f t="shared" si="12"/>
        <v>20000</v>
      </c>
      <c r="G39" s="12">
        <f t="shared" si="12"/>
        <v>19650</v>
      </c>
      <c r="H39" s="12">
        <f t="shared" si="12"/>
        <v>19280</v>
      </c>
      <c r="I39" s="12">
        <f t="shared" si="12"/>
        <v>18910</v>
      </c>
      <c r="J39" s="12">
        <f t="shared" si="12"/>
        <v>18540</v>
      </c>
      <c r="K39" s="12">
        <f t="shared" si="12"/>
        <v>18170</v>
      </c>
      <c r="L39" s="12">
        <f t="shared" si="12"/>
        <v>17790</v>
      </c>
      <c r="M39" s="12" t="str">
        <f t="shared" si="12"/>
        <v/>
      </c>
      <c r="N39" s="12" t="str">
        <f t="shared" si="12"/>
        <v/>
      </c>
      <c r="O39" s="13" t="str">
        <f t="shared" si="12"/>
        <v/>
      </c>
    </row>
    <row r="40" spans="1:15" ht="18" customHeight="1" x14ac:dyDescent="0.25">
      <c r="A40" s="32"/>
      <c r="B40" s="9" t="s">
        <v>90</v>
      </c>
      <c r="C40" s="10">
        <v>65000</v>
      </c>
      <c r="D40" s="10"/>
      <c r="E40" s="10"/>
      <c r="F40" s="10"/>
      <c r="G40" s="10"/>
      <c r="H40" s="10"/>
      <c r="I40" s="10"/>
      <c r="J40" s="10"/>
      <c r="K40" s="10">
        <v>85390</v>
      </c>
      <c r="L40" s="10"/>
      <c r="M40" s="10"/>
      <c r="N40" s="10"/>
      <c r="O40" s="11"/>
    </row>
    <row r="41" spans="1:15" ht="18" customHeight="1" x14ac:dyDescent="0.25">
      <c r="A41" s="32"/>
      <c r="B41" s="9" t="s">
        <v>91</v>
      </c>
      <c r="C41" s="12">
        <f>IF(C40="","",C40)</f>
        <v>65000</v>
      </c>
      <c r="D41" s="12">
        <f t="shared" ref="D41:O41" si="13">IF(D40="",C41,D40)</f>
        <v>65000</v>
      </c>
      <c r="E41" s="12">
        <f t="shared" si="13"/>
        <v>65000</v>
      </c>
      <c r="F41" s="12">
        <f t="shared" si="13"/>
        <v>65000</v>
      </c>
      <c r="G41" s="12">
        <f t="shared" si="13"/>
        <v>65000</v>
      </c>
      <c r="H41" s="12">
        <f t="shared" si="13"/>
        <v>65000</v>
      </c>
      <c r="I41" s="12">
        <f t="shared" si="13"/>
        <v>65000</v>
      </c>
      <c r="J41" s="12">
        <f t="shared" si="13"/>
        <v>65000</v>
      </c>
      <c r="K41" s="12">
        <f t="shared" si="13"/>
        <v>85390</v>
      </c>
      <c r="L41" s="12">
        <f t="shared" si="13"/>
        <v>85390</v>
      </c>
      <c r="M41" s="12">
        <f t="shared" si="13"/>
        <v>85390</v>
      </c>
      <c r="N41" s="12">
        <f t="shared" si="13"/>
        <v>85390</v>
      </c>
      <c r="O41" s="13">
        <f t="shared" si="13"/>
        <v>85390</v>
      </c>
    </row>
    <row r="42" spans="1:15" ht="18" customHeight="1" x14ac:dyDescent="0.25">
      <c r="A42" s="32"/>
      <c r="B42" s="9" t="s">
        <v>92</v>
      </c>
      <c r="C42" s="12">
        <f t="shared" ref="C42:O42" si="14">IF(OR(C13="",C41=""),"",C13-C41)</f>
        <v>17450</v>
      </c>
      <c r="D42" s="12">
        <f t="shared" si="14"/>
        <v>17810</v>
      </c>
      <c r="E42" s="12">
        <f t="shared" si="14"/>
        <v>18180</v>
      </c>
      <c r="F42" s="12">
        <f t="shared" si="14"/>
        <v>18560</v>
      </c>
      <c r="G42" s="12">
        <f t="shared" si="14"/>
        <v>18910</v>
      </c>
      <c r="H42" s="12">
        <f t="shared" si="14"/>
        <v>19280</v>
      </c>
      <c r="I42" s="12">
        <f t="shared" si="14"/>
        <v>19650</v>
      </c>
      <c r="J42" s="12">
        <f t="shared" si="14"/>
        <v>20020</v>
      </c>
      <c r="K42" s="12">
        <f t="shared" si="14"/>
        <v>0</v>
      </c>
      <c r="L42" s="12">
        <f t="shared" si="14"/>
        <v>380</v>
      </c>
      <c r="M42" s="12" t="str">
        <f t="shared" si="14"/>
        <v/>
      </c>
      <c r="N42" s="12" t="str">
        <f t="shared" si="14"/>
        <v/>
      </c>
      <c r="O42" s="13" t="str">
        <f t="shared" si="14"/>
        <v/>
      </c>
    </row>
    <row r="43" spans="1:15" ht="18" customHeight="1" x14ac:dyDescent="0.25">
      <c r="A43" s="32"/>
      <c r="B43" s="9" t="s">
        <v>93</v>
      </c>
      <c r="C43" s="12">
        <f t="shared" ref="C43:O43" si="15">IF(C42="","",$J$6-C42)</f>
        <v>22550</v>
      </c>
      <c r="D43" s="12">
        <f t="shared" si="15"/>
        <v>22190</v>
      </c>
      <c r="E43" s="12">
        <f t="shared" si="15"/>
        <v>21820</v>
      </c>
      <c r="F43" s="12">
        <f t="shared" si="15"/>
        <v>21440</v>
      </c>
      <c r="G43" s="12">
        <f t="shared" si="15"/>
        <v>21090</v>
      </c>
      <c r="H43" s="12">
        <f t="shared" si="15"/>
        <v>20720</v>
      </c>
      <c r="I43" s="12">
        <f t="shared" si="15"/>
        <v>20350</v>
      </c>
      <c r="J43" s="12">
        <f t="shared" si="15"/>
        <v>19980</v>
      </c>
      <c r="K43" s="12">
        <f t="shared" si="15"/>
        <v>40000</v>
      </c>
      <c r="L43" s="12">
        <f t="shared" si="15"/>
        <v>39620</v>
      </c>
      <c r="M43" s="12" t="str">
        <f t="shared" si="15"/>
        <v/>
      </c>
      <c r="N43" s="12" t="str">
        <f t="shared" si="15"/>
        <v/>
      </c>
      <c r="O43" s="13" t="str">
        <f t="shared" si="15"/>
        <v/>
      </c>
    </row>
    <row r="44" spans="1:15" ht="18" customHeight="1" x14ac:dyDescent="0.25">
      <c r="A44" s="33"/>
      <c r="B44" s="28" t="s">
        <v>94</v>
      </c>
      <c r="C44" s="29">
        <f t="shared" ref="C44:O44" si="16">IF(C13="","",MAX(0,MIN(100,AVERAGE(C35/$C$6*100,C39/$F$6*100,C43/$J$6*100))))</f>
        <v>49.875</v>
      </c>
      <c r="D44" s="29">
        <f t="shared" si="16"/>
        <v>47.774999999999999</v>
      </c>
      <c r="E44" s="29">
        <f t="shared" si="16"/>
        <v>45.616666666666667</v>
      </c>
      <c r="F44" s="29">
        <f t="shared" si="16"/>
        <v>66</v>
      </c>
      <c r="G44" s="29">
        <f t="shared" si="16"/>
        <v>63.958333333333336</v>
      </c>
      <c r="H44" s="29">
        <f t="shared" si="16"/>
        <v>82.733333333333334</v>
      </c>
      <c r="I44" s="29">
        <f t="shared" si="16"/>
        <v>80.575000000000003</v>
      </c>
      <c r="J44" s="29">
        <f t="shared" si="16"/>
        <v>78.416666666666671</v>
      </c>
      <c r="K44" s="29">
        <f t="shared" si="16"/>
        <v>93.25</v>
      </c>
      <c r="L44" s="29">
        <f t="shared" si="16"/>
        <v>91.033333333333346</v>
      </c>
      <c r="M44" s="29" t="str">
        <f t="shared" si="16"/>
        <v/>
      </c>
      <c r="N44" s="29" t="str">
        <f t="shared" si="16"/>
        <v/>
      </c>
      <c r="O44" s="30" t="str">
        <f t="shared" si="16"/>
        <v/>
      </c>
    </row>
    <row r="45" spans="1:15" ht="18" customHeight="1" x14ac:dyDescent="0.25"/>
    <row r="46" spans="1:15" ht="18" customHeight="1" x14ac:dyDescent="0.25">
      <c r="B46" s="45" t="s">
        <v>95</v>
      </c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5"/>
    </row>
    <row r="47" spans="1:15" ht="18" customHeight="1" x14ac:dyDescent="0.25"/>
    <row r="48" spans="1:15" ht="18" customHeight="1" x14ac:dyDescent="0.25"/>
    <row r="49" ht="18" customHeight="1" x14ac:dyDescent="0.25"/>
    <row r="50" ht="18" customHeight="1" x14ac:dyDescent="0.25"/>
    <row r="51" ht="18" customHeight="1" x14ac:dyDescent="0.25"/>
    <row r="52" ht="18" customHeight="1" x14ac:dyDescent="0.25"/>
    <row r="53" ht="18" customHeight="1" x14ac:dyDescent="0.25"/>
    <row r="54" ht="18" customHeight="1" x14ac:dyDescent="0.25"/>
    <row r="55" ht="18" customHeight="1" x14ac:dyDescent="0.25"/>
    <row r="56" ht="18" customHeight="1" x14ac:dyDescent="0.25"/>
    <row r="57" ht="18" customHeight="1" x14ac:dyDescent="0.25"/>
    <row r="58" ht="18" customHeight="1" x14ac:dyDescent="0.25"/>
    <row r="59" ht="18" customHeight="1" x14ac:dyDescent="0.25"/>
    <row r="60" ht="18" customHeight="1" x14ac:dyDescent="0.25"/>
    <row r="61" ht="18" customHeight="1" x14ac:dyDescent="0.25"/>
    <row r="62" ht="18" customHeight="1" x14ac:dyDescent="0.25"/>
    <row r="63" ht="18" customHeight="1" x14ac:dyDescent="0.25"/>
    <row r="64" ht="18" customHeight="1" x14ac:dyDescent="0.25"/>
    <row r="65" ht="18" customHeight="1" x14ac:dyDescent="0.25"/>
    <row r="66" ht="18" customHeight="1" x14ac:dyDescent="0.25"/>
    <row r="67" ht="18" customHeight="1" x14ac:dyDescent="0.25"/>
    <row r="68" ht="18" customHeight="1" x14ac:dyDescent="0.25"/>
    <row r="69" ht="18" customHeight="1" x14ac:dyDescent="0.25"/>
    <row r="70" ht="18" customHeight="1" x14ac:dyDescent="0.25"/>
    <row r="71" ht="18" customHeight="1" x14ac:dyDescent="0.25"/>
    <row r="72" ht="18" customHeight="1" x14ac:dyDescent="0.25"/>
    <row r="73" ht="18" customHeight="1" x14ac:dyDescent="0.25"/>
    <row r="74" ht="18" customHeight="1" x14ac:dyDescent="0.25"/>
    <row r="75" ht="18" customHeight="1" x14ac:dyDescent="0.25"/>
    <row r="76" ht="18" customHeight="1" x14ac:dyDescent="0.25"/>
    <row r="77" ht="18" customHeight="1" x14ac:dyDescent="0.25"/>
    <row r="78" ht="18" customHeight="1" x14ac:dyDescent="0.25"/>
    <row r="79" ht="18" customHeight="1" x14ac:dyDescent="0.25"/>
    <row r="80" ht="18" customHeight="1" x14ac:dyDescent="0.25"/>
    <row r="81" ht="18" customHeight="1" x14ac:dyDescent="0.25"/>
    <row r="82" ht="18" customHeight="1" x14ac:dyDescent="0.25"/>
    <row r="83" ht="18" customHeight="1" x14ac:dyDescent="0.25"/>
    <row r="84" ht="18" customHeight="1" x14ac:dyDescent="0.25"/>
    <row r="85" ht="18" customHeight="1" x14ac:dyDescent="0.25"/>
    <row r="86" ht="18" customHeight="1" x14ac:dyDescent="0.25"/>
    <row r="87" ht="18" customHeight="1" x14ac:dyDescent="0.25"/>
    <row r="88" ht="18" customHeight="1" x14ac:dyDescent="0.25"/>
    <row r="89" ht="18" customHeight="1" x14ac:dyDescent="0.25"/>
  </sheetData>
  <mergeCells count="29">
    <mergeCell ref="B46:O46"/>
    <mergeCell ref="E8:F8"/>
    <mergeCell ref="C4:D4"/>
    <mergeCell ref="J6:K6"/>
    <mergeCell ref="B2:O2"/>
    <mergeCell ref="M3:O3"/>
    <mergeCell ref="A13:A21"/>
    <mergeCell ref="B1:O1"/>
    <mergeCell ref="J4:K4"/>
    <mergeCell ref="M7:N7"/>
    <mergeCell ref="J3:K3"/>
    <mergeCell ref="F3:H3"/>
    <mergeCell ref="C3:D3"/>
    <mergeCell ref="C6:D6"/>
    <mergeCell ref="G8:H8"/>
    <mergeCell ref="A32:A44"/>
    <mergeCell ref="M6:N6"/>
    <mergeCell ref="K8:L8"/>
    <mergeCell ref="M4:O4"/>
    <mergeCell ref="J7:K7"/>
    <mergeCell ref="F4:H4"/>
    <mergeCell ref="I8:J8"/>
    <mergeCell ref="M8:N8"/>
    <mergeCell ref="C8:D8"/>
    <mergeCell ref="F6:H6"/>
    <mergeCell ref="C7:D7"/>
    <mergeCell ref="B5:O5"/>
    <mergeCell ref="F7:H7"/>
    <mergeCell ref="A22:A31"/>
  </mergeCells>
  <conditionalFormatting sqref="C18:O18">
    <cfRule type="expression" dxfId="11" priority="1">
      <formula>AND(C18&lt;&gt;"",C18&gt;$C$7)</formula>
    </cfRule>
  </conditionalFormatting>
  <conditionalFormatting sqref="C22:O25">
    <cfRule type="expression" dxfId="10" priority="2">
      <formula>AND(C22&lt;&gt;"",OR(C22&lt;$M$6-$F$7,C22&gt;$M$6+$F$7))</formula>
    </cfRule>
  </conditionalFormatting>
  <conditionalFormatting sqref="C26:O27">
    <cfRule type="expression" dxfId="9" priority="6">
      <formula>AND(C26&lt;&gt;"",C26&lt;$J$7)</formula>
    </cfRule>
  </conditionalFormatting>
  <conditionalFormatting sqref="C30:O30">
    <cfRule type="expression" dxfId="8" priority="8">
      <formula>AND(C30&lt;&gt;"",C30&lt;$M$7)</formula>
    </cfRule>
  </conditionalFormatting>
  <conditionalFormatting sqref="C35:O35">
    <cfRule type="expression" dxfId="7" priority="9">
      <formula>AND(C35&lt;&gt;"",C35&lt;500)</formula>
    </cfRule>
    <cfRule type="expression" dxfId="6" priority="10">
      <formula>AND(C35&lt;&gt;"",C35&lt;0)</formula>
    </cfRule>
  </conditionalFormatting>
  <conditionalFormatting sqref="C39:O39">
    <cfRule type="expression" dxfId="5" priority="11">
      <formula>AND(C39&lt;&gt;"",C39&lt;500)</formula>
    </cfRule>
    <cfRule type="expression" dxfId="4" priority="12">
      <formula>AND(C39&lt;&gt;"",C39&lt;0)</formula>
    </cfRule>
  </conditionalFormatting>
  <conditionalFormatting sqref="C43:O43">
    <cfRule type="expression" dxfId="3" priority="13">
      <formula>AND(C43&lt;&gt;"",C43&lt;500)</formula>
    </cfRule>
    <cfRule type="expression" dxfId="2" priority="14">
      <formula>AND(C43&lt;&gt;"",C43&lt;0)</formula>
    </cfRule>
  </conditionalFormatting>
  <conditionalFormatting sqref="C44:O44">
    <cfRule type="expression" dxfId="1" priority="15">
      <formula>AND(C44&lt;&gt;"",C44&lt;60)</formula>
    </cfRule>
    <cfRule type="expression" dxfId="0" priority="16">
      <formula>AND(C44&lt;&gt;"",C44&lt;40)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Seguimiento</vt:lpstr>
      <vt:lpstr>Seguimiento!Títulos_a_imprimir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2026-02-17T09:07:31Z</dcterms:modified>
</cp:coreProperties>
</file>