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rsion\"/>
    </mc:Choice>
  </mc:AlternateContent>
  <xr:revisionPtr revIDLastSave="0" documentId="8_{F646B8C9-1207-44F6-BCE8-D66BEAD998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umen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P39" i="1"/>
  <c r="O39" i="1"/>
  <c r="N39" i="1"/>
  <c r="M39" i="1"/>
  <c r="L39" i="1"/>
  <c r="K39" i="1"/>
  <c r="J39" i="1"/>
  <c r="Q38" i="1"/>
  <c r="P38" i="1"/>
  <c r="O38" i="1"/>
  <c r="N38" i="1"/>
  <c r="M38" i="1"/>
  <c r="L38" i="1"/>
  <c r="K38" i="1"/>
  <c r="J38" i="1"/>
  <c r="Q37" i="1"/>
  <c r="P37" i="1"/>
  <c r="O37" i="1"/>
  <c r="N37" i="1"/>
  <c r="M37" i="1"/>
  <c r="L37" i="1"/>
  <c r="K37" i="1"/>
  <c r="J37" i="1"/>
  <c r="Q36" i="1"/>
  <c r="P36" i="1"/>
  <c r="O36" i="1"/>
  <c r="N36" i="1"/>
  <c r="M36" i="1"/>
  <c r="L36" i="1"/>
  <c r="K36" i="1"/>
  <c r="J36" i="1"/>
  <c r="Q35" i="1"/>
  <c r="P35" i="1"/>
  <c r="O35" i="1"/>
  <c r="N35" i="1"/>
  <c r="M35" i="1"/>
  <c r="L35" i="1"/>
  <c r="K35" i="1"/>
  <c r="J35" i="1"/>
  <c r="Q34" i="1"/>
  <c r="P34" i="1"/>
  <c r="O34" i="1"/>
  <c r="N34" i="1"/>
  <c r="M34" i="1"/>
  <c r="L34" i="1"/>
  <c r="K34" i="1"/>
  <c r="J34" i="1"/>
  <c r="Q33" i="1"/>
  <c r="P33" i="1"/>
  <c r="O33" i="1"/>
  <c r="N33" i="1"/>
  <c r="M33" i="1"/>
  <c r="L33" i="1"/>
  <c r="K33" i="1"/>
  <c r="J33" i="1"/>
  <c r="Q32" i="1"/>
  <c r="P32" i="1"/>
  <c r="O32" i="1"/>
  <c r="N32" i="1"/>
  <c r="M32" i="1"/>
  <c r="L32" i="1"/>
  <c r="K32" i="1"/>
  <c r="J32" i="1"/>
  <c r="Q31" i="1"/>
  <c r="P31" i="1"/>
  <c r="O31" i="1"/>
  <c r="N31" i="1"/>
  <c r="M31" i="1"/>
  <c r="L31" i="1"/>
  <c r="K31" i="1"/>
  <c r="J31" i="1"/>
  <c r="Q30" i="1"/>
  <c r="P30" i="1"/>
  <c r="O30" i="1"/>
  <c r="N30" i="1"/>
  <c r="M30" i="1"/>
  <c r="L30" i="1"/>
  <c r="K30" i="1"/>
  <c r="J30" i="1"/>
  <c r="Q29" i="1"/>
  <c r="P29" i="1"/>
  <c r="O29" i="1"/>
  <c r="N29" i="1"/>
  <c r="M29" i="1"/>
  <c r="L29" i="1"/>
  <c r="K29" i="1"/>
  <c r="J29" i="1"/>
  <c r="Q28" i="1"/>
  <c r="P28" i="1"/>
  <c r="O28" i="1"/>
  <c r="N28" i="1"/>
  <c r="M28" i="1"/>
  <c r="L28" i="1"/>
  <c r="K28" i="1"/>
  <c r="J28" i="1"/>
  <c r="Q27" i="1"/>
  <c r="P27" i="1"/>
  <c r="O27" i="1"/>
  <c r="N27" i="1"/>
  <c r="M27" i="1"/>
  <c r="L27" i="1"/>
  <c r="K27" i="1"/>
  <c r="J27" i="1"/>
  <c r="Q26" i="1"/>
  <c r="P26" i="1"/>
  <c r="O26" i="1"/>
  <c r="N26" i="1"/>
  <c r="M26" i="1"/>
  <c r="L26" i="1"/>
  <c r="K26" i="1"/>
  <c r="J26" i="1"/>
  <c r="Q25" i="1"/>
  <c r="P25" i="1"/>
  <c r="O25" i="1"/>
  <c r="N25" i="1"/>
  <c r="M25" i="1"/>
  <c r="L25" i="1"/>
  <c r="K25" i="1"/>
  <c r="J25" i="1"/>
  <c r="Q24" i="1"/>
  <c r="P24" i="1"/>
  <c r="O24" i="1"/>
  <c r="N24" i="1"/>
  <c r="M24" i="1"/>
  <c r="L24" i="1"/>
  <c r="K24" i="1"/>
  <c r="J24" i="1"/>
  <c r="Q23" i="1"/>
  <c r="P23" i="1"/>
  <c r="O23" i="1"/>
  <c r="N23" i="1"/>
  <c r="M23" i="1"/>
  <c r="L23" i="1"/>
  <c r="K23" i="1"/>
  <c r="J23" i="1"/>
  <c r="Q22" i="1"/>
  <c r="P22" i="1"/>
  <c r="O22" i="1"/>
  <c r="N22" i="1"/>
  <c r="M22" i="1"/>
  <c r="L22" i="1"/>
  <c r="K22" i="1"/>
  <c r="J22" i="1"/>
  <c r="Q21" i="1"/>
  <c r="P21" i="1"/>
  <c r="O21" i="1"/>
  <c r="N21" i="1"/>
  <c r="M21" i="1"/>
  <c r="L21" i="1"/>
  <c r="K21" i="1"/>
  <c r="J21" i="1"/>
  <c r="Q20" i="1"/>
  <c r="P20" i="1"/>
  <c r="O20" i="1"/>
  <c r="N20" i="1"/>
  <c r="M20" i="1"/>
  <c r="L20" i="1"/>
  <c r="K20" i="1"/>
  <c r="J20" i="1"/>
  <c r="Q19" i="1"/>
  <c r="P19" i="1"/>
  <c r="O19" i="1"/>
  <c r="N19" i="1"/>
  <c r="M19" i="1"/>
  <c r="L19" i="1"/>
  <c r="K19" i="1"/>
  <c r="J19" i="1"/>
  <c r="Q18" i="1"/>
  <c r="P18" i="1"/>
  <c r="O18" i="1"/>
  <c r="N18" i="1"/>
  <c r="M18" i="1"/>
  <c r="L18" i="1"/>
  <c r="K18" i="1"/>
  <c r="J18" i="1"/>
  <c r="N17" i="1"/>
  <c r="K17" i="1"/>
  <c r="J17" i="1"/>
  <c r="N16" i="1"/>
  <c r="K16" i="1"/>
  <c r="Q16" i="1" s="1"/>
  <c r="J16" i="1"/>
  <c r="N15" i="1"/>
  <c r="K15" i="1"/>
  <c r="Q15" i="1" s="1"/>
  <c r="J15" i="1"/>
  <c r="N14" i="1"/>
  <c r="K14" i="1"/>
  <c r="Q14" i="1" s="1"/>
  <c r="J14" i="1"/>
  <c r="N13" i="1"/>
  <c r="K13" i="1"/>
  <c r="Q13" i="1" s="1"/>
  <c r="J13" i="1"/>
  <c r="N12" i="1"/>
  <c r="K12" i="1"/>
  <c r="Q12" i="1" s="1"/>
  <c r="J12" i="1"/>
  <c r="N11" i="1"/>
  <c r="K11" i="1"/>
  <c r="D4" i="1" s="1"/>
  <c r="J11" i="1"/>
  <c r="N10" i="1"/>
  <c r="K10" i="1"/>
  <c r="Q10" i="1" s="1"/>
  <c r="J10" i="1"/>
  <c r="D6" i="1"/>
  <c r="A4" i="1" l="1"/>
  <c r="G4" i="1" s="1"/>
  <c r="A6" i="1" s="1"/>
  <c r="L17" i="1"/>
  <c r="M17" i="1" s="1"/>
  <c r="O17" i="1" s="1"/>
  <c r="L15" i="1"/>
  <c r="M15" i="1" s="1"/>
  <c r="O15" i="1" s="1"/>
  <c r="G6" i="1"/>
  <c r="P14" i="1"/>
  <c r="P12" i="1"/>
  <c r="P10" i="1"/>
  <c r="P16" i="1"/>
  <c r="P13" i="1"/>
  <c r="P11" i="1"/>
  <c r="P15" i="1"/>
  <c r="P17" i="1"/>
  <c r="S5" i="1"/>
  <c r="R5" i="1"/>
  <c r="S10" i="1"/>
  <c r="R10" i="1"/>
  <c r="R9" i="1"/>
  <c r="Q17" i="1"/>
  <c r="L11" i="1"/>
  <c r="L13" i="1"/>
  <c r="M13" i="1" s="1"/>
  <c r="O13" i="1" s="1"/>
  <c r="M11" i="1"/>
  <c r="O11" i="1" s="1"/>
  <c r="Q11" i="1"/>
  <c r="S6" i="1" s="1"/>
  <c r="L10" i="1"/>
  <c r="M10" i="1" s="1"/>
  <c r="O10" i="1" s="1"/>
  <c r="L12" i="1"/>
  <c r="M12" i="1" s="1"/>
  <c r="O12" i="1" s="1"/>
  <c r="L16" i="1"/>
  <c r="M16" i="1" s="1"/>
  <c r="O16" i="1" s="1"/>
  <c r="L14" i="1"/>
  <c r="M14" i="1" s="1"/>
  <c r="O14" i="1" s="1"/>
  <c r="K4" i="1"/>
  <c r="R6" i="1" l="1"/>
  <c r="S7" i="1"/>
  <c r="R11" i="1"/>
  <c r="K5" i="1"/>
  <c r="R7" i="1"/>
  <c r="R8" i="1"/>
  <c r="S8" i="1"/>
  <c r="S11" i="1"/>
  <c r="S9" i="1"/>
</calcChain>
</file>

<file path=xl/sharedStrings.xml><?xml version="1.0" encoding="utf-8"?>
<sst xmlns="http://schemas.openxmlformats.org/spreadsheetml/2006/main" count="59" uniqueCount="48">
  <si>
    <t>Celdas con fondo beige (#EEECE1) = parámetros y datos editables. El resto se calcula solo.</t>
  </si>
  <si>
    <t>Capital aportado</t>
  </si>
  <si>
    <t>Valor actual</t>
  </si>
  <si>
    <t>Ganancia / pérdida</t>
  </si>
  <si>
    <t>Indicadores extra</t>
  </si>
  <si>
    <t>Parámetros</t>
  </si>
  <si>
    <t>Top 10 por valor actual (€)</t>
  </si>
  <si>
    <t>Días medios</t>
  </si>
  <si>
    <t>USD → EUR</t>
  </si>
  <si>
    <t>Activo</t>
  </si>
  <si>
    <t>Valor (€)</t>
  </si>
  <si>
    <t>Rentabilidad total</t>
  </si>
  <si>
    <t>Meta (€)</t>
  </si>
  <si>
    <t>Progreso vs meta</t>
  </si>
  <si>
    <t>Anualizada cartera (aprox.)</t>
  </si>
  <si>
    <t>GBP → EUR</t>
  </si>
  <si>
    <t>Fecha de valoración</t>
  </si>
  <si>
    <t>Categoría</t>
  </si>
  <si>
    <t>Moneda</t>
  </si>
  <si>
    <t>Unidades</t>
  </si>
  <si>
    <t>Rentabilidad</t>
  </si>
  <si>
    <t>Días</t>
  </si>
  <si>
    <t>Peso</t>
  </si>
  <si>
    <t>Cuenta remunerada</t>
  </si>
  <si>
    <t>Liquidez</t>
  </si>
  <si>
    <t>EUR</t>
  </si>
  <si>
    <t>Fondo indexado global</t>
  </si>
  <si>
    <t>Renta variable</t>
  </si>
  <si>
    <t>Bono corporativo sostenible</t>
  </si>
  <si>
    <t>Renta fija</t>
  </si>
  <si>
    <t>ETF energía limpia (USD)</t>
  </si>
  <si>
    <t>USD</t>
  </si>
  <si>
    <t>Oro físico</t>
  </si>
  <si>
    <t>Alternativos</t>
  </si>
  <si>
    <t>REIT Europa</t>
  </si>
  <si>
    <t>Crowdlending (paquete)</t>
  </si>
  <si>
    <t>Fondo mercado emergente (GBP)</t>
  </si>
  <si>
    <t>GBP</t>
  </si>
  <si>
    <t>Fecha
compra</t>
  </si>
  <si>
    <t>Precio
compra</t>
  </si>
  <si>
    <t>Comisión
compra</t>
  </si>
  <si>
    <t>Comisión
venta (est.)</t>
  </si>
  <si>
    <t>Invertido
(€)</t>
  </si>
  <si>
    <t>Valor
actual (€)</t>
  </si>
  <si>
    <t>Ganancia
(€)</t>
  </si>
  <si>
    <t>Rentab.
anualizada</t>
  </si>
  <si>
    <t>Precio
actual</t>
  </si>
  <si>
    <t xml:space="preserve">     Excel de seguimiento inversiones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</si>
</sst>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\ #,##0.00;[Red]\(\€\ #,##0.00\)"/>
    <numFmt numFmtId="165" formatCode="0.000"/>
    <numFmt numFmtId="166" formatCode="0.0%"/>
    <numFmt numFmtId="167" formatCode="\€\ #,##0"/>
  </numFmts>
  <fonts count="10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i/>
      <sz val="10"/>
      <color rgb="FF121528"/>
      <name val="Calibri"/>
    </font>
    <font>
      <b/>
      <sz val="11"/>
      <color rgb="FFFFFFFF"/>
      <name val="Calibri"/>
    </font>
    <font>
      <b/>
      <sz val="10"/>
      <color rgb="FF121528"/>
      <name val="Calibri"/>
    </font>
    <font>
      <b/>
      <sz val="14"/>
      <color rgb="FF121528"/>
      <name val="Calibri"/>
    </font>
    <font>
      <b/>
      <sz val="12"/>
      <color rgb="FF121528"/>
      <name val="Calibri"/>
    </font>
    <font>
      <b/>
      <sz val="10"/>
      <color rgb="FFFFFFFF"/>
      <name val="Calibri"/>
    </font>
    <font>
      <sz val="10"/>
      <color rgb="FF000000"/>
      <name val="Calibri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1" xfId="0" applyFont="1" applyBorder="1" applyAlignment="1">
      <alignment horizontal="left" vertical="center"/>
    </xf>
    <xf numFmtId="165" fontId="4" fillId="3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right" vertical="center"/>
    </xf>
    <xf numFmtId="167" fontId="4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horizontal="right" vertical="center"/>
    </xf>
    <xf numFmtId="166" fontId="8" fillId="4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3" fillId="2" borderId="2" xfId="0" applyFont="1" applyFill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1" fontId="6" fillId="3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166" fontId="6" fillId="3" borderId="1" xfId="0" applyNumberFormat="1" applyFont="1" applyFill="1" applyBorder="1" applyAlignment="1">
      <alignment horizontal="center" vertical="center"/>
    </xf>
    <xf numFmtId="167" fontId="5" fillId="3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64" fontId="8" fillId="5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Concentración por valor actual (€)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Resumen!$R$5:$R$13</c:f>
              <c:strCache>
                <c:ptCount val="7"/>
                <c:pt idx="0">
                  <c:v>Cuenta remunerada</c:v>
                </c:pt>
                <c:pt idx="1">
                  <c:v>Fondo indexado global</c:v>
                </c:pt>
                <c:pt idx="2">
                  <c:v>Oro físico</c:v>
                </c:pt>
                <c:pt idx="3">
                  <c:v>Bono corporativo sostenible</c:v>
                </c:pt>
                <c:pt idx="4">
                  <c:v>Fondo mercado emergente (GBP)</c:v>
                </c:pt>
                <c:pt idx="5">
                  <c:v>ETF energía limpia (USD)</c:v>
                </c:pt>
                <c:pt idx="6">
                  <c:v>REIT Europa</c:v>
                </c:pt>
              </c:strCache>
            </c:strRef>
          </c:cat>
          <c:val>
            <c:numRef>
              <c:f>Resumen!$S$5:$S$13</c:f>
              <c:numCache>
                <c:formatCode>\€\ #,##0.00;[Red]\(\€\ #,##0.00\)</c:formatCode>
                <c:ptCount val="9"/>
                <c:pt idx="0">
                  <c:v>2535</c:v>
                </c:pt>
                <c:pt idx="1">
                  <c:v>2035.82</c:v>
                </c:pt>
                <c:pt idx="2">
                  <c:v>2030</c:v>
                </c:pt>
                <c:pt idx="3">
                  <c:v>1013</c:v>
                </c:pt>
                <c:pt idx="4">
                  <c:v>778.05</c:v>
                </c:pt>
                <c:pt idx="5">
                  <c:v>603.15</c:v>
                </c:pt>
                <c:pt idx="6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99-4F93-B2B2-78E7C2EEC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647700</xdr:colOff>
      <xdr:row>17</xdr:row>
      <xdr:rowOff>28574</xdr:rowOff>
    </xdr:from>
    <xdr:to>
      <xdr:col>10</xdr:col>
      <xdr:colOff>600075</xdr:colOff>
      <xdr:row>27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Posiciones" displayName="TablaPosiciones" ref="A9:P39">
  <autoFilter ref="A9:P39" xr:uid="{00000000-0009-0000-0100-000001000000}"/>
  <tableColumns count="16">
    <tableColumn id="1" xr3:uid="{00000000-0010-0000-0000-000001000000}" name="Activo"/>
    <tableColumn id="2" xr3:uid="{00000000-0010-0000-0000-000002000000}" name="Categoría"/>
    <tableColumn id="3" xr3:uid="{00000000-0010-0000-0000-000003000000}" name="Moneda"/>
    <tableColumn id="4" xr3:uid="{00000000-0010-0000-0000-000004000000}" name="Fecha_x000a_compra"/>
    <tableColumn id="5" xr3:uid="{00000000-0010-0000-0000-000005000000}" name="Unidades"/>
    <tableColumn id="6" xr3:uid="{00000000-0010-0000-0000-000006000000}" name="Precio_x000a_compra"/>
    <tableColumn id="7" xr3:uid="{00000000-0010-0000-0000-000007000000}" name="Comisión_x000a_compra"/>
    <tableColumn id="8" xr3:uid="{00000000-0010-0000-0000-000008000000}" name="Precio_x000a_actual"/>
    <tableColumn id="9" xr3:uid="{00000000-0010-0000-0000-000009000000}" name="Comisión_x000a_venta (est.)"/>
    <tableColumn id="10" xr3:uid="{00000000-0010-0000-0000-00000A000000}" name="Invertido_x000a_(€)"/>
    <tableColumn id="11" xr3:uid="{00000000-0010-0000-0000-00000B000000}" name="Valor_x000a_actual (€)"/>
    <tableColumn id="12" xr3:uid="{00000000-0010-0000-0000-00000C000000}" name="Ganancia_x000a_(€)"/>
    <tableColumn id="13" xr3:uid="{00000000-0010-0000-0000-00000D000000}" name="Rentabilidad"/>
    <tableColumn id="14" xr3:uid="{00000000-0010-0000-0000-00000E000000}" name="Días"/>
    <tableColumn id="15" xr3:uid="{00000000-0010-0000-0000-00000F000000}" name="Rentab._x000a_anualizada"/>
    <tableColumn id="16" xr3:uid="{00000000-0010-0000-0000-000010000000}" name="Pes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showGridLines="0" tabSelected="1" workbookViewId="0">
      <selection activeCell="L33" sqref="L33"/>
    </sheetView>
  </sheetViews>
  <sheetFormatPr baseColWidth="10" defaultColWidth="9.140625" defaultRowHeight="15" x14ac:dyDescent="0.25"/>
  <cols>
    <col min="1" max="1" width="22" customWidth="1"/>
    <col min="2" max="2" width="16" customWidth="1"/>
    <col min="3" max="3" width="9" customWidth="1"/>
    <col min="4" max="4" width="12" customWidth="1"/>
    <col min="5" max="5" width="10" customWidth="1"/>
    <col min="6" max="6" width="12.140625" bestFit="1" customWidth="1"/>
    <col min="7" max="7" width="11.85546875" customWidth="1"/>
    <col min="8" max="8" width="9.7109375" customWidth="1"/>
    <col min="9" max="9" width="14" customWidth="1"/>
    <col min="10" max="10" width="10.7109375" customWidth="1"/>
    <col min="11" max="11" width="13.7109375" bestFit="1" customWidth="1"/>
    <col min="12" max="12" width="10.5703125" customWidth="1"/>
    <col min="13" max="13" width="12" customWidth="1"/>
    <col min="14" max="14" width="10" customWidth="1"/>
    <col min="15" max="15" width="11.28515625" customWidth="1"/>
    <col min="16" max="16" width="8.42578125" customWidth="1"/>
    <col min="17" max="17" width="1.42578125" customWidth="1"/>
    <col min="18" max="18" width="22" customWidth="1"/>
    <col min="19" max="19" width="16" customWidth="1"/>
    <col min="20" max="23" width="12" customWidth="1"/>
  </cols>
  <sheetData>
    <row r="1" spans="1:19" ht="27.95" customHeight="1" x14ac:dyDescent="0.25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9" ht="18" customHeight="1" x14ac:dyDescent="0.25">
      <c r="A2" s="28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9" ht="18" customHeight="1" x14ac:dyDescent="0.25">
      <c r="A3" s="18" t="s">
        <v>1</v>
      </c>
      <c r="B3" s="16"/>
      <c r="C3" s="17"/>
      <c r="D3" s="18" t="s">
        <v>2</v>
      </c>
      <c r="E3" s="16"/>
      <c r="F3" s="17"/>
      <c r="G3" s="18" t="s">
        <v>3</v>
      </c>
      <c r="H3" s="16"/>
      <c r="I3" s="17"/>
      <c r="J3" s="18" t="s">
        <v>4</v>
      </c>
      <c r="K3" s="16"/>
      <c r="L3" s="16"/>
      <c r="M3" s="17"/>
      <c r="N3" s="27" t="s">
        <v>5</v>
      </c>
      <c r="O3" s="21"/>
      <c r="P3" s="21"/>
      <c r="R3" s="18" t="s">
        <v>6</v>
      </c>
      <c r="S3" s="17"/>
    </row>
    <row r="4" spans="1:19" ht="33.950000000000003" customHeight="1" x14ac:dyDescent="0.25">
      <c r="A4" s="19">
        <f>SUM($J$10:$J$39)</f>
        <v>10277.162</v>
      </c>
      <c r="B4" s="16"/>
      <c r="C4" s="17"/>
      <c r="D4" s="19">
        <f>SUM($K$10:$K$39)</f>
        <v>10820.021999999999</v>
      </c>
      <c r="E4" s="16"/>
      <c r="F4" s="17"/>
      <c r="G4" s="19">
        <f>D4-A4</f>
        <v>542.85999999999876</v>
      </c>
      <c r="H4" s="16"/>
      <c r="I4" s="17"/>
      <c r="J4" s="1" t="s">
        <v>7</v>
      </c>
      <c r="K4" s="22">
        <f>IF(COUNT($N$10:$N$39)=0,"",AVERAGE($N$10:$N$39))</f>
        <v>474.125</v>
      </c>
      <c r="L4" s="23"/>
      <c r="M4" s="24"/>
      <c r="N4" s="1" t="s">
        <v>8</v>
      </c>
      <c r="O4" s="2">
        <v>0.92</v>
      </c>
      <c r="R4" s="3" t="s">
        <v>9</v>
      </c>
      <c r="S4" s="3" t="s">
        <v>10</v>
      </c>
    </row>
    <row r="5" spans="1:19" ht="18" customHeight="1" x14ac:dyDescent="0.25">
      <c r="A5" s="18" t="s">
        <v>11</v>
      </c>
      <c r="B5" s="16"/>
      <c r="C5" s="17"/>
      <c r="D5" s="18" t="s">
        <v>12</v>
      </c>
      <c r="E5" s="16"/>
      <c r="F5" s="17"/>
      <c r="G5" s="18" t="s">
        <v>13</v>
      </c>
      <c r="H5" s="16"/>
      <c r="I5" s="17"/>
      <c r="J5" s="1" t="s">
        <v>14</v>
      </c>
      <c r="K5" s="25">
        <f>IF(D4=0,"",SUMPRODUCT($O$10:$O$39,$P$10:$P$39))</f>
        <v>4.0801326284460669E-2</v>
      </c>
      <c r="L5" s="23"/>
      <c r="M5" s="24"/>
      <c r="N5" s="1" t="s">
        <v>15</v>
      </c>
      <c r="O5" s="2">
        <v>1.17</v>
      </c>
      <c r="R5" s="29" t="str">
        <f>IFERROR(INDEX($A$10:$A$39,MATCH(LARGE($Q$10:$Q$39,1),$Q$10:$Q$39,0)),"")</f>
        <v>Cuenta remunerada</v>
      </c>
      <c r="S5" s="30">
        <f>IFERROR(ROUND(INDEX($K$10:$K$39,MATCH(LARGE($Q$10:$Q$39,1),$Q$10:$Q$39,0)),2),"")</f>
        <v>2535</v>
      </c>
    </row>
    <row r="6" spans="1:19" ht="33.950000000000003" customHeight="1" x14ac:dyDescent="0.25">
      <c r="A6" s="15">
        <f>IF(A4=0,"",G4/A4)</f>
        <v>5.2821975560957274E-2</v>
      </c>
      <c r="B6" s="16"/>
      <c r="C6" s="17"/>
      <c r="D6" s="26">
        <f>$O$6</f>
        <v>50000</v>
      </c>
      <c r="E6" s="16"/>
      <c r="F6" s="17"/>
      <c r="G6" s="15">
        <f>IF(D6=0,"",D4/D6)</f>
        <v>0.21640043999999997</v>
      </c>
      <c r="H6" s="16"/>
      <c r="I6" s="17"/>
      <c r="N6" s="1" t="s">
        <v>12</v>
      </c>
      <c r="O6" s="5">
        <v>50000</v>
      </c>
      <c r="R6" s="29" t="str">
        <f>IFERROR(INDEX($A$10:$A$39,MATCH(LARGE($Q$10:$Q$39,2),$Q$10:$Q$39,0)),"")</f>
        <v>Fondo indexado global</v>
      </c>
      <c r="S6" s="30">
        <f>IFERROR(ROUND(INDEX($K$10:$K$39,MATCH(LARGE($Q$10:$Q$39,2),$Q$10:$Q$39,0)),2),"")</f>
        <v>2035.82</v>
      </c>
    </row>
    <row r="7" spans="1:19" x14ac:dyDescent="0.25">
      <c r="N7" s="1" t="s">
        <v>16</v>
      </c>
      <c r="O7" s="14">
        <v>46058</v>
      </c>
      <c r="R7" s="29" t="str">
        <f>IFERROR(INDEX($A$10:$A$39,MATCH(LARGE($Q$10:$Q$39,3),$Q$10:$Q$39,0)),"")</f>
        <v>Oro físico</v>
      </c>
      <c r="S7" s="30">
        <f>IFERROR(ROUND(INDEX($K$10:$K$39,MATCH(LARGE($Q$10:$Q$39,3),$Q$10:$Q$39,0)),2),"")</f>
        <v>2030</v>
      </c>
    </row>
    <row r="8" spans="1:19" x14ac:dyDescent="0.25">
      <c r="R8" s="29" t="str">
        <f>IFERROR(INDEX($A$10:$A$39,MATCH(LARGE($Q$10:$Q$39,5),$Q$10:$Q$39,0)),"")</f>
        <v>Bono corporativo sostenible</v>
      </c>
      <c r="S8" s="30">
        <f>IFERROR(ROUND(INDEX($K$10:$K$39,MATCH(LARGE($Q$10:$Q$39,5),$Q$10:$Q$39,0)),2),"")</f>
        <v>1013</v>
      </c>
    </row>
    <row r="9" spans="1:19" ht="33" customHeight="1" x14ac:dyDescent="0.25">
      <c r="A9" s="6" t="s">
        <v>9</v>
      </c>
      <c r="B9" s="6" t="s">
        <v>17</v>
      </c>
      <c r="C9" s="6" t="s">
        <v>18</v>
      </c>
      <c r="D9" s="31" t="s">
        <v>38</v>
      </c>
      <c r="E9" s="6" t="s">
        <v>19</v>
      </c>
      <c r="F9" s="31" t="s">
        <v>39</v>
      </c>
      <c r="G9" s="31" t="s">
        <v>40</v>
      </c>
      <c r="H9" s="31" t="s">
        <v>46</v>
      </c>
      <c r="I9" s="31" t="s">
        <v>41</v>
      </c>
      <c r="J9" s="31" t="s">
        <v>42</v>
      </c>
      <c r="K9" s="31" t="s">
        <v>43</v>
      </c>
      <c r="L9" s="31" t="s">
        <v>44</v>
      </c>
      <c r="M9" s="6" t="s">
        <v>20</v>
      </c>
      <c r="N9" s="6" t="s">
        <v>21</v>
      </c>
      <c r="O9" s="31" t="s">
        <v>45</v>
      </c>
      <c r="P9" s="6" t="s">
        <v>22</v>
      </c>
      <c r="R9" s="29" t="str">
        <f>IFERROR(INDEX($A$10:$A$39,MATCH(LARGE($Q$10:$Q$39,6),$Q$10:$Q$39,0)),"")</f>
        <v>Fondo mercado emergente (GBP)</v>
      </c>
      <c r="S9" s="30">
        <f>IFERROR(ROUND(INDEX($K$10:$K$39,MATCH(LARGE($Q$10:$Q$39,6),$Q$10:$Q$39,0)),2),"")</f>
        <v>778.05</v>
      </c>
    </row>
    <row r="10" spans="1:19" ht="18" customHeight="1" x14ac:dyDescent="0.25">
      <c r="A10" s="7" t="s">
        <v>23</v>
      </c>
      <c r="B10" s="7" t="s">
        <v>24</v>
      </c>
      <c r="C10" s="8" t="s">
        <v>25</v>
      </c>
      <c r="D10" s="9">
        <v>45728</v>
      </c>
      <c r="E10" s="10">
        <v>1</v>
      </c>
      <c r="F10" s="11">
        <v>2500</v>
      </c>
      <c r="G10" s="11">
        <v>0</v>
      </c>
      <c r="H10" s="11">
        <v>2535</v>
      </c>
      <c r="I10" s="11">
        <v>0</v>
      </c>
      <c r="J10" s="4">
        <f t="shared" ref="J10:J39" si="0">IF($A10="","",($E10*$F10+$G10)*IF($C10="EUR",1,IF($C10="USD",$O$4,IF($C10="GBP",$O$5,1))))</f>
        <v>2500</v>
      </c>
      <c r="K10" s="4">
        <f t="shared" ref="K10:K39" si="1">IF($A10="","",($E10*$H10-$I10)*IF($C10="EUR",1,IF($C10="USD",$O$4,IF($C10="GBP",$O$5,1))))</f>
        <v>2535</v>
      </c>
      <c r="L10" s="4">
        <f t="shared" ref="L10:L39" si="2">IF($A10="","",$K10-$J10)</f>
        <v>35</v>
      </c>
      <c r="M10" s="12">
        <f t="shared" ref="M10:M39" si="3">IF($A10="","",IF($J10=0,"",$L10/$J10))</f>
        <v>1.4E-2</v>
      </c>
      <c r="N10" s="13">
        <f t="shared" ref="N10:N39" si="4">IF($A10="","",IF($D10="","",$O$7-$D10))</f>
        <v>330</v>
      </c>
      <c r="O10" s="12">
        <f t="shared" ref="O10:O39" si="5">IF($A10="","",IFERROR(IF($N10&lt;=0,"",(1+$M10)^(365/$N10)-1),""))</f>
        <v>1.5496297167689521E-2</v>
      </c>
      <c r="P10" s="12">
        <f t="shared" ref="P10:P39" si="6">IF($A10="","",IF($D$4=0,"",$K10/$D$4))</f>
        <v>0.23428787852741892</v>
      </c>
      <c r="Q10">
        <f t="shared" ref="Q10:Q39" si="7">IF($A10="","",$K10+ROW()/1000000)</f>
        <v>2535.0000100000002</v>
      </c>
      <c r="R10" s="29" t="str">
        <f>IFERROR(INDEX($A$10:$A$39,MATCH(LARGE($Q$10:$Q$39,7),$Q$10:$Q$39,0)),"")</f>
        <v>ETF energía limpia (USD)</v>
      </c>
      <c r="S10" s="30">
        <f>IFERROR(ROUND(INDEX($K$10:$K$39,MATCH(LARGE($Q$10:$Q$39,7),$Q$10:$Q$39,0)),2),"")</f>
        <v>603.15</v>
      </c>
    </row>
    <row r="11" spans="1:19" ht="18" customHeight="1" x14ac:dyDescent="0.25">
      <c r="A11" s="7" t="s">
        <v>26</v>
      </c>
      <c r="B11" s="7" t="s">
        <v>27</v>
      </c>
      <c r="C11" s="8" t="s">
        <v>25</v>
      </c>
      <c r="D11" s="9">
        <v>45572</v>
      </c>
      <c r="E11" s="10">
        <v>15.2</v>
      </c>
      <c r="F11" s="11">
        <v>120.5</v>
      </c>
      <c r="G11" s="11">
        <v>2.5</v>
      </c>
      <c r="H11" s="11">
        <v>134.1</v>
      </c>
      <c r="I11" s="11">
        <v>2.5</v>
      </c>
      <c r="J11" s="4">
        <f t="shared" si="0"/>
        <v>1834.1</v>
      </c>
      <c r="K11" s="4">
        <f t="shared" si="1"/>
        <v>2035.8199999999997</v>
      </c>
      <c r="L11" s="4">
        <f t="shared" si="2"/>
        <v>201.7199999999998</v>
      </c>
      <c r="M11" s="12">
        <f t="shared" si="3"/>
        <v>0.10998309797720943</v>
      </c>
      <c r="N11" s="13">
        <f t="shared" si="4"/>
        <v>486</v>
      </c>
      <c r="O11" s="12">
        <f t="shared" si="5"/>
        <v>8.1518358958661885E-2</v>
      </c>
      <c r="P11" s="12">
        <f t="shared" si="6"/>
        <v>0.1881530370270966</v>
      </c>
      <c r="Q11">
        <f t="shared" si="7"/>
        <v>2035.8200109999998</v>
      </c>
      <c r="R11" s="29" t="str">
        <f>IFERROR(INDEX($A$10:$A$39,MATCH(LARGE($Q$10:$Q$39,8),$Q$10:$Q$39,0)),"")</f>
        <v>REIT Europa</v>
      </c>
      <c r="S11" s="30">
        <f>IFERROR(ROUND(INDEX($K$10:$K$39,MATCH(LARGE($Q$10:$Q$39,8),$Q$10:$Q$39,0)),2),"")</f>
        <v>537</v>
      </c>
    </row>
    <row r="12" spans="1:19" ht="18" customHeight="1" x14ac:dyDescent="0.25">
      <c r="A12" s="7" t="s">
        <v>28</v>
      </c>
      <c r="B12" s="7" t="s">
        <v>29</v>
      </c>
      <c r="C12" s="8" t="s">
        <v>25</v>
      </c>
      <c r="D12" s="9">
        <v>45446</v>
      </c>
      <c r="E12" s="10">
        <v>10</v>
      </c>
      <c r="F12" s="11">
        <v>98.2</v>
      </c>
      <c r="G12" s="11">
        <v>1</v>
      </c>
      <c r="H12" s="11">
        <v>101.4</v>
      </c>
      <c r="I12" s="11">
        <v>1</v>
      </c>
      <c r="J12" s="4">
        <f t="shared" si="0"/>
        <v>983</v>
      </c>
      <c r="K12" s="4">
        <f t="shared" si="1"/>
        <v>1013</v>
      </c>
      <c r="L12" s="4">
        <f t="shared" si="2"/>
        <v>30</v>
      </c>
      <c r="M12" s="12">
        <f t="shared" si="3"/>
        <v>3.0518819938962362E-2</v>
      </c>
      <c r="N12" s="13">
        <f t="shared" si="4"/>
        <v>612</v>
      </c>
      <c r="O12" s="12">
        <f t="shared" si="5"/>
        <v>1.8091059019971212E-2</v>
      </c>
      <c r="P12" s="12">
        <f t="shared" si="6"/>
        <v>9.362273015711059E-2</v>
      </c>
      <c r="Q12">
        <f t="shared" si="7"/>
        <v>1013.000012</v>
      </c>
    </row>
    <row r="13" spans="1:19" ht="18" customHeight="1" x14ac:dyDescent="0.25">
      <c r="A13" s="7" t="s">
        <v>30</v>
      </c>
      <c r="B13" s="7" t="s">
        <v>27</v>
      </c>
      <c r="C13" s="8" t="s">
        <v>31</v>
      </c>
      <c r="D13" s="9">
        <v>45672</v>
      </c>
      <c r="E13" s="10">
        <v>8</v>
      </c>
      <c r="F13" s="11">
        <v>75.3</v>
      </c>
      <c r="G13" s="11">
        <v>1.2</v>
      </c>
      <c r="H13" s="11">
        <v>82.1</v>
      </c>
      <c r="I13" s="11">
        <v>1.2</v>
      </c>
      <c r="J13" s="4">
        <f t="shared" si="0"/>
        <v>555.31200000000001</v>
      </c>
      <c r="K13" s="4">
        <f t="shared" si="1"/>
        <v>603.15199999999993</v>
      </c>
      <c r="L13" s="4">
        <f t="shared" si="2"/>
        <v>47.839999999999918</v>
      </c>
      <c r="M13" s="12">
        <f t="shared" si="3"/>
        <v>8.6149768058316617E-2</v>
      </c>
      <c r="N13" s="13">
        <f t="shared" si="4"/>
        <v>386</v>
      </c>
      <c r="O13" s="12">
        <f t="shared" si="5"/>
        <v>8.1277496580108854E-2</v>
      </c>
      <c r="P13" s="12">
        <f t="shared" si="6"/>
        <v>5.5744064106339156E-2</v>
      </c>
      <c r="Q13">
        <f t="shared" si="7"/>
        <v>603.1520129999999</v>
      </c>
    </row>
    <row r="14" spans="1:19" ht="18" customHeight="1" x14ac:dyDescent="0.25">
      <c r="A14" s="7" t="s">
        <v>32</v>
      </c>
      <c r="B14" s="7" t="s">
        <v>33</v>
      </c>
      <c r="C14" s="8" t="s">
        <v>25</v>
      </c>
      <c r="D14" s="9">
        <v>45526</v>
      </c>
      <c r="E14" s="10">
        <v>2</v>
      </c>
      <c r="F14" s="11">
        <v>960</v>
      </c>
      <c r="G14" s="11">
        <v>0</v>
      </c>
      <c r="H14" s="11">
        <v>1015</v>
      </c>
      <c r="I14" s="11">
        <v>0</v>
      </c>
      <c r="J14" s="4">
        <f t="shared" si="0"/>
        <v>1920</v>
      </c>
      <c r="K14" s="4">
        <f t="shared" si="1"/>
        <v>2030</v>
      </c>
      <c r="L14" s="4">
        <f t="shared" si="2"/>
        <v>110</v>
      </c>
      <c r="M14" s="12">
        <f t="shared" si="3"/>
        <v>5.7291666666666664E-2</v>
      </c>
      <c r="N14" s="13">
        <f t="shared" si="4"/>
        <v>532</v>
      </c>
      <c r="O14" s="12">
        <f t="shared" si="5"/>
        <v>3.8962379338364661E-2</v>
      </c>
      <c r="P14" s="12">
        <f t="shared" si="6"/>
        <v>0.18761514532964907</v>
      </c>
      <c r="Q14">
        <f t="shared" si="7"/>
        <v>2030.000014</v>
      </c>
    </row>
    <row r="15" spans="1:19" ht="18" customHeight="1" x14ac:dyDescent="0.25">
      <c r="A15" s="7" t="s">
        <v>34</v>
      </c>
      <c r="B15" s="7" t="s">
        <v>27</v>
      </c>
      <c r="C15" s="8" t="s">
        <v>25</v>
      </c>
      <c r="D15" s="9">
        <v>45690</v>
      </c>
      <c r="E15" s="10">
        <v>30</v>
      </c>
      <c r="F15" s="11">
        <v>18.399999999999999</v>
      </c>
      <c r="G15" s="11">
        <v>1.5</v>
      </c>
      <c r="H15" s="11">
        <v>17.95</v>
      </c>
      <c r="I15" s="11">
        <v>1.5</v>
      </c>
      <c r="J15" s="4">
        <f t="shared" si="0"/>
        <v>553.5</v>
      </c>
      <c r="K15" s="4">
        <f t="shared" si="1"/>
        <v>537</v>
      </c>
      <c r="L15" s="4">
        <f t="shared" si="2"/>
        <v>-16.5</v>
      </c>
      <c r="M15" s="12">
        <f t="shared" si="3"/>
        <v>-2.9810298102981029E-2</v>
      </c>
      <c r="N15" s="13">
        <f t="shared" si="4"/>
        <v>368</v>
      </c>
      <c r="O15" s="12">
        <f t="shared" si="5"/>
        <v>-2.9570908609211077E-2</v>
      </c>
      <c r="P15" s="12">
        <f t="shared" si="6"/>
        <v>4.9630213321192884E-2</v>
      </c>
      <c r="Q15">
        <f t="shared" si="7"/>
        <v>537.00001499999996</v>
      </c>
    </row>
    <row r="16" spans="1:19" ht="18" customHeight="1" x14ac:dyDescent="0.25">
      <c r="A16" s="7" t="s">
        <v>35</v>
      </c>
      <c r="B16" s="7" t="s">
        <v>33</v>
      </c>
      <c r="C16" s="8" t="s">
        <v>25</v>
      </c>
      <c r="D16" s="9">
        <v>45616</v>
      </c>
      <c r="E16" s="10">
        <v>1</v>
      </c>
      <c r="F16" s="11">
        <v>1200</v>
      </c>
      <c r="G16" s="11">
        <v>0</v>
      </c>
      <c r="H16" s="11">
        <v>1288</v>
      </c>
      <c r="I16" s="11">
        <v>0</v>
      </c>
      <c r="J16" s="4">
        <f t="shared" si="0"/>
        <v>1200</v>
      </c>
      <c r="K16" s="4">
        <f t="shared" si="1"/>
        <v>1288</v>
      </c>
      <c r="L16" s="4">
        <f t="shared" si="2"/>
        <v>88</v>
      </c>
      <c r="M16" s="12">
        <f t="shared" si="3"/>
        <v>7.3333333333333334E-2</v>
      </c>
      <c r="N16" s="13">
        <f t="shared" si="4"/>
        <v>442</v>
      </c>
      <c r="O16" s="12">
        <f t="shared" si="5"/>
        <v>6.0181926678938957E-2</v>
      </c>
      <c r="P16" s="12">
        <f t="shared" si="6"/>
        <v>0.11903857496777734</v>
      </c>
      <c r="Q16">
        <f t="shared" si="7"/>
        <v>1288.000016</v>
      </c>
    </row>
    <row r="17" spans="1:17" ht="18" customHeight="1" x14ac:dyDescent="0.25">
      <c r="A17" s="7" t="s">
        <v>36</v>
      </c>
      <c r="B17" s="7" t="s">
        <v>27</v>
      </c>
      <c r="C17" s="8" t="s">
        <v>37</v>
      </c>
      <c r="D17" s="9">
        <v>45421</v>
      </c>
      <c r="E17" s="10">
        <v>12</v>
      </c>
      <c r="F17" s="11">
        <v>52</v>
      </c>
      <c r="G17" s="11">
        <v>1</v>
      </c>
      <c r="H17" s="11">
        <v>55.5</v>
      </c>
      <c r="I17" s="11">
        <v>1</v>
      </c>
      <c r="J17" s="4">
        <f t="shared" si="0"/>
        <v>731.25</v>
      </c>
      <c r="K17" s="4">
        <f t="shared" si="1"/>
        <v>778.05</v>
      </c>
      <c r="L17" s="4">
        <f t="shared" si="2"/>
        <v>46.799999999999955</v>
      </c>
      <c r="M17" s="12">
        <f t="shared" si="3"/>
        <v>6.3999999999999932E-2</v>
      </c>
      <c r="N17" s="13">
        <f t="shared" si="4"/>
        <v>637</v>
      </c>
      <c r="O17" s="12">
        <f t="shared" si="5"/>
        <v>3.6185499737809712E-2</v>
      </c>
      <c r="P17" s="12">
        <f t="shared" si="6"/>
        <v>7.1908356563415488E-2</v>
      </c>
      <c r="Q17">
        <f t="shared" si="7"/>
        <v>778.05001699999991</v>
      </c>
    </row>
    <row r="18" spans="1:17" ht="18" customHeight="1" x14ac:dyDescent="0.25">
      <c r="A18" s="7"/>
      <c r="B18" s="7"/>
      <c r="C18" s="8"/>
      <c r="D18" s="9"/>
      <c r="E18" s="10"/>
      <c r="F18" s="11"/>
      <c r="G18" s="11"/>
      <c r="H18" s="11"/>
      <c r="I18" s="11"/>
      <c r="J18" s="4" t="str">
        <f t="shared" si="0"/>
        <v/>
      </c>
      <c r="K18" s="4" t="str">
        <f t="shared" si="1"/>
        <v/>
      </c>
      <c r="L18" s="4" t="str">
        <f t="shared" si="2"/>
        <v/>
      </c>
      <c r="M18" s="12" t="str">
        <f t="shared" si="3"/>
        <v/>
      </c>
      <c r="N18" s="13" t="str">
        <f t="shared" si="4"/>
        <v/>
      </c>
      <c r="O18" s="12" t="str">
        <f t="shared" si="5"/>
        <v/>
      </c>
      <c r="P18" s="12" t="str">
        <f t="shared" si="6"/>
        <v/>
      </c>
      <c r="Q18" t="str">
        <f t="shared" si="7"/>
        <v/>
      </c>
    </row>
    <row r="19" spans="1:17" ht="18" customHeight="1" x14ac:dyDescent="0.25">
      <c r="A19" s="7"/>
      <c r="B19" s="7"/>
      <c r="C19" s="8"/>
      <c r="D19" s="9"/>
      <c r="E19" s="10"/>
      <c r="F19" s="11"/>
      <c r="G19" s="11"/>
      <c r="H19" s="11"/>
      <c r="I19" s="11"/>
      <c r="J19" s="4" t="str">
        <f t="shared" si="0"/>
        <v/>
      </c>
      <c r="K19" s="4" t="str">
        <f t="shared" si="1"/>
        <v/>
      </c>
      <c r="L19" s="4" t="str">
        <f t="shared" si="2"/>
        <v/>
      </c>
      <c r="M19" s="12" t="str">
        <f t="shared" si="3"/>
        <v/>
      </c>
      <c r="N19" s="13" t="str">
        <f t="shared" si="4"/>
        <v/>
      </c>
      <c r="O19" s="12" t="str">
        <f t="shared" si="5"/>
        <v/>
      </c>
      <c r="P19" s="12" t="str">
        <f t="shared" si="6"/>
        <v/>
      </c>
      <c r="Q19" t="str">
        <f t="shared" si="7"/>
        <v/>
      </c>
    </row>
    <row r="20" spans="1:17" ht="18" customHeight="1" x14ac:dyDescent="0.25">
      <c r="A20" s="7"/>
      <c r="B20" s="7"/>
      <c r="C20" s="8"/>
      <c r="D20" s="9"/>
      <c r="E20" s="10"/>
      <c r="F20" s="11"/>
      <c r="G20" s="11"/>
      <c r="H20" s="11"/>
      <c r="I20" s="11"/>
      <c r="J20" s="4" t="str">
        <f t="shared" si="0"/>
        <v/>
      </c>
      <c r="K20" s="4" t="str">
        <f t="shared" si="1"/>
        <v/>
      </c>
      <c r="L20" s="4" t="str">
        <f t="shared" si="2"/>
        <v/>
      </c>
      <c r="M20" s="12" t="str">
        <f t="shared" si="3"/>
        <v/>
      </c>
      <c r="N20" s="13" t="str">
        <f t="shared" si="4"/>
        <v/>
      </c>
      <c r="O20" s="12" t="str">
        <f t="shared" si="5"/>
        <v/>
      </c>
      <c r="P20" s="12" t="str">
        <f t="shared" si="6"/>
        <v/>
      </c>
      <c r="Q20" t="str">
        <f t="shared" si="7"/>
        <v/>
      </c>
    </row>
    <row r="21" spans="1:17" ht="18" customHeight="1" x14ac:dyDescent="0.25">
      <c r="A21" s="7"/>
      <c r="B21" s="7"/>
      <c r="C21" s="8"/>
      <c r="D21" s="9"/>
      <c r="E21" s="10"/>
      <c r="F21" s="11"/>
      <c r="G21" s="11"/>
      <c r="H21" s="11"/>
      <c r="I21" s="11"/>
      <c r="J21" s="4" t="str">
        <f t="shared" si="0"/>
        <v/>
      </c>
      <c r="K21" s="4" t="str">
        <f t="shared" si="1"/>
        <v/>
      </c>
      <c r="L21" s="4" t="str">
        <f t="shared" si="2"/>
        <v/>
      </c>
      <c r="M21" s="12" t="str">
        <f t="shared" si="3"/>
        <v/>
      </c>
      <c r="N21" s="13" t="str">
        <f t="shared" si="4"/>
        <v/>
      </c>
      <c r="O21" s="12" t="str">
        <f t="shared" si="5"/>
        <v/>
      </c>
      <c r="P21" s="12" t="str">
        <f t="shared" si="6"/>
        <v/>
      </c>
      <c r="Q21" t="str">
        <f t="shared" si="7"/>
        <v/>
      </c>
    </row>
    <row r="22" spans="1:17" ht="18" customHeight="1" x14ac:dyDescent="0.25">
      <c r="A22" s="7"/>
      <c r="B22" s="7"/>
      <c r="C22" s="8"/>
      <c r="D22" s="9"/>
      <c r="E22" s="10"/>
      <c r="F22" s="11"/>
      <c r="G22" s="11"/>
      <c r="H22" s="11"/>
      <c r="I22" s="11"/>
      <c r="J22" s="4" t="str">
        <f t="shared" si="0"/>
        <v/>
      </c>
      <c r="K22" s="4" t="str">
        <f t="shared" si="1"/>
        <v/>
      </c>
      <c r="L22" s="4" t="str">
        <f t="shared" si="2"/>
        <v/>
      </c>
      <c r="M22" s="12" t="str">
        <f t="shared" si="3"/>
        <v/>
      </c>
      <c r="N22" s="13" t="str">
        <f t="shared" si="4"/>
        <v/>
      </c>
      <c r="O22" s="12" t="str">
        <f t="shared" si="5"/>
        <v/>
      </c>
      <c r="P22" s="12" t="str">
        <f t="shared" si="6"/>
        <v/>
      </c>
      <c r="Q22" t="str">
        <f t="shared" si="7"/>
        <v/>
      </c>
    </row>
    <row r="23" spans="1:17" ht="18" customHeight="1" x14ac:dyDescent="0.25">
      <c r="A23" s="7"/>
      <c r="B23" s="7"/>
      <c r="C23" s="8"/>
      <c r="D23" s="9"/>
      <c r="E23" s="10"/>
      <c r="F23" s="11"/>
      <c r="G23" s="11"/>
      <c r="H23" s="11"/>
      <c r="I23" s="11"/>
      <c r="J23" s="4" t="str">
        <f t="shared" si="0"/>
        <v/>
      </c>
      <c r="K23" s="4" t="str">
        <f t="shared" si="1"/>
        <v/>
      </c>
      <c r="L23" s="4" t="str">
        <f t="shared" si="2"/>
        <v/>
      </c>
      <c r="M23" s="12" t="str">
        <f t="shared" si="3"/>
        <v/>
      </c>
      <c r="N23" s="13" t="str">
        <f t="shared" si="4"/>
        <v/>
      </c>
      <c r="O23" s="12" t="str">
        <f t="shared" si="5"/>
        <v/>
      </c>
      <c r="P23" s="12" t="str">
        <f t="shared" si="6"/>
        <v/>
      </c>
      <c r="Q23" t="str">
        <f t="shared" si="7"/>
        <v/>
      </c>
    </row>
    <row r="24" spans="1:17" ht="18" customHeight="1" x14ac:dyDescent="0.25">
      <c r="A24" s="7"/>
      <c r="B24" s="7"/>
      <c r="C24" s="8"/>
      <c r="D24" s="9"/>
      <c r="E24" s="10"/>
      <c r="F24" s="11"/>
      <c r="G24" s="11"/>
      <c r="H24" s="11"/>
      <c r="I24" s="11"/>
      <c r="J24" s="4" t="str">
        <f t="shared" si="0"/>
        <v/>
      </c>
      <c r="K24" s="4" t="str">
        <f t="shared" si="1"/>
        <v/>
      </c>
      <c r="L24" s="4" t="str">
        <f t="shared" si="2"/>
        <v/>
      </c>
      <c r="M24" s="12" t="str">
        <f t="shared" si="3"/>
        <v/>
      </c>
      <c r="N24" s="13" t="str">
        <f t="shared" si="4"/>
        <v/>
      </c>
      <c r="O24" s="12" t="str">
        <f t="shared" si="5"/>
        <v/>
      </c>
      <c r="P24" s="12" t="str">
        <f t="shared" si="6"/>
        <v/>
      </c>
      <c r="Q24" t="str">
        <f t="shared" si="7"/>
        <v/>
      </c>
    </row>
    <row r="25" spans="1:17" ht="18" customHeight="1" x14ac:dyDescent="0.25">
      <c r="A25" s="7"/>
      <c r="B25" s="7"/>
      <c r="C25" s="8"/>
      <c r="D25" s="9"/>
      <c r="E25" s="10"/>
      <c r="F25" s="11"/>
      <c r="G25" s="11"/>
      <c r="H25" s="11"/>
      <c r="I25" s="11"/>
      <c r="J25" s="4" t="str">
        <f t="shared" si="0"/>
        <v/>
      </c>
      <c r="K25" s="4" t="str">
        <f t="shared" si="1"/>
        <v/>
      </c>
      <c r="L25" s="4" t="str">
        <f t="shared" si="2"/>
        <v/>
      </c>
      <c r="M25" s="12" t="str">
        <f t="shared" si="3"/>
        <v/>
      </c>
      <c r="N25" s="13" t="str">
        <f t="shared" si="4"/>
        <v/>
      </c>
      <c r="O25" s="12" t="str">
        <f t="shared" si="5"/>
        <v/>
      </c>
      <c r="P25" s="12" t="str">
        <f t="shared" si="6"/>
        <v/>
      </c>
      <c r="Q25" t="str">
        <f t="shared" si="7"/>
        <v/>
      </c>
    </row>
    <row r="26" spans="1:17" ht="18" customHeight="1" x14ac:dyDescent="0.25">
      <c r="A26" s="7"/>
      <c r="B26" s="7"/>
      <c r="C26" s="8"/>
      <c r="D26" s="9"/>
      <c r="E26" s="10"/>
      <c r="F26" s="11"/>
      <c r="G26" s="11"/>
      <c r="H26" s="11"/>
      <c r="I26" s="11"/>
      <c r="J26" s="4" t="str">
        <f t="shared" si="0"/>
        <v/>
      </c>
      <c r="K26" s="4" t="str">
        <f t="shared" si="1"/>
        <v/>
      </c>
      <c r="L26" s="4" t="str">
        <f t="shared" si="2"/>
        <v/>
      </c>
      <c r="M26" s="12" t="str">
        <f t="shared" si="3"/>
        <v/>
      </c>
      <c r="N26" s="13" t="str">
        <f t="shared" si="4"/>
        <v/>
      </c>
      <c r="O26" s="12" t="str">
        <f t="shared" si="5"/>
        <v/>
      </c>
      <c r="P26" s="12" t="str">
        <f t="shared" si="6"/>
        <v/>
      </c>
      <c r="Q26" t="str">
        <f t="shared" si="7"/>
        <v/>
      </c>
    </row>
    <row r="27" spans="1:17" ht="18" customHeight="1" x14ac:dyDescent="0.25">
      <c r="A27" s="7"/>
      <c r="B27" s="7"/>
      <c r="C27" s="8"/>
      <c r="D27" s="9"/>
      <c r="E27" s="10"/>
      <c r="F27" s="11"/>
      <c r="G27" s="11"/>
      <c r="H27" s="11"/>
      <c r="I27" s="11"/>
      <c r="J27" s="4" t="str">
        <f t="shared" si="0"/>
        <v/>
      </c>
      <c r="K27" s="4" t="str">
        <f t="shared" si="1"/>
        <v/>
      </c>
      <c r="L27" s="4" t="str">
        <f t="shared" si="2"/>
        <v/>
      </c>
      <c r="M27" s="12" t="str">
        <f t="shared" si="3"/>
        <v/>
      </c>
      <c r="N27" s="13" t="str">
        <f t="shared" si="4"/>
        <v/>
      </c>
      <c r="O27" s="12" t="str">
        <f t="shared" si="5"/>
        <v/>
      </c>
      <c r="P27" s="12" t="str">
        <f t="shared" si="6"/>
        <v/>
      </c>
      <c r="Q27" t="str">
        <f t="shared" si="7"/>
        <v/>
      </c>
    </row>
    <row r="28" spans="1:17" ht="18" customHeight="1" x14ac:dyDescent="0.25">
      <c r="A28" s="7"/>
      <c r="B28" s="7"/>
      <c r="C28" s="8"/>
      <c r="D28" s="9"/>
      <c r="E28" s="10"/>
      <c r="F28" s="11"/>
      <c r="G28" s="11"/>
      <c r="H28" s="11"/>
      <c r="I28" s="11"/>
      <c r="J28" s="4" t="str">
        <f t="shared" si="0"/>
        <v/>
      </c>
      <c r="K28" s="4" t="str">
        <f t="shared" si="1"/>
        <v/>
      </c>
      <c r="L28" s="4" t="str">
        <f t="shared" si="2"/>
        <v/>
      </c>
      <c r="M28" s="12" t="str">
        <f t="shared" si="3"/>
        <v/>
      </c>
      <c r="N28" s="13" t="str">
        <f t="shared" si="4"/>
        <v/>
      </c>
      <c r="O28" s="12" t="str">
        <f t="shared" si="5"/>
        <v/>
      </c>
      <c r="P28" s="12" t="str">
        <f t="shared" si="6"/>
        <v/>
      </c>
      <c r="Q28" t="str">
        <f t="shared" si="7"/>
        <v/>
      </c>
    </row>
    <row r="29" spans="1:17" ht="18" customHeight="1" x14ac:dyDescent="0.25">
      <c r="A29" s="7"/>
      <c r="B29" s="7"/>
      <c r="C29" s="8"/>
      <c r="D29" s="9"/>
      <c r="E29" s="10"/>
      <c r="F29" s="11"/>
      <c r="G29" s="11"/>
      <c r="H29" s="11"/>
      <c r="I29" s="11"/>
      <c r="J29" s="4" t="str">
        <f t="shared" si="0"/>
        <v/>
      </c>
      <c r="K29" s="4" t="str">
        <f t="shared" si="1"/>
        <v/>
      </c>
      <c r="L29" s="4" t="str">
        <f t="shared" si="2"/>
        <v/>
      </c>
      <c r="M29" s="12" t="str">
        <f t="shared" si="3"/>
        <v/>
      </c>
      <c r="N29" s="13" t="str">
        <f t="shared" si="4"/>
        <v/>
      </c>
      <c r="O29" s="12" t="str">
        <f t="shared" si="5"/>
        <v/>
      </c>
      <c r="P29" s="12" t="str">
        <f t="shared" si="6"/>
        <v/>
      </c>
      <c r="Q29" t="str">
        <f t="shared" si="7"/>
        <v/>
      </c>
    </row>
    <row r="30" spans="1:17" ht="18" customHeight="1" x14ac:dyDescent="0.25">
      <c r="A30" s="7"/>
      <c r="B30" s="7"/>
      <c r="C30" s="8"/>
      <c r="D30" s="9"/>
      <c r="E30" s="10"/>
      <c r="F30" s="11"/>
      <c r="G30" s="11"/>
      <c r="H30" s="11"/>
      <c r="I30" s="11"/>
      <c r="J30" s="4" t="str">
        <f t="shared" si="0"/>
        <v/>
      </c>
      <c r="K30" s="4" t="str">
        <f t="shared" si="1"/>
        <v/>
      </c>
      <c r="L30" s="4" t="str">
        <f t="shared" si="2"/>
        <v/>
      </c>
      <c r="M30" s="12" t="str">
        <f t="shared" si="3"/>
        <v/>
      </c>
      <c r="N30" s="13" t="str">
        <f t="shared" si="4"/>
        <v/>
      </c>
      <c r="O30" s="12" t="str">
        <f t="shared" si="5"/>
        <v/>
      </c>
      <c r="P30" s="12" t="str">
        <f t="shared" si="6"/>
        <v/>
      </c>
      <c r="Q30" t="str">
        <f t="shared" si="7"/>
        <v/>
      </c>
    </row>
    <row r="31" spans="1:17" ht="18" customHeight="1" x14ac:dyDescent="0.25">
      <c r="A31" s="7"/>
      <c r="B31" s="7"/>
      <c r="C31" s="8"/>
      <c r="D31" s="9"/>
      <c r="E31" s="10"/>
      <c r="F31" s="11"/>
      <c r="G31" s="11"/>
      <c r="H31" s="11"/>
      <c r="I31" s="11"/>
      <c r="J31" s="4" t="str">
        <f t="shared" si="0"/>
        <v/>
      </c>
      <c r="K31" s="4" t="str">
        <f t="shared" si="1"/>
        <v/>
      </c>
      <c r="L31" s="4" t="str">
        <f t="shared" si="2"/>
        <v/>
      </c>
      <c r="M31" s="12" t="str">
        <f t="shared" si="3"/>
        <v/>
      </c>
      <c r="N31" s="13" t="str">
        <f t="shared" si="4"/>
        <v/>
      </c>
      <c r="O31" s="12" t="str">
        <f t="shared" si="5"/>
        <v/>
      </c>
      <c r="P31" s="12" t="str">
        <f t="shared" si="6"/>
        <v/>
      </c>
      <c r="Q31" t="str">
        <f t="shared" si="7"/>
        <v/>
      </c>
    </row>
    <row r="32" spans="1:17" ht="18" customHeight="1" x14ac:dyDescent="0.25">
      <c r="A32" s="7"/>
      <c r="B32" s="7"/>
      <c r="C32" s="8"/>
      <c r="D32" s="9"/>
      <c r="E32" s="10"/>
      <c r="F32" s="11"/>
      <c r="G32" s="11"/>
      <c r="H32" s="11"/>
      <c r="I32" s="11"/>
      <c r="J32" s="4" t="str">
        <f t="shared" si="0"/>
        <v/>
      </c>
      <c r="K32" s="4" t="str">
        <f t="shared" si="1"/>
        <v/>
      </c>
      <c r="L32" s="4" t="str">
        <f t="shared" si="2"/>
        <v/>
      </c>
      <c r="M32" s="12" t="str">
        <f t="shared" si="3"/>
        <v/>
      </c>
      <c r="N32" s="13" t="str">
        <f t="shared" si="4"/>
        <v/>
      </c>
      <c r="O32" s="12" t="str">
        <f t="shared" si="5"/>
        <v/>
      </c>
      <c r="P32" s="12" t="str">
        <f t="shared" si="6"/>
        <v/>
      </c>
      <c r="Q32" t="str">
        <f t="shared" si="7"/>
        <v/>
      </c>
    </row>
    <row r="33" spans="1:17" ht="18" customHeight="1" x14ac:dyDescent="0.25">
      <c r="A33" s="7"/>
      <c r="B33" s="7"/>
      <c r="C33" s="8"/>
      <c r="D33" s="9"/>
      <c r="E33" s="10"/>
      <c r="F33" s="11"/>
      <c r="G33" s="11"/>
      <c r="H33" s="11"/>
      <c r="I33" s="11"/>
      <c r="J33" s="4" t="str">
        <f t="shared" si="0"/>
        <v/>
      </c>
      <c r="K33" s="4" t="str">
        <f t="shared" si="1"/>
        <v/>
      </c>
      <c r="L33" s="4" t="str">
        <f t="shared" si="2"/>
        <v/>
      </c>
      <c r="M33" s="12" t="str">
        <f t="shared" si="3"/>
        <v/>
      </c>
      <c r="N33" s="13" t="str">
        <f t="shared" si="4"/>
        <v/>
      </c>
      <c r="O33" s="12" t="str">
        <f t="shared" si="5"/>
        <v/>
      </c>
      <c r="P33" s="12" t="str">
        <f t="shared" si="6"/>
        <v/>
      </c>
      <c r="Q33" t="str">
        <f t="shared" si="7"/>
        <v/>
      </c>
    </row>
    <row r="34" spans="1:17" ht="18" customHeight="1" x14ac:dyDescent="0.25">
      <c r="A34" s="7"/>
      <c r="B34" s="7"/>
      <c r="C34" s="8"/>
      <c r="D34" s="9"/>
      <c r="E34" s="10"/>
      <c r="F34" s="11"/>
      <c r="G34" s="11"/>
      <c r="H34" s="11"/>
      <c r="I34" s="11"/>
      <c r="J34" s="4" t="str">
        <f t="shared" si="0"/>
        <v/>
      </c>
      <c r="K34" s="4" t="str">
        <f t="shared" si="1"/>
        <v/>
      </c>
      <c r="L34" s="4" t="str">
        <f t="shared" si="2"/>
        <v/>
      </c>
      <c r="M34" s="12" t="str">
        <f t="shared" si="3"/>
        <v/>
      </c>
      <c r="N34" s="13" t="str">
        <f t="shared" si="4"/>
        <v/>
      </c>
      <c r="O34" s="12" t="str">
        <f t="shared" si="5"/>
        <v/>
      </c>
      <c r="P34" s="12" t="str">
        <f t="shared" si="6"/>
        <v/>
      </c>
      <c r="Q34" t="str">
        <f t="shared" si="7"/>
        <v/>
      </c>
    </row>
    <row r="35" spans="1:17" ht="18" customHeight="1" x14ac:dyDescent="0.25">
      <c r="A35" s="7"/>
      <c r="B35" s="7"/>
      <c r="C35" s="8"/>
      <c r="D35" s="9"/>
      <c r="E35" s="10"/>
      <c r="F35" s="11"/>
      <c r="G35" s="11"/>
      <c r="H35" s="11"/>
      <c r="I35" s="11"/>
      <c r="J35" s="4" t="str">
        <f t="shared" si="0"/>
        <v/>
      </c>
      <c r="K35" s="4" t="str">
        <f t="shared" si="1"/>
        <v/>
      </c>
      <c r="L35" s="4" t="str">
        <f t="shared" si="2"/>
        <v/>
      </c>
      <c r="M35" s="12" t="str">
        <f t="shared" si="3"/>
        <v/>
      </c>
      <c r="N35" s="13" t="str">
        <f t="shared" si="4"/>
        <v/>
      </c>
      <c r="O35" s="12" t="str">
        <f t="shared" si="5"/>
        <v/>
      </c>
      <c r="P35" s="12" t="str">
        <f t="shared" si="6"/>
        <v/>
      </c>
      <c r="Q35" t="str">
        <f t="shared" si="7"/>
        <v/>
      </c>
    </row>
    <row r="36" spans="1:17" ht="18" customHeight="1" x14ac:dyDescent="0.25">
      <c r="A36" s="7"/>
      <c r="B36" s="7"/>
      <c r="C36" s="8"/>
      <c r="D36" s="9"/>
      <c r="E36" s="10"/>
      <c r="F36" s="11"/>
      <c r="G36" s="11"/>
      <c r="H36" s="11"/>
      <c r="I36" s="11"/>
      <c r="J36" s="4" t="str">
        <f t="shared" si="0"/>
        <v/>
      </c>
      <c r="K36" s="4" t="str">
        <f t="shared" si="1"/>
        <v/>
      </c>
      <c r="L36" s="4" t="str">
        <f t="shared" si="2"/>
        <v/>
      </c>
      <c r="M36" s="12" t="str">
        <f t="shared" si="3"/>
        <v/>
      </c>
      <c r="N36" s="13" t="str">
        <f t="shared" si="4"/>
        <v/>
      </c>
      <c r="O36" s="12" t="str">
        <f t="shared" si="5"/>
        <v/>
      </c>
      <c r="P36" s="12" t="str">
        <f t="shared" si="6"/>
        <v/>
      </c>
      <c r="Q36" t="str">
        <f t="shared" si="7"/>
        <v/>
      </c>
    </row>
    <row r="37" spans="1:17" ht="18" customHeight="1" x14ac:dyDescent="0.25">
      <c r="A37" s="7"/>
      <c r="B37" s="7"/>
      <c r="C37" s="8"/>
      <c r="D37" s="9"/>
      <c r="E37" s="10"/>
      <c r="F37" s="11"/>
      <c r="G37" s="11"/>
      <c r="H37" s="11"/>
      <c r="I37" s="11"/>
      <c r="J37" s="4" t="str">
        <f t="shared" si="0"/>
        <v/>
      </c>
      <c r="K37" s="4" t="str">
        <f t="shared" si="1"/>
        <v/>
      </c>
      <c r="L37" s="4" t="str">
        <f t="shared" si="2"/>
        <v/>
      </c>
      <c r="M37" s="12" t="str">
        <f t="shared" si="3"/>
        <v/>
      </c>
      <c r="N37" s="13" t="str">
        <f t="shared" si="4"/>
        <v/>
      </c>
      <c r="O37" s="12" t="str">
        <f t="shared" si="5"/>
        <v/>
      </c>
      <c r="P37" s="12" t="str">
        <f t="shared" si="6"/>
        <v/>
      </c>
      <c r="Q37" t="str">
        <f t="shared" si="7"/>
        <v/>
      </c>
    </row>
    <row r="38" spans="1:17" ht="18" customHeight="1" x14ac:dyDescent="0.25">
      <c r="A38" s="7"/>
      <c r="B38" s="7"/>
      <c r="C38" s="8"/>
      <c r="D38" s="9"/>
      <c r="E38" s="10"/>
      <c r="F38" s="11"/>
      <c r="G38" s="11"/>
      <c r="H38" s="11"/>
      <c r="I38" s="11"/>
      <c r="J38" s="4" t="str">
        <f t="shared" si="0"/>
        <v/>
      </c>
      <c r="K38" s="4" t="str">
        <f t="shared" si="1"/>
        <v/>
      </c>
      <c r="L38" s="4" t="str">
        <f t="shared" si="2"/>
        <v/>
      </c>
      <c r="M38" s="12" t="str">
        <f t="shared" si="3"/>
        <v/>
      </c>
      <c r="N38" s="13" t="str">
        <f t="shared" si="4"/>
        <v/>
      </c>
      <c r="O38" s="12" t="str">
        <f t="shared" si="5"/>
        <v/>
      </c>
      <c r="P38" s="12" t="str">
        <f t="shared" si="6"/>
        <v/>
      </c>
      <c r="Q38" t="str">
        <f t="shared" si="7"/>
        <v/>
      </c>
    </row>
    <row r="39" spans="1:17" ht="18" customHeight="1" x14ac:dyDescent="0.25">
      <c r="A39" s="7"/>
      <c r="B39" s="7"/>
      <c r="C39" s="8"/>
      <c r="D39" s="9"/>
      <c r="E39" s="10"/>
      <c r="F39" s="11"/>
      <c r="G39" s="11"/>
      <c r="H39" s="11"/>
      <c r="I39" s="11"/>
      <c r="J39" s="4" t="str">
        <f t="shared" si="0"/>
        <v/>
      </c>
      <c r="K39" s="4" t="str">
        <f t="shared" si="1"/>
        <v/>
      </c>
      <c r="L39" s="4" t="str">
        <f t="shared" si="2"/>
        <v/>
      </c>
      <c r="M39" s="12" t="str">
        <f t="shared" si="3"/>
        <v/>
      </c>
      <c r="N39" s="13" t="str">
        <f t="shared" si="4"/>
        <v/>
      </c>
      <c r="O39" s="12" t="str">
        <f t="shared" si="5"/>
        <v/>
      </c>
      <c r="P39" s="12" t="str">
        <f t="shared" si="6"/>
        <v/>
      </c>
      <c r="Q39" t="str">
        <f t="shared" si="7"/>
        <v/>
      </c>
    </row>
  </sheetData>
  <mergeCells count="19">
    <mergeCell ref="A1:P1"/>
    <mergeCell ref="K4:M4"/>
    <mergeCell ref="R3:S3"/>
    <mergeCell ref="K5:M5"/>
    <mergeCell ref="A6:C6"/>
    <mergeCell ref="D6:F6"/>
    <mergeCell ref="N3:P3"/>
    <mergeCell ref="A2:P2"/>
    <mergeCell ref="G6:I6"/>
    <mergeCell ref="J3:M3"/>
    <mergeCell ref="A3:C3"/>
    <mergeCell ref="G3:I3"/>
    <mergeCell ref="A5:C5"/>
    <mergeCell ref="G5:I5"/>
    <mergeCell ref="D4:F4"/>
    <mergeCell ref="D3:F3"/>
    <mergeCell ref="G4:I4"/>
    <mergeCell ref="A4:C4"/>
    <mergeCell ref="D5:F5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2026-02-05T09:22:20Z</dcterms:created>
  <dcterms:modified xsi:type="dcterms:W3CDTF">2026-02-05T09:30:37Z</dcterms:modified>
</cp:coreProperties>
</file>