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nversion\"/>
    </mc:Choice>
  </mc:AlternateContent>
  <xr:revisionPtr revIDLastSave="0" documentId="8_{289A1A96-B6CD-4078-943C-C421777C8E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" sheetId="1" r:id="rId1"/>
    <sheet name="Listas" sheetId="2" r:id="rId2"/>
  </sheets>
  <definedNames>
    <definedName name="_xlnm.Print_Area" localSheetId="0">Panel!$A$1:$S$59</definedName>
    <definedName name="lstCategorias">Listas!$A$2:$A$9</definedName>
    <definedName name="lstEstado">Listas!$C$2:$C$4</definedName>
    <definedName name="lstMetodo">Listas!$D$2:$D$6</definedName>
    <definedName name="lstPeriodicidad">Listas!$B$2:$B$5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9" i="1" l="1"/>
  <c r="K209" i="1"/>
  <c r="J209" i="1"/>
  <c r="L208" i="1"/>
  <c r="K208" i="1"/>
  <c r="J208" i="1"/>
  <c r="L207" i="1"/>
  <c r="K207" i="1"/>
  <c r="J207" i="1"/>
  <c r="L206" i="1"/>
  <c r="K206" i="1"/>
  <c r="J206" i="1"/>
  <c r="L205" i="1"/>
  <c r="K205" i="1"/>
  <c r="J205" i="1"/>
  <c r="L204" i="1"/>
  <c r="K204" i="1"/>
  <c r="J204" i="1"/>
  <c r="L203" i="1"/>
  <c r="K203" i="1"/>
  <c r="J203" i="1"/>
  <c r="L202" i="1"/>
  <c r="K202" i="1"/>
  <c r="J202" i="1"/>
  <c r="L201" i="1"/>
  <c r="K201" i="1"/>
  <c r="J201" i="1"/>
  <c r="L200" i="1"/>
  <c r="K200" i="1"/>
  <c r="J200" i="1"/>
  <c r="L199" i="1"/>
  <c r="K199" i="1"/>
  <c r="J199" i="1"/>
  <c r="L198" i="1"/>
  <c r="K198" i="1"/>
  <c r="J198" i="1"/>
  <c r="L197" i="1"/>
  <c r="K197" i="1"/>
  <c r="J197" i="1"/>
  <c r="L196" i="1"/>
  <c r="K196" i="1"/>
  <c r="J196" i="1"/>
  <c r="L195" i="1"/>
  <c r="K195" i="1"/>
  <c r="J195" i="1"/>
  <c r="L194" i="1"/>
  <c r="K194" i="1"/>
  <c r="J194" i="1"/>
  <c r="L193" i="1"/>
  <c r="K193" i="1"/>
  <c r="J193" i="1"/>
  <c r="L192" i="1"/>
  <c r="K192" i="1"/>
  <c r="J192" i="1"/>
  <c r="L191" i="1"/>
  <c r="K191" i="1"/>
  <c r="J191" i="1"/>
  <c r="L190" i="1"/>
  <c r="K190" i="1"/>
  <c r="J190" i="1"/>
  <c r="L189" i="1"/>
  <c r="K189" i="1"/>
  <c r="J189" i="1"/>
  <c r="L188" i="1"/>
  <c r="K188" i="1"/>
  <c r="J188" i="1"/>
  <c r="L187" i="1"/>
  <c r="K187" i="1"/>
  <c r="J187" i="1"/>
  <c r="L186" i="1"/>
  <c r="K186" i="1"/>
  <c r="J186" i="1"/>
  <c r="L185" i="1"/>
  <c r="K185" i="1"/>
  <c r="J185" i="1"/>
  <c r="L184" i="1"/>
  <c r="K184" i="1"/>
  <c r="J184" i="1"/>
  <c r="L183" i="1"/>
  <c r="K183" i="1"/>
  <c r="J183" i="1"/>
  <c r="L182" i="1"/>
  <c r="K182" i="1"/>
  <c r="J182" i="1"/>
  <c r="L181" i="1"/>
  <c r="K181" i="1"/>
  <c r="J181" i="1"/>
  <c r="L180" i="1"/>
  <c r="K180" i="1"/>
  <c r="J180" i="1"/>
  <c r="L179" i="1"/>
  <c r="K179" i="1"/>
  <c r="J179" i="1"/>
  <c r="L178" i="1"/>
  <c r="K178" i="1"/>
  <c r="J178" i="1"/>
  <c r="L177" i="1"/>
  <c r="K177" i="1"/>
  <c r="J177" i="1"/>
  <c r="L176" i="1"/>
  <c r="K176" i="1"/>
  <c r="J176" i="1"/>
  <c r="L175" i="1"/>
  <c r="K175" i="1"/>
  <c r="J175" i="1"/>
  <c r="L174" i="1"/>
  <c r="K174" i="1"/>
  <c r="J174" i="1"/>
  <c r="L173" i="1"/>
  <c r="K173" i="1"/>
  <c r="J173" i="1"/>
  <c r="L172" i="1"/>
  <c r="K172" i="1"/>
  <c r="J172" i="1"/>
  <c r="L171" i="1"/>
  <c r="K171" i="1"/>
  <c r="J171" i="1"/>
  <c r="L170" i="1"/>
  <c r="K170" i="1"/>
  <c r="J170" i="1"/>
  <c r="L169" i="1"/>
  <c r="K169" i="1"/>
  <c r="J169" i="1"/>
  <c r="L168" i="1"/>
  <c r="K168" i="1"/>
  <c r="J168" i="1"/>
  <c r="L167" i="1"/>
  <c r="K167" i="1"/>
  <c r="J167" i="1"/>
  <c r="L166" i="1"/>
  <c r="K166" i="1"/>
  <c r="J166" i="1"/>
  <c r="L165" i="1"/>
  <c r="K165" i="1"/>
  <c r="J165" i="1"/>
  <c r="L164" i="1"/>
  <c r="K164" i="1"/>
  <c r="J164" i="1"/>
  <c r="L163" i="1"/>
  <c r="K163" i="1"/>
  <c r="J163" i="1"/>
  <c r="L162" i="1"/>
  <c r="K162" i="1"/>
  <c r="J162" i="1"/>
  <c r="L161" i="1"/>
  <c r="K161" i="1"/>
  <c r="J161" i="1"/>
  <c r="L160" i="1"/>
  <c r="K160" i="1"/>
  <c r="J160" i="1"/>
  <c r="L159" i="1"/>
  <c r="K159" i="1"/>
  <c r="J159" i="1"/>
  <c r="L158" i="1"/>
  <c r="K158" i="1"/>
  <c r="J158" i="1"/>
  <c r="L157" i="1"/>
  <c r="K157" i="1"/>
  <c r="J157" i="1"/>
  <c r="L156" i="1"/>
  <c r="K156" i="1"/>
  <c r="J156" i="1"/>
  <c r="L155" i="1"/>
  <c r="K155" i="1"/>
  <c r="J155" i="1"/>
  <c r="L154" i="1"/>
  <c r="K154" i="1"/>
  <c r="J154" i="1"/>
  <c r="L153" i="1"/>
  <c r="K153" i="1"/>
  <c r="J153" i="1"/>
  <c r="L152" i="1"/>
  <c r="K152" i="1"/>
  <c r="J152" i="1"/>
  <c r="L151" i="1"/>
  <c r="K151" i="1"/>
  <c r="J151" i="1"/>
  <c r="L150" i="1"/>
  <c r="K150" i="1"/>
  <c r="J150" i="1"/>
  <c r="L149" i="1"/>
  <c r="K149" i="1"/>
  <c r="J149" i="1"/>
  <c r="L148" i="1"/>
  <c r="K148" i="1"/>
  <c r="J148" i="1"/>
  <c r="L147" i="1"/>
  <c r="K147" i="1"/>
  <c r="J147" i="1"/>
  <c r="L146" i="1"/>
  <c r="K146" i="1"/>
  <c r="J146" i="1"/>
  <c r="L145" i="1"/>
  <c r="K145" i="1"/>
  <c r="J145" i="1"/>
  <c r="L144" i="1"/>
  <c r="K144" i="1"/>
  <c r="J144" i="1"/>
  <c r="L143" i="1"/>
  <c r="K143" i="1"/>
  <c r="J143" i="1"/>
  <c r="L142" i="1"/>
  <c r="K142" i="1"/>
  <c r="J142" i="1"/>
  <c r="L141" i="1"/>
  <c r="K141" i="1"/>
  <c r="J141" i="1"/>
  <c r="L140" i="1"/>
  <c r="K140" i="1"/>
  <c r="J140" i="1"/>
  <c r="L139" i="1"/>
  <c r="K139" i="1"/>
  <c r="J139" i="1"/>
  <c r="L138" i="1"/>
  <c r="K138" i="1"/>
  <c r="J138" i="1"/>
  <c r="L137" i="1"/>
  <c r="K137" i="1"/>
  <c r="J137" i="1"/>
  <c r="L136" i="1"/>
  <c r="K136" i="1"/>
  <c r="J136" i="1"/>
  <c r="L135" i="1"/>
  <c r="K135" i="1"/>
  <c r="J135" i="1"/>
  <c r="L134" i="1"/>
  <c r="K134" i="1"/>
  <c r="J134" i="1"/>
  <c r="L133" i="1"/>
  <c r="K133" i="1"/>
  <c r="J133" i="1"/>
  <c r="L132" i="1"/>
  <c r="K132" i="1"/>
  <c r="J132" i="1"/>
  <c r="L131" i="1"/>
  <c r="K131" i="1"/>
  <c r="J131" i="1"/>
  <c r="L130" i="1"/>
  <c r="K130" i="1"/>
  <c r="J130" i="1"/>
  <c r="L129" i="1"/>
  <c r="K129" i="1"/>
  <c r="J129" i="1"/>
  <c r="L128" i="1"/>
  <c r="K128" i="1"/>
  <c r="J128" i="1"/>
  <c r="L127" i="1"/>
  <c r="K127" i="1"/>
  <c r="J127" i="1"/>
  <c r="L126" i="1"/>
  <c r="K126" i="1"/>
  <c r="J126" i="1"/>
  <c r="L125" i="1"/>
  <c r="K125" i="1"/>
  <c r="J125" i="1"/>
  <c r="L124" i="1"/>
  <c r="K124" i="1"/>
  <c r="J124" i="1"/>
  <c r="L123" i="1"/>
  <c r="K123" i="1"/>
  <c r="J123" i="1"/>
  <c r="L122" i="1"/>
  <c r="K122" i="1"/>
  <c r="J122" i="1"/>
  <c r="L121" i="1"/>
  <c r="K121" i="1"/>
  <c r="J121" i="1"/>
  <c r="L120" i="1"/>
  <c r="K120" i="1"/>
  <c r="J120" i="1"/>
  <c r="L119" i="1"/>
  <c r="K119" i="1"/>
  <c r="J119" i="1"/>
  <c r="L118" i="1"/>
  <c r="K118" i="1"/>
  <c r="J118" i="1"/>
  <c r="L117" i="1"/>
  <c r="K117" i="1"/>
  <c r="J117" i="1"/>
  <c r="L116" i="1"/>
  <c r="K116" i="1"/>
  <c r="J116" i="1"/>
  <c r="L115" i="1"/>
  <c r="K115" i="1"/>
  <c r="J115" i="1"/>
  <c r="L114" i="1"/>
  <c r="K114" i="1"/>
  <c r="J114" i="1"/>
  <c r="L113" i="1"/>
  <c r="K113" i="1"/>
  <c r="J113" i="1"/>
  <c r="L112" i="1"/>
  <c r="K112" i="1"/>
  <c r="J112" i="1"/>
  <c r="L111" i="1"/>
  <c r="K111" i="1"/>
  <c r="J111" i="1"/>
  <c r="L110" i="1"/>
  <c r="K110" i="1"/>
  <c r="J110" i="1"/>
  <c r="L109" i="1"/>
  <c r="K109" i="1"/>
  <c r="J109" i="1"/>
  <c r="L108" i="1"/>
  <c r="K108" i="1"/>
  <c r="J108" i="1"/>
  <c r="L107" i="1"/>
  <c r="K107" i="1"/>
  <c r="J107" i="1"/>
  <c r="L106" i="1"/>
  <c r="K106" i="1"/>
  <c r="J106" i="1"/>
  <c r="L105" i="1"/>
  <c r="K105" i="1"/>
  <c r="J105" i="1"/>
  <c r="L104" i="1"/>
  <c r="K104" i="1"/>
  <c r="J104" i="1"/>
  <c r="L103" i="1"/>
  <c r="K103" i="1"/>
  <c r="J103" i="1"/>
  <c r="L102" i="1"/>
  <c r="K102" i="1"/>
  <c r="J102" i="1"/>
  <c r="L101" i="1"/>
  <c r="K101" i="1"/>
  <c r="J101" i="1"/>
  <c r="L100" i="1"/>
  <c r="K100" i="1"/>
  <c r="J100" i="1"/>
  <c r="L99" i="1"/>
  <c r="K99" i="1"/>
  <c r="J99" i="1"/>
  <c r="L98" i="1"/>
  <c r="K98" i="1"/>
  <c r="J98" i="1"/>
  <c r="L97" i="1"/>
  <c r="K97" i="1"/>
  <c r="J97" i="1"/>
  <c r="L96" i="1"/>
  <c r="K96" i="1"/>
  <c r="J96" i="1"/>
  <c r="L95" i="1"/>
  <c r="K95" i="1"/>
  <c r="J95" i="1"/>
  <c r="L94" i="1"/>
  <c r="K94" i="1"/>
  <c r="J94" i="1"/>
  <c r="L93" i="1"/>
  <c r="K93" i="1"/>
  <c r="J93" i="1"/>
  <c r="L92" i="1"/>
  <c r="K92" i="1"/>
  <c r="J92" i="1"/>
  <c r="L91" i="1"/>
  <c r="K91" i="1"/>
  <c r="J91" i="1"/>
  <c r="L90" i="1"/>
  <c r="K90" i="1"/>
  <c r="J90" i="1"/>
  <c r="L89" i="1"/>
  <c r="K89" i="1"/>
  <c r="J89" i="1"/>
  <c r="L88" i="1"/>
  <c r="K88" i="1"/>
  <c r="J88" i="1"/>
  <c r="L87" i="1"/>
  <c r="K87" i="1"/>
  <c r="J87" i="1"/>
  <c r="L86" i="1"/>
  <c r="K86" i="1"/>
  <c r="J86" i="1"/>
  <c r="L85" i="1"/>
  <c r="K85" i="1"/>
  <c r="J85" i="1"/>
  <c r="L84" i="1"/>
  <c r="K84" i="1"/>
  <c r="J84" i="1"/>
  <c r="L83" i="1"/>
  <c r="K83" i="1"/>
  <c r="J83" i="1"/>
  <c r="L82" i="1"/>
  <c r="K82" i="1"/>
  <c r="J82" i="1"/>
  <c r="L81" i="1"/>
  <c r="K81" i="1"/>
  <c r="J81" i="1"/>
  <c r="L80" i="1"/>
  <c r="K80" i="1"/>
  <c r="J80" i="1"/>
  <c r="L79" i="1"/>
  <c r="K79" i="1"/>
  <c r="J79" i="1"/>
  <c r="L78" i="1"/>
  <c r="K78" i="1"/>
  <c r="J78" i="1"/>
  <c r="L77" i="1"/>
  <c r="K77" i="1"/>
  <c r="J77" i="1"/>
  <c r="L76" i="1"/>
  <c r="K76" i="1"/>
  <c r="J76" i="1"/>
  <c r="L75" i="1"/>
  <c r="K75" i="1"/>
  <c r="J75" i="1"/>
  <c r="L74" i="1"/>
  <c r="K74" i="1"/>
  <c r="J74" i="1"/>
  <c r="L73" i="1"/>
  <c r="K73" i="1"/>
  <c r="J73" i="1"/>
  <c r="L72" i="1"/>
  <c r="K72" i="1"/>
  <c r="J72" i="1"/>
  <c r="L71" i="1"/>
  <c r="K71" i="1"/>
  <c r="J71" i="1"/>
  <c r="L70" i="1"/>
  <c r="K70" i="1"/>
  <c r="J70" i="1"/>
  <c r="L69" i="1"/>
  <c r="K69" i="1"/>
  <c r="J69" i="1"/>
  <c r="L68" i="1"/>
  <c r="K68" i="1"/>
  <c r="J68" i="1"/>
  <c r="L67" i="1"/>
  <c r="K67" i="1"/>
  <c r="J67" i="1"/>
  <c r="L66" i="1"/>
  <c r="K66" i="1"/>
  <c r="J66" i="1"/>
  <c r="L65" i="1"/>
  <c r="K65" i="1"/>
  <c r="J65" i="1"/>
  <c r="L64" i="1"/>
  <c r="K64" i="1"/>
  <c r="J64" i="1"/>
  <c r="L63" i="1"/>
  <c r="K63" i="1"/>
  <c r="J63" i="1"/>
  <c r="L62" i="1"/>
  <c r="K62" i="1"/>
  <c r="J62" i="1"/>
  <c r="L61" i="1"/>
  <c r="K61" i="1"/>
  <c r="J61" i="1"/>
  <c r="L60" i="1"/>
  <c r="K60" i="1"/>
  <c r="J60" i="1"/>
  <c r="L59" i="1"/>
  <c r="K59" i="1"/>
  <c r="J59" i="1"/>
  <c r="L58" i="1"/>
  <c r="K58" i="1"/>
  <c r="J58" i="1"/>
  <c r="L57" i="1"/>
  <c r="K57" i="1"/>
  <c r="J57" i="1"/>
  <c r="L56" i="1"/>
  <c r="K56" i="1"/>
  <c r="J56" i="1"/>
  <c r="L55" i="1"/>
  <c r="K55" i="1"/>
  <c r="J55" i="1"/>
  <c r="L54" i="1"/>
  <c r="K54" i="1"/>
  <c r="J54" i="1"/>
  <c r="L53" i="1"/>
  <c r="K53" i="1"/>
  <c r="J53" i="1"/>
  <c r="L52" i="1"/>
  <c r="K52" i="1"/>
  <c r="J52" i="1"/>
  <c r="L51" i="1"/>
  <c r="K51" i="1"/>
  <c r="J51" i="1"/>
  <c r="L50" i="1"/>
  <c r="K50" i="1"/>
  <c r="J50" i="1"/>
  <c r="L49" i="1"/>
  <c r="K49" i="1"/>
  <c r="J49" i="1"/>
  <c r="L48" i="1"/>
  <c r="K48" i="1"/>
  <c r="J48" i="1"/>
  <c r="L47" i="1"/>
  <c r="K47" i="1"/>
  <c r="J47" i="1"/>
  <c r="L46" i="1"/>
  <c r="K46" i="1"/>
  <c r="J46" i="1"/>
  <c r="L45" i="1"/>
  <c r="K45" i="1"/>
  <c r="J45" i="1"/>
  <c r="L44" i="1"/>
  <c r="K44" i="1"/>
  <c r="J44" i="1"/>
  <c r="L43" i="1"/>
  <c r="K43" i="1"/>
  <c r="J43" i="1"/>
  <c r="L42" i="1"/>
  <c r="K42" i="1"/>
  <c r="J42" i="1"/>
  <c r="L41" i="1"/>
  <c r="K41" i="1"/>
  <c r="J41" i="1"/>
  <c r="L40" i="1"/>
  <c r="K40" i="1"/>
  <c r="J40" i="1"/>
  <c r="L39" i="1"/>
  <c r="K39" i="1"/>
  <c r="J39" i="1"/>
  <c r="L38" i="1"/>
  <c r="K38" i="1"/>
  <c r="J38" i="1"/>
  <c r="L37" i="1"/>
  <c r="K37" i="1"/>
  <c r="J37" i="1"/>
  <c r="L36" i="1"/>
  <c r="K36" i="1"/>
  <c r="J36" i="1" s="1"/>
  <c r="L35" i="1"/>
  <c r="K35" i="1"/>
  <c r="J35" i="1"/>
  <c r="L34" i="1"/>
  <c r="K34" i="1"/>
  <c r="J34" i="1"/>
  <c r="L33" i="1"/>
  <c r="K33" i="1"/>
  <c r="J33" i="1"/>
  <c r="L32" i="1"/>
  <c r="K32" i="1"/>
  <c r="P20" i="1" s="1"/>
  <c r="J32" i="1"/>
  <c r="L31" i="1"/>
  <c r="K31" i="1"/>
  <c r="J31" i="1" s="1"/>
  <c r="L30" i="1"/>
  <c r="K30" i="1"/>
  <c r="P21" i="1" s="1"/>
  <c r="L29" i="1"/>
  <c r="K29" i="1"/>
  <c r="J29" i="1" s="1"/>
  <c r="L28" i="1"/>
  <c r="K28" i="1"/>
  <c r="J28" i="1" s="1"/>
  <c r="L27" i="1"/>
  <c r="K27" i="1"/>
  <c r="J27" i="1" s="1"/>
  <c r="L26" i="1"/>
  <c r="K26" i="1"/>
  <c r="J26" i="1"/>
  <c r="L25" i="1"/>
  <c r="K25" i="1"/>
  <c r="P9" i="1" s="1"/>
  <c r="J25" i="1"/>
  <c r="O9" i="1" s="1"/>
  <c r="L24" i="1"/>
  <c r="K24" i="1"/>
  <c r="L23" i="1"/>
  <c r="K23" i="1"/>
  <c r="P7" i="1" s="1"/>
  <c r="J23" i="1"/>
  <c r="O7" i="1" s="1"/>
  <c r="P22" i="1"/>
  <c r="O22" i="1"/>
  <c r="L22" i="1"/>
  <c r="K22" i="1"/>
  <c r="J22" i="1" s="1"/>
  <c r="G5" i="1"/>
  <c r="J30" i="1" l="1"/>
  <c r="O21" i="1" s="1"/>
  <c r="O20" i="1"/>
  <c r="K8" i="1"/>
  <c r="O19" i="1"/>
  <c r="P28" i="1"/>
  <c r="O28" i="1" s="1"/>
  <c r="P32" i="1"/>
  <c r="O32" i="1" s="1"/>
  <c r="P19" i="1"/>
  <c r="P35" i="1"/>
  <c r="O35" i="1" s="1"/>
  <c r="E5" i="1"/>
  <c r="P6" i="1"/>
  <c r="P36" i="1"/>
  <c r="O36" i="1" s="1"/>
  <c r="P8" i="1"/>
  <c r="O6" i="1"/>
  <c r="J24" i="1"/>
  <c r="K5" i="1" s="1"/>
  <c r="P33" i="1"/>
  <c r="O33" i="1" s="1"/>
  <c r="P30" i="1"/>
  <c r="O30" i="1" s="1"/>
  <c r="P34" i="1"/>
  <c r="O34" i="1" s="1"/>
  <c r="C5" i="1"/>
  <c r="P29" i="1"/>
  <c r="O29" i="1" s="1"/>
  <c r="I5" i="1"/>
  <c r="P27" i="1"/>
  <c r="O27" i="1" s="1"/>
  <c r="P31" i="1"/>
  <c r="O31" i="1" s="1"/>
  <c r="P23" i="1" l="1"/>
  <c r="O8" i="1"/>
  <c r="O23" i="1" s="1"/>
</calcChain>
</file>

<file path=xl/sharedStrings.xml><?xml version="1.0" encoding="utf-8"?>
<sst xmlns="http://schemas.openxmlformats.org/spreadsheetml/2006/main" count="143" uniqueCount="67">
  <si>
    <t>Plantilla funcional con ejemplos. Cambia los datos en la tabla y el panel se actualiza automáticamente.</t>
  </si>
  <si>
    <t>Fecha de corte</t>
  </si>
  <si>
    <t>Total mensual (activas)</t>
  </si>
  <si>
    <t>Total anual (activas)</t>
  </si>
  <si>
    <t>Suscripciones activas</t>
  </si>
  <si>
    <t>% del presupuesto</t>
  </si>
  <si>
    <t>Coste medio mensual</t>
  </si>
  <si>
    <t>Gasto por categoría (solo activas)</t>
  </si>
  <si>
    <t>Presupuesto mensual (€)</t>
  </si>
  <si>
    <t>Categoría</t>
  </si>
  <si>
    <t>Mes eq.</t>
  </si>
  <si>
    <t>Año eq.</t>
  </si>
  <si>
    <t>Moneda</t>
  </si>
  <si>
    <t>EUR</t>
  </si>
  <si>
    <t>Streaming</t>
  </si>
  <si>
    <t>Renovaciones ≤ 30 días</t>
  </si>
  <si>
    <t>Música</t>
  </si>
  <si>
    <t>Tip: la 'Fecha de corte' la puedes cambiar manualmente; si prefieres que sea automática, escribe HOY() en B4.</t>
  </si>
  <si>
    <t>Salud</t>
  </si>
  <si>
    <t>Productividad</t>
  </si>
  <si>
    <t>Datos de suscripciones (edita aquí)</t>
  </si>
  <si>
    <t>Educación</t>
  </si>
  <si>
    <t>Columnas J–L se calculan solas. Si agregas filas, copia las fórmulas de J–L y mantén los mismos encabezados.</t>
  </si>
  <si>
    <t>Hogar</t>
  </si>
  <si>
    <t>ID</t>
  </si>
  <si>
    <t>Servicio</t>
  </si>
  <si>
    <t>Periodicidad</t>
  </si>
  <si>
    <t>Importe</t>
  </si>
  <si>
    <t>Fecha inicio</t>
  </si>
  <si>
    <t>Próxima renovación</t>
  </si>
  <si>
    <t>Estado</t>
  </si>
  <si>
    <t>Método</t>
  </si>
  <si>
    <t>Días a renovar</t>
  </si>
  <si>
    <t>Transporte</t>
  </si>
  <si>
    <t>Biblioteca digital</t>
  </si>
  <si>
    <t>Mensual</t>
  </si>
  <si>
    <t>Activa</t>
  </si>
  <si>
    <t>Tarjeta</t>
  </si>
  <si>
    <t>Otros</t>
  </si>
  <si>
    <t>Música sin anuncios</t>
  </si>
  <si>
    <t>PayPal</t>
  </si>
  <si>
    <t>TOTAL</t>
  </si>
  <si>
    <t>Clases de yoga</t>
  </si>
  <si>
    <t>Domiciliación</t>
  </si>
  <si>
    <t>Editor de documentos</t>
  </si>
  <si>
    <t>Anual</t>
  </si>
  <si>
    <t>Top 10 servicios por coste anual (activas)</t>
  </si>
  <si>
    <t>Almacenamiento en la nube</t>
  </si>
  <si>
    <t>Rank</t>
  </si>
  <si>
    <t>Series y películas</t>
  </si>
  <si>
    <t>Revista de cocina</t>
  </si>
  <si>
    <t>Trimestral</t>
  </si>
  <si>
    <t>App de meditación</t>
  </si>
  <si>
    <t>Tarjeta transporte</t>
  </si>
  <si>
    <t>Clases de idioma</t>
  </si>
  <si>
    <t>Semestral</t>
  </si>
  <si>
    <t>Transferencia</t>
  </si>
  <si>
    <t>Antivirus hogar</t>
  </si>
  <si>
    <t>Herramienta de notas</t>
  </si>
  <si>
    <t>En pausa</t>
  </si>
  <si>
    <t>Lecturas premium</t>
  </si>
  <si>
    <t>Cancelada</t>
  </si>
  <si>
    <t>Liga deportiva local</t>
  </si>
  <si>
    <t>Cine independiente</t>
  </si>
  <si>
    <t>Categorías</t>
  </si>
  <si>
    <t>Efectivo</t>
  </si>
  <si>
    <t>PRESUPUESTO FAMILIAR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</si>
</sst>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€\ #,##0.00"/>
    <numFmt numFmtId="165" formatCode="\€\ #,##0"/>
    <numFmt numFmtId="166" formatCode="0.0%"/>
  </numFmts>
  <fonts count="9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10"/>
      <color rgb="FF121528"/>
      <name val="Calibri"/>
    </font>
    <font>
      <b/>
      <sz val="10"/>
      <color rgb="FF121528"/>
      <name val="Calibri"/>
    </font>
    <font>
      <b/>
      <sz val="11"/>
      <color rgb="FF121528"/>
      <name val="Calibri"/>
    </font>
    <font>
      <b/>
      <sz val="14"/>
      <color rgb="FF121528"/>
      <name val="Calibri"/>
    </font>
    <font>
      <sz val="9"/>
      <color rgb="FF404040"/>
      <name val="Calibri"/>
    </font>
    <font>
      <b/>
      <sz val="11"/>
      <color rgb="FFFFFFFF"/>
      <name val="Calibri"/>
    </font>
    <font>
      <sz val="9"/>
      <color rgb="FF121528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7F6F2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rgb="FFC9C9C9"/>
      </left>
      <right style="thin">
        <color rgb="FFC9C9C9"/>
      </right>
      <top style="thin">
        <color rgb="FFC9C9C9"/>
      </top>
      <bottom style="thin">
        <color rgb="FFC9C9C9"/>
      </bottom>
      <diagonal/>
    </border>
    <border>
      <left style="medium">
        <color rgb="FF121528"/>
      </left>
      <right style="thin">
        <color rgb="FFC9C9C9"/>
      </right>
      <top style="medium">
        <color rgb="FF121528"/>
      </top>
      <bottom style="thin">
        <color rgb="FFC9C9C9"/>
      </bottom>
      <diagonal/>
    </border>
    <border>
      <left style="medium">
        <color rgb="FF121528"/>
      </left>
      <right style="thin">
        <color rgb="FFC9C9C9"/>
      </right>
      <top style="thin">
        <color rgb="FFC9C9C9"/>
      </top>
      <bottom style="thin">
        <color rgb="FFC9C9C9"/>
      </bottom>
      <diagonal/>
    </border>
    <border>
      <left style="medium">
        <color rgb="FF121528"/>
      </left>
      <right style="thin">
        <color rgb="FFC9C9C9"/>
      </right>
      <top style="thin">
        <color rgb="FFC9C9C9"/>
      </top>
      <bottom style="medium">
        <color rgb="FF121528"/>
      </bottom>
      <diagonal/>
    </border>
    <border>
      <left/>
      <right style="thin">
        <color rgb="FFC9C9C9"/>
      </right>
      <top style="medium">
        <color rgb="FF121528"/>
      </top>
      <bottom style="thin">
        <color rgb="FFC9C9C9"/>
      </bottom>
      <diagonal/>
    </border>
    <border>
      <left/>
      <right style="thin">
        <color rgb="FFC9C9C9"/>
      </right>
      <top style="thin">
        <color rgb="FFC9C9C9"/>
      </top>
      <bottom/>
      <diagonal/>
    </border>
    <border>
      <left style="medium">
        <color rgb="FF121528"/>
      </left>
      <right/>
      <top/>
      <bottom style="thin">
        <color rgb="FFC9C9C9"/>
      </bottom>
      <diagonal/>
    </border>
    <border>
      <left/>
      <right style="thin">
        <color rgb="FFC9C9C9"/>
      </right>
      <top/>
      <bottom style="thin">
        <color rgb="FFC9C9C9"/>
      </bottom>
      <diagonal/>
    </border>
    <border>
      <left/>
      <right style="thin">
        <color rgb="FFC9C9C9"/>
      </right>
      <top style="thin">
        <color rgb="FFC9C9C9"/>
      </top>
      <bottom style="medium">
        <color rgb="FF121528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6" fillId="0" borderId="0" xfId="0" applyFont="1"/>
    <xf numFmtId="0" fontId="3" fillId="5" borderId="0" xfId="0" applyFont="1" applyFill="1" applyAlignment="1">
      <alignment horizontal="left" vertical="center"/>
    </xf>
    <xf numFmtId="14" fontId="0" fillId="3" borderId="1" xfId="0" applyNumberForma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164" fontId="0" fillId="4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164" fontId="0" fillId="5" borderId="1" xfId="0" applyNumberFormat="1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164" fontId="0" fillId="5" borderId="1" xfId="0" applyNumberFormat="1" applyFill="1" applyBorder="1" applyAlignment="1">
      <alignment horizontal="right" vertical="center"/>
    </xf>
    <xf numFmtId="1" fontId="0" fillId="5" borderId="1" xfId="0" applyNumberFormat="1" applyFill="1" applyBorder="1" applyAlignment="1">
      <alignment horizontal="right" vertical="center"/>
    </xf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right" vertical="center"/>
    </xf>
    <xf numFmtId="165" fontId="0" fillId="4" borderId="1" xfId="0" applyNumberFormat="1" applyFill="1" applyBorder="1" applyAlignment="1">
      <alignment horizontal="right" vertical="center"/>
    </xf>
    <xf numFmtId="0" fontId="4" fillId="0" borderId="0" xfId="0" applyFont="1"/>
    <xf numFmtId="0" fontId="6" fillId="0" borderId="0" xfId="0" applyFont="1" applyAlignment="1">
      <alignment horizontal="left" vertical="center"/>
    </xf>
    <xf numFmtId="0" fontId="0" fillId="0" borderId="0" xfId="0"/>
    <xf numFmtId="1" fontId="5" fillId="4" borderId="3" xfId="0" applyNumberFormat="1" applyFont="1" applyFill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166" fontId="5" fillId="4" borderId="3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center"/>
    </xf>
    <xf numFmtId="0" fontId="0" fillId="0" borderId="5" xfId="0" applyBorder="1"/>
    <xf numFmtId="0" fontId="2" fillId="3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1" fontId="5" fillId="4" borderId="4" xfId="0" applyNumberFormat="1" applyFont="1" applyFill="1" applyBorder="1" applyAlignment="1">
      <alignment horizontal="center" vertical="center"/>
    </xf>
    <xf numFmtId="0" fontId="0" fillId="0" borderId="9" xfId="0" applyBorder="1"/>
    <xf numFmtId="164" fontId="5" fillId="4" borderId="3" xfId="0" applyNumberFormat="1" applyFont="1" applyFill="1" applyBorder="1" applyAlignment="1">
      <alignment horizontal="center" vertical="center"/>
    </xf>
    <xf numFmtId="165" fontId="5" fillId="4" borderId="3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5"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E9ECE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Ranking de gasto anual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121528"/>
            </a:solidFill>
            <a:ln/>
          </c:spPr>
          <c:invertIfNegative val="1"/>
          <c:cat>
            <c:strRef>
              <c:f>Panel!$O$27:$O$36</c:f>
              <c:strCache>
                <c:ptCount val="10"/>
                <c:pt idx="0">
                  <c:v>Clases de yoga</c:v>
                </c:pt>
                <c:pt idx="1">
                  <c:v>Clases de idioma</c:v>
                </c:pt>
                <c:pt idx="2">
                  <c:v>Tarjeta transporte</c:v>
                </c:pt>
                <c:pt idx="3">
                  <c:v>Liga deportiva local</c:v>
                </c:pt>
                <c:pt idx="4">
                  <c:v>Series y películas</c:v>
                </c:pt>
                <c:pt idx="5">
                  <c:v>Biblioteca digital</c:v>
                </c:pt>
                <c:pt idx="6">
                  <c:v>Revista de cocina</c:v>
                </c:pt>
                <c:pt idx="7">
                  <c:v>Música sin anuncios</c:v>
                </c:pt>
                <c:pt idx="8">
                  <c:v>Cine independiente</c:v>
                </c:pt>
                <c:pt idx="9">
                  <c:v>Editor de documentos</c:v>
                </c:pt>
              </c:strCache>
            </c:strRef>
          </c:cat>
          <c:val>
            <c:numRef>
              <c:f>Panel!$P$27:$P$36</c:f>
              <c:numCache>
                <c:formatCode>\€\ #,##0</c:formatCode>
                <c:ptCount val="10"/>
                <c:pt idx="0">
                  <c:v>348</c:v>
                </c:pt>
                <c:pt idx="1">
                  <c:v>250</c:v>
                </c:pt>
                <c:pt idx="2">
                  <c:v>240</c:v>
                </c:pt>
                <c:pt idx="3">
                  <c:v>180</c:v>
                </c:pt>
                <c:pt idx="4">
                  <c:v>143.88</c:v>
                </c:pt>
                <c:pt idx="5">
                  <c:v>90</c:v>
                </c:pt>
                <c:pt idx="6">
                  <c:v>72</c:v>
                </c:pt>
                <c:pt idx="7">
                  <c:v>71.88</c:v>
                </c:pt>
                <c:pt idx="8">
                  <c:v>70</c:v>
                </c:pt>
                <c:pt idx="9">
                  <c:v>49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/>
                </c14:spPr>
              </c14:invertSolidFillFmt>
            </c:ext>
            <c:ext xmlns:c16="http://schemas.microsoft.com/office/drawing/2014/chart" uri="{C3380CC4-5D6E-409C-BE32-E72D297353CC}">
              <c16:uniqueId val="{00000000-F69C-4B3E-AA44-0E1046EEC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\€\ #,##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plotVisOnly val="1"/>
    <c:dispBlanksAs val="zero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7</xdr:row>
      <xdr:rowOff>28576</xdr:rowOff>
    </xdr:from>
    <xdr:to>
      <xdr:col>9</xdr:col>
      <xdr:colOff>133350</xdr:colOff>
      <xdr:row>17</xdr:row>
      <xdr:rowOff>142876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uscripciones" displayName="Suscripciones" ref="A21:L209">
  <autoFilter ref="A21:L209" xr:uid="{00000000-0009-0000-0100-000001000000}"/>
  <tableColumns count="12">
    <tableColumn id="1" xr3:uid="{00000000-0010-0000-0000-000001000000}" name="ID"/>
    <tableColumn id="2" xr3:uid="{00000000-0010-0000-0000-000002000000}" name="Servicio"/>
    <tableColumn id="3" xr3:uid="{00000000-0010-0000-0000-000003000000}" name="Categoría"/>
    <tableColumn id="4" xr3:uid="{00000000-0010-0000-0000-000004000000}" name="Periodicidad"/>
    <tableColumn id="5" xr3:uid="{00000000-0010-0000-0000-000005000000}" name="Importe"/>
    <tableColumn id="6" xr3:uid="{00000000-0010-0000-0000-000006000000}" name="Fecha inicio"/>
    <tableColumn id="7" xr3:uid="{00000000-0010-0000-0000-000007000000}" name="Próxima renovación"/>
    <tableColumn id="8" xr3:uid="{00000000-0010-0000-0000-000008000000}" name="Estado"/>
    <tableColumn id="9" xr3:uid="{00000000-0010-0000-0000-000009000000}" name="Método"/>
    <tableColumn id="10" xr3:uid="{00000000-0010-0000-0000-00000A000000}" name="Mes eq."/>
    <tableColumn id="11" xr3:uid="{00000000-0010-0000-0000-00000B000000}" name="Año eq."/>
    <tableColumn id="12" xr3:uid="{00000000-0010-0000-0000-00000C000000}" name="Días a renovar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09"/>
  <sheetViews>
    <sheetView showGridLines="0" tabSelected="1" workbookViewId="0">
      <selection activeCell="L14" sqref="L14"/>
    </sheetView>
  </sheetViews>
  <sheetFormatPr baseColWidth="10" defaultColWidth="9.140625" defaultRowHeight="15" x14ac:dyDescent="0.25"/>
  <cols>
    <col min="1" max="1" width="20.5703125" bestFit="1" customWidth="1"/>
    <col min="2" max="2" width="24" customWidth="1"/>
    <col min="3" max="3" width="16" customWidth="1"/>
    <col min="4" max="4" width="14" customWidth="1"/>
    <col min="5" max="5" width="10" customWidth="1"/>
    <col min="6" max="6" width="12" customWidth="1"/>
    <col min="7" max="7" width="16" customWidth="1"/>
    <col min="8" max="8" width="12" customWidth="1"/>
    <col min="9" max="9" width="14" customWidth="1"/>
    <col min="10" max="11" width="11" customWidth="1"/>
    <col min="12" max="12" width="12" customWidth="1"/>
    <col min="13" max="13" width="2" customWidth="1"/>
    <col min="14" max="14" width="18" customWidth="1"/>
    <col min="15" max="15" width="12" customWidth="1"/>
    <col min="16" max="16" width="24" customWidth="1"/>
    <col min="17" max="22" width="2" customWidth="1"/>
  </cols>
  <sheetData>
    <row r="1" spans="1:22" ht="30" customHeight="1" x14ac:dyDescent="0.25">
      <c r="A1" s="44" t="s">
        <v>66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N1" s="29"/>
      <c r="O1" s="29"/>
      <c r="P1" s="29"/>
      <c r="Q1" s="29"/>
      <c r="R1" s="29"/>
      <c r="S1" s="29"/>
    </row>
    <row r="2" spans="1:22" ht="18" customHeight="1" x14ac:dyDescent="0.25">
      <c r="A2" s="37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U2" s="1"/>
      <c r="V2" s="1"/>
    </row>
    <row r="3" spans="1:22" ht="6.75" customHeight="1" x14ac:dyDescent="0.25">
      <c r="U3" s="1"/>
      <c r="V3" s="1"/>
    </row>
    <row r="4" spans="1:22" ht="15.75" customHeight="1" x14ac:dyDescent="0.25">
      <c r="A4" s="2" t="s">
        <v>1</v>
      </c>
      <c r="B4" s="3">
        <v>46064</v>
      </c>
      <c r="C4" s="35" t="s">
        <v>2</v>
      </c>
      <c r="D4" s="36"/>
      <c r="E4" s="35" t="s">
        <v>3</v>
      </c>
      <c r="F4" s="36"/>
      <c r="G4" s="35" t="s">
        <v>4</v>
      </c>
      <c r="H4" s="36"/>
      <c r="I4" s="35" t="s">
        <v>5</v>
      </c>
      <c r="J4" s="36"/>
      <c r="K4" s="35" t="s">
        <v>6</v>
      </c>
      <c r="L4" s="36"/>
      <c r="N4" s="38" t="s">
        <v>7</v>
      </c>
      <c r="O4" s="29"/>
      <c r="P4" s="29"/>
      <c r="U4" s="1"/>
      <c r="V4" s="1"/>
    </row>
    <row r="5" spans="1:22" ht="15.75" customHeight="1" x14ac:dyDescent="0.25">
      <c r="A5" s="2" t="s">
        <v>8</v>
      </c>
      <c r="B5" s="4">
        <v>150</v>
      </c>
      <c r="C5" s="41">
        <f>SUM($J$22:$J$209)</f>
        <v>134.62833333333336</v>
      </c>
      <c r="D5" s="31"/>
      <c r="E5" s="42">
        <f>SUM($K$22:$K$209)</f>
        <v>1615.54</v>
      </c>
      <c r="F5" s="31"/>
      <c r="G5" s="30">
        <f>COUNTIF($H$22:$H$209,"Activa")</f>
        <v>13</v>
      </c>
      <c r="H5" s="31"/>
      <c r="I5" s="34">
        <f>IF($B$5=0,0,SUM($J$22:$J$209)/$B$5)</f>
        <v>0.89752222222222244</v>
      </c>
      <c r="J5" s="31"/>
      <c r="K5" s="41">
        <f>IFERROR(SUM($J$22:$J$209)/COUNTIF($H$22:$H$209,"Activa"),0)</f>
        <v>10.356025641025642</v>
      </c>
      <c r="L5" s="31"/>
      <c r="N5" s="5" t="s">
        <v>9</v>
      </c>
      <c r="O5" s="5" t="s">
        <v>10</v>
      </c>
      <c r="P5" s="5" t="s">
        <v>11</v>
      </c>
      <c r="U5" s="1"/>
      <c r="V5" s="1"/>
    </row>
    <row r="6" spans="1:22" ht="15.75" customHeight="1" x14ac:dyDescent="0.25">
      <c r="A6" s="2" t="s">
        <v>12</v>
      </c>
      <c r="B6" s="6" t="s">
        <v>13</v>
      </c>
      <c r="C6" s="32"/>
      <c r="D6" s="33"/>
      <c r="E6" s="32"/>
      <c r="F6" s="33"/>
      <c r="G6" s="32"/>
      <c r="H6" s="33"/>
      <c r="I6" s="32"/>
      <c r="J6" s="33"/>
      <c r="K6" s="32"/>
      <c r="L6" s="33"/>
      <c r="N6" s="7" t="s">
        <v>14</v>
      </c>
      <c r="O6" s="8">
        <f t="shared" ref="O6:O22" si="0">SUMIFS($J$22:$J$209,$H$22:$H$209,"Activa",$C$22:$C$209,N6)</f>
        <v>17.823333333333334</v>
      </c>
      <c r="P6" s="8">
        <f t="shared" ref="P6:P22" si="1">SUMIFS($K$22:$K$209,$H$22:$H$209,"Activa",$C$22:$C$209,N6)</f>
        <v>213.88</v>
      </c>
      <c r="U6" s="1"/>
    </row>
    <row r="7" spans="1:22" ht="20.100000000000001" customHeight="1" x14ac:dyDescent="0.25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35" t="s">
        <v>15</v>
      </c>
      <c r="L7" s="36"/>
      <c r="N7" s="9" t="s">
        <v>16</v>
      </c>
      <c r="O7" s="10">
        <f t="shared" si="0"/>
        <v>5.9899999999999993</v>
      </c>
      <c r="P7" s="10">
        <f t="shared" si="1"/>
        <v>71.88</v>
      </c>
      <c r="U7" s="1"/>
    </row>
    <row r="8" spans="1:22" ht="20.100000000000001" customHeight="1" x14ac:dyDescent="0.25">
      <c r="K8" s="39">
        <f>COUNTIFS($H$22:$H$209,"Activa",$L$22:$L$209,"&gt;=0",$L$22:$L$209,"&lt;="&amp;30)</f>
        <v>5</v>
      </c>
      <c r="L8" s="40"/>
      <c r="N8" s="7" t="s">
        <v>18</v>
      </c>
      <c r="O8" s="8">
        <f t="shared" si="0"/>
        <v>46.916666666666671</v>
      </c>
      <c r="P8" s="8">
        <f t="shared" si="1"/>
        <v>563</v>
      </c>
      <c r="U8" s="1"/>
    </row>
    <row r="9" spans="1:22" ht="20.100000000000001" customHeight="1" x14ac:dyDescent="0.25">
      <c r="N9" s="9" t="s">
        <v>19</v>
      </c>
      <c r="O9" s="10">
        <f t="shared" si="0"/>
        <v>7.0733333333333333</v>
      </c>
      <c r="P9" s="10">
        <f t="shared" si="1"/>
        <v>84.88</v>
      </c>
      <c r="U9" s="1"/>
    </row>
    <row r="10" spans="1:22" ht="20.100000000000001" customHeight="1" x14ac:dyDescent="0.25">
      <c r="N10" s="9"/>
      <c r="O10" s="10"/>
      <c r="P10" s="10"/>
      <c r="U10" s="1"/>
    </row>
    <row r="11" spans="1:22" ht="20.100000000000001" customHeight="1" x14ac:dyDescent="0.25">
      <c r="N11" s="9"/>
      <c r="O11" s="10"/>
      <c r="P11" s="10"/>
      <c r="U11" s="1"/>
    </row>
    <row r="12" spans="1:22" ht="20.100000000000001" customHeight="1" x14ac:dyDescent="0.25">
      <c r="N12" s="9"/>
      <c r="O12" s="10"/>
      <c r="P12" s="10"/>
      <c r="U12" s="1"/>
    </row>
    <row r="13" spans="1:22" ht="20.100000000000001" customHeight="1" x14ac:dyDescent="0.25">
      <c r="N13" s="9"/>
      <c r="O13" s="10"/>
      <c r="P13" s="10"/>
      <c r="U13" s="1"/>
    </row>
    <row r="14" spans="1:22" ht="20.100000000000001" customHeight="1" x14ac:dyDescent="0.25">
      <c r="N14" s="9"/>
      <c r="O14" s="10"/>
      <c r="P14" s="10"/>
      <c r="U14" s="1"/>
    </row>
    <row r="15" spans="1:22" ht="20.100000000000001" customHeight="1" x14ac:dyDescent="0.25">
      <c r="N15" s="9"/>
      <c r="O15" s="10"/>
      <c r="P15" s="10"/>
      <c r="U15" s="1"/>
    </row>
    <row r="16" spans="1:22" ht="20.100000000000001" customHeight="1" x14ac:dyDescent="0.25">
      <c r="N16" s="9"/>
      <c r="O16" s="10"/>
      <c r="P16" s="10"/>
      <c r="U16" s="1"/>
    </row>
    <row r="17" spans="1:22" ht="20.100000000000001" customHeight="1" x14ac:dyDescent="0.25">
      <c r="N17" s="9"/>
      <c r="O17" s="10"/>
      <c r="P17" s="10"/>
      <c r="U17" s="1"/>
    </row>
    <row r="18" spans="1:22" ht="19.5" customHeight="1" x14ac:dyDescent="0.25">
      <c r="N18" s="9"/>
      <c r="O18" s="10"/>
      <c r="P18" s="10"/>
      <c r="U18" s="1"/>
    </row>
    <row r="19" spans="1:22" ht="21.95" customHeight="1" x14ac:dyDescent="0.25">
      <c r="A19" s="38" t="s">
        <v>20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N19" s="7" t="s">
        <v>21</v>
      </c>
      <c r="O19" s="8">
        <f t="shared" si="0"/>
        <v>28.333333333333332</v>
      </c>
      <c r="P19" s="8">
        <f t="shared" si="1"/>
        <v>340</v>
      </c>
    </row>
    <row r="20" spans="1:22" ht="18" customHeight="1" x14ac:dyDescent="0.25">
      <c r="A20" s="43" t="s">
        <v>22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N20" s="9" t="s">
        <v>23</v>
      </c>
      <c r="O20" s="10">
        <f t="shared" si="0"/>
        <v>8.4916666666666671</v>
      </c>
      <c r="P20" s="10">
        <f t="shared" si="1"/>
        <v>101.9</v>
      </c>
    </row>
    <row r="21" spans="1:22" ht="21.95" customHeight="1" x14ac:dyDescent="0.25">
      <c r="A21" s="11" t="s">
        <v>24</v>
      </c>
      <c r="B21" s="11" t="s">
        <v>25</v>
      </c>
      <c r="C21" s="11" t="s">
        <v>9</v>
      </c>
      <c r="D21" s="11" t="s">
        <v>26</v>
      </c>
      <c r="E21" s="11" t="s">
        <v>27</v>
      </c>
      <c r="F21" s="11" t="s">
        <v>28</v>
      </c>
      <c r="G21" s="11" t="s">
        <v>29</v>
      </c>
      <c r="H21" s="11" t="s">
        <v>30</v>
      </c>
      <c r="I21" s="11" t="s">
        <v>31</v>
      </c>
      <c r="J21" s="11" t="s">
        <v>10</v>
      </c>
      <c r="K21" s="11" t="s">
        <v>11</v>
      </c>
      <c r="L21" s="11" t="s">
        <v>32</v>
      </c>
      <c r="N21" s="7" t="s">
        <v>33</v>
      </c>
      <c r="O21" s="8">
        <f t="shared" si="0"/>
        <v>20</v>
      </c>
      <c r="P21" s="8">
        <f t="shared" si="1"/>
        <v>240</v>
      </c>
      <c r="U21" s="1"/>
      <c r="V21" s="1"/>
    </row>
    <row r="22" spans="1:22" x14ac:dyDescent="0.25">
      <c r="A22" s="12">
        <v>1</v>
      </c>
      <c r="B22" s="13" t="s">
        <v>34</v>
      </c>
      <c r="C22" s="13" t="s">
        <v>21</v>
      </c>
      <c r="D22" s="13" t="s">
        <v>35</v>
      </c>
      <c r="E22" s="14">
        <v>7.5</v>
      </c>
      <c r="F22" s="15">
        <v>45915</v>
      </c>
      <c r="G22" s="15">
        <v>46068</v>
      </c>
      <c r="H22" s="13" t="s">
        <v>36</v>
      </c>
      <c r="I22" s="13" t="s">
        <v>37</v>
      </c>
      <c r="J22" s="16">
        <f t="shared" ref="J22:J53" si="2">IF(OR($B22="", $H22&lt;&gt;"Activa"),0,$K22/12)</f>
        <v>7.5</v>
      </c>
      <c r="K22" s="16">
        <f t="shared" ref="K22:K53" si="3">IF(OR($B22="", $H22&lt;&gt;"Activa"),0,IF($D22="Mensual",$E22*12,IF($D22="Trimestral",$E22*4,IF($D22="Semestral",$E22*2,IF($D22="Anual",$E22,0)))))</f>
        <v>90</v>
      </c>
      <c r="L22" s="17">
        <f t="shared" ref="L22:L53" si="4">IF(OR($B22="", $H22&lt;&gt;"Activa"),"", $G22-$B$4)</f>
        <v>4</v>
      </c>
      <c r="N22" s="9" t="s">
        <v>38</v>
      </c>
      <c r="O22" s="10">
        <f t="shared" si="0"/>
        <v>0</v>
      </c>
      <c r="P22" s="10">
        <f t="shared" si="1"/>
        <v>0</v>
      </c>
      <c r="U22" s="1"/>
      <c r="V22" s="1"/>
    </row>
    <row r="23" spans="1:22" x14ac:dyDescent="0.25">
      <c r="A23" s="18">
        <v>2</v>
      </c>
      <c r="B23" s="7" t="s">
        <v>39</v>
      </c>
      <c r="C23" s="7" t="s">
        <v>16</v>
      </c>
      <c r="D23" s="7" t="s">
        <v>35</v>
      </c>
      <c r="E23" s="19">
        <v>5.99</v>
      </c>
      <c r="F23" s="20">
        <v>45597</v>
      </c>
      <c r="G23" s="20">
        <v>46082</v>
      </c>
      <c r="H23" s="7" t="s">
        <v>36</v>
      </c>
      <c r="I23" s="7" t="s">
        <v>40</v>
      </c>
      <c r="J23" s="8">
        <f t="shared" si="2"/>
        <v>5.9899999999999993</v>
      </c>
      <c r="K23" s="8">
        <f t="shared" si="3"/>
        <v>71.88</v>
      </c>
      <c r="L23" s="21">
        <f t="shared" si="4"/>
        <v>18</v>
      </c>
      <c r="N23" s="22" t="s">
        <v>41</v>
      </c>
      <c r="O23" s="23">
        <f>SUM(O6:O22)</f>
        <v>134.62833333333333</v>
      </c>
      <c r="P23" s="23">
        <f>SUM(P6:P22)</f>
        <v>1615.54</v>
      </c>
      <c r="U23" s="1"/>
      <c r="V23" s="1"/>
    </row>
    <row r="24" spans="1:22" x14ac:dyDescent="0.25">
      <c r="A24" s="12">
        <v>3</v>
      </c>
      <c r="B24" s="13" t="s">
        <v>42</v>
      </c>
      <c r="C24" s="13" t="s">
        <v>18</v>
      </c>
      <c r="D24" s="13" t="s">
        <v>35</v>
      </c>
      <c r="E24" s="14">
        <v>29</v>
      </c>
      <c r="F24" s="15">
        <v>45667</v>
      </c>
      <c r="G24" s="15">
        <v>46063</v>
      </c>
      <c r="H24" s="13" t="s">
        <v>36</v>
      </c>
      <c r="I24" s="13" t="s">
        <v>43</v>
      </c>
      <c r="J24" s="16">
        <f t="shared" si="2"/>
        <v>29</v>
      </c>
      <c r="K24" s="16">
        <f t="shared" si="3"/>
        <v>348</v>
      </c>
      <c r="L24" s="17">
        <f t="shared" si="4"/>
        <v>-1</v>
      </c>
      <c r="V24" s="1"/>
    </row>
    <row r="25" spans="1:22" x14ac:dyDescent="0.25">
      <c r="A25" s="18">
        <v>4</v>
      </c>
      <c r="B25" s="7" t="s">
        <v>44</v>
      </c>
      <c r="C25" s="7" t="s">
        <v>19</v>
      </c>
      <c r="D25" s="7" t="s">
        <v>45</v>
      </c>
      <c r="E25" s="19">
        <v>49</v>
      </c>
      <c r="F25" s="20">
        <v>45797</v>
      </c>
      <c r="G25" s="20">
        <v>46162</v>
      </c>
      <c r="H25" s="7" t="s">
        <v>36</v>
      </c>
      <c r="I25" s="7" t="s">
        <v>37</v>
      </c>
      <c r="J25" s="8">
        <f t="shared" si="2"/>
        <v>4.083333333333333</v>
      </c>
      <c r="K25" s="8">
        <f t="shared" si="3"/>
        <v>49</v>
      </c>
      <c r="L25" s="21">
        <f t="shared" si="4"/>
        <v>98</v>
      </c>
      <c r="N25" s="38" t="s">
        <v>46</v>
      </c>
      <c r="O25" s="29"/>
      <c r="P25" s="29"/>
      <c r="V25" s="1"/>
    </row>
    <row r="26" spans="1:22" x14ac:dyDescent="0.25">
      <c r="A26" s="12">
        <v>5</v>
      </c>
      <c r="B26" s="13" t="s">
        <v>47</v>
      </c>
      <c r="C26" s="13" t="s">
        <v>19</v>
      </c>
      <c r="D26" s="13" t="s">
        <v>35</v>
      </c>
      <c r="E26" s="14">
        <v>2.99</v>
      </c>
      <c r="F26" s="15">
        <v>45813</v>
      </c>
      <c r="G26" s="15">
        <v>46058</v>
      </c>
      <c r="H26" s="13" t="s">
        <v>36</v>
      </c>
      <c r="I26" s="13" t="s">
        <v>37</v>
      </c>
      <c r="J26" s="16">
        <f t="shared" si="2"/>
        <v>2.99</v>
      </c>
      <c r="K26" s="16">
        <f t="shared" si="3"/>
        <v>35.880000000000003</v>
      </c>
      <c r="L26" s="17">
        <f t="shared" si="4"/>
        <v>-6</v>
      </c>
      <c r="N26" s="5" t="s">
        <v>48</v>
      </c>
      <c r="O26" s="5" t="s">
        <v>25</v>
      </c>
      <c r="P26" s="5" t="s">
        <v>11</v>
      </c>
    </row>
    <row r="27" spans="1:22" x14ac:dyDescent="0.25">
      <c r="A27" s="18">
        <v>6</v>
      </c>
      <c r="B27" s="7" t="s">
        <v>49</v>
      </c>
      <c r="C27" s="7" t="s">
        <v>14</v>
      </c>
      <c r="D27" s="7" t="s">
        <v>35</v>
      </c>
      <c r="E27" s="19">
        <v>11.99</v>
      </c>
      <c r="F27" s="20">
        <v>45728</v>
      </c>
      <c r="G27" s="20">
        <v>46093</v>
      </c>
      <c r="H27" s="7" t="s">
        <v>36</v>
      </c>
      <c r="I27" s="7" t="s">
        <v>37</v>
      </c>
      <c r="J27" s="8">
        <f t="shared" si="2"/>
        <v>11.99</v>
      </c>
      <c r="K27" s="8">
        <f t="shared" si="3"/>
        <v>143.88</v>
      </c>
      <c r="L27" s="21">
        <f t="shared" si="4"/>
        <v>29</v>
      </c>
      <c r="N27" s="24">
        <v>1</v>
      </c>
      <c r="O27" s="9" t="str">
        <f t="shared" ref="O27:O36" si="5">IF(P27=0,"",INDEX($B$22:$B$209,MATCH(P27,$K$22:$K$209,0)))</f>
        <v>Clases de yoga</v>
      </c>
      <c r="P27" s="25">
        <f>LARGE($K$22:$K$209,1)</f>
        <v>348</v>
      </c>
    </row>
    <row r="28" spans="1:22" x14ac:dyDescent="0.25">
      <c r="A28" s="12">
        <v>7</v>
      </c>
      <c r="B28" s="13" t="s">
        <v>50</v>
      </c>
      <c r="C28" s="13" t="s">
        <v>23</v>
      </c>
      <c r="D28" s="13" t="s">
        <v>51</v>
      </c>
      <c r="E28" s="14">
        <v>18</v>
      </c>
      <c r="F28" s="15">
        <v>45839</v>
      </c>
      <c r="G28" s="15">
        <v>46113</v>
      </c>
      <c r="H28" s="13" t="s">
        <v>36</v>
      </c>
      <c r="I28" s="13" t="s">
        <v>37</v>
      </c>
      <c r="J28" s="16">
        <f t="shared" si="2"/>
        <v>6</v>
      </c>
      <c r="K28" s="16">
        <f t="shared" si="3"/>
        <v>72</v>
      </c>
      <c r="L28" s="17">
        <f t="shared" si="4"/>
        <v>49</v>
      </c>
      <c r="N28" s="18">
        <v>2</v>
      </c>
      <c r="O28" s="7" t="str">
        <f t="shared" si="5"/>
        <v>Clases de idioma</v>
      </c>
      <c r="P28" s="26">
        <f>LARGE($K$22:$K$209,2)</f>
        <v>250</v>
      </c>
    </row>
    <row r="29" spans="1:22" x14ac:dyDescent="0.25">
      <c r="A29" s="18">
        <v>8</v>
      </c>
      <c r="B29" s="7" t="s">
        <v>52</v>
      </c>
      <c r="C29" s="7" t="s">
        <v>18</v>
      </c>
      <c r="D29" s="7" t="s">
        <v>45</v>
      </c>
      <c r="E29" s="19">
        <v>35</v>
      </c>
      <c r="F29" s="20">
        <v>45716</v>
      </c>
      <c r="G29" s="20">
        <v>46081</v>
      </c>
      <c r="H29" s="7" t="s">
        <v>36</v>
      </c>
      <c r="I29" s="7" t="s">
        <v>40</v>
      </c>
      <c r="J29" s="8">
        <f t="shared" si="2"/>
        <v>2.9166666666666665</v>
      </c>
      <c r="K29" s="8">
        <f t="shared" si="3"/>
        <v>35</v>
      </c>
      <c r="L29" s="21">
        <f t="shared" si="4"/>
        <v>17</v>
      </c>
      <c r="N29" s="24">
        <v>3</v>
      </c>
      <c r="O29" s="9" t="str">
        <f t="shared" si="5"/>
        <v>Tarjeta transporte</v>
      </c>
      <c r="P29" s="25">
        <f>LARGE($K$22:$K$209,3)</f>
        <v>240</v>
      </c>
    </row>
    <row r="30" spans="1:22" x14ac:dyDescent="0.25">
      <c r="A30" s="12">
        <v>9</v>
      </c>
      <c r="B30" s="13" t="s">
        <v>53</v>
      </c>
      <c r="C30" s="13" t="s">
        <v>33</v>
      </c>
      <c r="D30" s="13" t="s">
        <v>35</v>
      </c>
      <c r="E30" s="14">
        <v>20</v>
      </c>
      <c r="F30" s="15">
        <v>45992</v>
      </c>
      <c r="G30" s="15">
        <v>46054</v>
      </c>
      <c r="H30" s="13" t="s">
        <v>36</v>
      </c>
      <c r="I30" s="13" t="s">
        <v>37</v>
      </c>
      <c r="J30" s="16">
        <f t="shared" si="2"/>
        <v>20</v>
      </c>
      <c r="K30" s="16">
        <f t="shared" si="3"/>
        <v>240</v>
      </c>
      <c r="L30" s="17">
        <f t="shared" si="4"/>
        <v>-10</v>
      </c>
      <c r="N30" s="18">
        <v>4</v>
      </c>
      <c r="O30" s="7" t="str">
        <f t="shared" si="5"/>
        <v>Liga deportiva local</v>
      </c>
      <c r="P30" s="26">
        <f>LARGE($K$22:$K$209,4)</f>
        <v>180</v>
      </c>
    </row>
    <row r="31" spans="1:22" x14ac:dyDescent="0.25">
      <c r="A31" s="18">
        <v>10</v>
      </c>
      <c r="B31" s="7" t="s">
        <v>54</v>
      </c>
      <c r="C31" s="7" t="s">
        <v>21</v>
      </c>
      <c r="D31" s="7" t="s">
        <v>55</v>
      </c>
      <c r="E31" s="19">
        <v>125</v>
      </c>
      <c r="F31" s="20">
        <v>45870</v>
      </c>
      <c r="G31" s="20">
        <v>46054</v>
      </c>
      <c r="H31" s="7" t="s">
        <v>36</v>
      </c>
      <c r="I31" s="7" t="s">
        <v>56</v>
      </c>
      <c r="J31" s="8">
        <f t="shared" si="2"/>
        <v>20.833333333333332</v>
      </c>
      <c r="K31" s="8">
        <f t="shared" si="3"/>
        <v>250</v>
      </c>
      <c r="L31" s="21">
        <f t="shared" si="4"/>
        <v>-10</v>
      </c>
      <c r="N31" s="24">
        <v>5</v>
      </c>
      <c r="O31" s="9" t="str">
        <f t="shared" si="5"/>
        <v>Series y películas</v>
      </c>
      <c r="P31" s="25">
        <f>LARGE($K$22:$K$209,5)</f>
        <v>143.88</v>
      </c>
    </row>
    <row r="32" spans="1:22" x14ac:dyDescent="0.25">
      <c r="A32" s="12">
        <v>11</v>
      </c>
      <c r="B32" s="13" t="s">
        <v>57</v>
      </c>
      <c r="C32" s="13" t="s">
        <v>23</v>
      </c>
      <c r="D32" s="13" t="s">
        <v>45</v>
      </c>
      <c r="E32" s="14">
        <v>29.9</v>
      </c>
      <c r="F32" s="15">
        <v>45940</v>
      </c>
      <c r="G32" s="15">
        <v>46305</v>
      </c>
      <c r="H32" s="13" t="s">
        <v>36</v>
      </c>
      <c r="I32" s="13" t="s">
        <v>37</v>
      </c>
      <c r="J32" s="16">
        <f t="shared" si="2"/>
        <v>2.4916666666666667</v>
      </c>
      <c r="K32" s="16">
        <f t="shared" si="3"/>
        <v>29.9</v>
      </c>
      <c r="L32" s="17">
        <f t="shared" si="4"/>
        <v>241</v>
      </c>
      <c r="N32" s="18">
        <v>6</v>
      </c>
      <c r="O32" s="7" t="str">
        <f t="shared" si="5"/>
        <v>Biblioteca digital</v>
      </c>
      <c r="P32" s="26">
        <f>LARGE($K$22:$K$209,6)</f>
        <v>90</v>
      </c>
    </row>
    <row r="33" spans="1:16" x14ac:dyDescent="0.25">
      <c r="A33" s="18">
        <v>12</v>
      </c>
      <c r="B33" s="7" t="s">
        <v>58</v>
      </c>
      <c r="C33" s="7" t="s">
        <v>19</v>
      </c>
      <c r="D33" s="7" t="s">
        <v>35</v>
      </c>
      <c r="E33" s="19">
        <v>4.5</v>
      </c>
      <c r="F33" s="20">
        <v>45772</v>
      </c>
      <c r="G33" s="20">
        <v>46078</v>
      </c>
      <c r="H33" s="7" t="s">
        <v>59</v>
      </c>
      <c r="I33" s="7" t="s">
        <v>37</v>
      </c>
      <c r="J33" s="8">
        <f t="shared" si="2"/>
        <v>0</v>
      </c>
      <c r="K33" s="8">
        <f t="shared" si="3"/>
        <v>0</v>
      </c>
      <c r="L33" s="21" t="str">
        <f t="shared" si="4"/>
        <v/>
      </c>
      <c r="N33" s="24">
        <v>7</v>
      </c>
      <c r="O33" s="9" t="str">
        <f t="shared" si="5"/>
        <v>Revista de cocina</v>
      </c>
      <c r="P33" s="25">
        <f>LARGE($K$22:$K$209,7)</f>
        <v>72</v>
      </c>
    </row>
    <row r="34" spans="1:16" x14ac:dyDescent="0.25">
      <c r="A34" s="12">
        <v>13</v>
      </c>
      <c r="B34" s="13" t="s">
        <v>60</v>
      </c>
      <c r="C34" s="13" t="s">
        <v>38</v>
      </c>
      <c r="D34" s="13" t="s">
        <v>35</v>
      </c>
      <c r="E34" s="14">
        <v>3</v>
      </c>
      <c r="F34" s="15">
        <v>45907</v>
      </c>
      <c r="G34" s="15">
        <v>46060</v>
      </c>
      <c r="H34" s="13" t="s">
        <v>61</v>
      </c>
      <c r="I34" s="13" t="s">
        <v>37</v>
      </c>
      <c r="J34" s="16">
        <f t="shared" si="2"/>
        <v>0</v>
      </c>
      <c r="K34" s="16">
        <f t="shared" si="3"/>
        <v>0</v>
      </c>
      <c r="L34" s="17" t="str">
        <f t="shared" si="4"/>
        <v/>
      </c>
      <c r="N34" s="18">
        <v>8</v>
      </c>
      <c r="O34" s="7" t="str">
        <f t="shared" si="5"/>
        <v>Música sin anuncios</v>
      </c>
      <c r="P34" s="26">
        <f>LARGE($K$22:$K$209,8)</f>
        <v>71.88</v>
      </c>
    </row>
    <row r="35" spans="1:16" x14ac:dyDescent="0.25">
      <c r="A35" s="18">
        <v>14</v>
      </c>
      <c r="B35" s="7" t="s">
        <v>62</v>
      </c>
      <c r="C35" s="7" t="s">
        <v>18</v>
      </c>
      <c r="D35" s="7" t="s">
        <v>51</v>
      </c>
      <c r="E35" s="19">
        <v>45</v>
      </c>
      <c r="F35" s="20">
        <v>45976</v>
      </c>
      <c r="G35" s="20">
        <v>46068</v>
      </c>
      <c r="H35" s="7" t="s">
        <v>36</v>
      </c>
      <c r="I35" s="7" t="s">
        <v>43</v>
      </c>
      <c r="J35" s="8">
        <f t="shared" si="2"/>
        <v>15</v>
      </c>
      <c r="K35" s="8">
        <f t="shared" si="3"/>
        <v>180</v>
      </c>
      <c r="L35" s="21">
        <f t="shared" si="4"/>
        <v>4</v>
      </c>
      <c r="N35" s="24">
        <v>9</v>
      </c>
      <c r="O35" s="9" t="str">
        <f t="shared" si="5"/>
        <v>Cine independiente</v>
      </c>
      <c r="P35" s="25">
        <f>LARGE($K$22:$K$209,9)</f>
        <v>70</v>
      </c>
    </row>
    <row r="36" spans="1:16" x14ac:dyDescent="0.25">
      <c r="A36" s="12">
        <v>15</v>
      </c>
      <c r="B36" s="13" t="s">
        <v>63</v>
      </c>
      <c r="C36" s="13" t="s">
        <v>14</v>
      </c>
      <c r="D36" s="13" t="s">
        <v>45</v>
      </c>
      <c r="E36" s="14">
        <v>70</v>
      </c>
      <c r="F36" s="15">
        <v>45662</v>
      </c>
      <c r="G36" s="15">
        <v>46027</v>
      </c>
      <c r="H36" s="13" t="s">
        <v>36</v>
      </c>
      <c r="I36" s="13" t="s">
        <v>37</v>
      </c>
      <c r="J36" s="16">
        <f t="shared" si="2"/>
        <v>5.833333333333333</v>
      </c>
      <c r="K36" s="16">
        <f t="shared" si="3"/>
        <v>70</v>
      </c>
      <c r="L36" s="17">
        <f t="shared" si="4"/>
        <v>-37</v>
      </c>
      <c r="N36" s="18">
        <v>10</v>
      </c>
      <c r="O36" s="7" t="str">
        <f t="shared" si="5"/>
        <v>Editor de documentos</v>
      </c>
      <c r="P36" s="26">
        <f>LARGE($K$22:$K$209,10)</f>
        <v>49</v>
      </c>
    </row>
    <row r="37" spans="1:16" x14ac:dyDescent="0.25">
      <c r="J37">
        <f t="shared" si="2"/>
        <v>0</v>
      </c>
      <c r="K37">
        <f t="shared" si="3"/>
        <v>0</v>
      </c>
      <c r="L37" t="str">
        <f t="shared" si="4"/>
        <v/>
      </c>
    </row>
    <row r="38" spans="1:16" x14ac:dyDescent="0.25">
      <c r="J38">
        <f t="shared" si="2"/>
        <v>0</v>
      </c>
      <c r="K38">
        <f t="shared" si="3"/>
        <v>0</v>
      </c>
      <c r="L38" t="str">
        <f t="shared" si="4"/>
        <v/>
      </c>
    </row>
    <row r="39" spans="1:16" x14ac:dyDescent="0.25">
      <c r="J39">
        <f t="shared" si="2"/>
        <v>0</v>
      </c>
      <c r="K39">
        <f t="shared" si="3"/>
        <v>0</v>
      </c>
      <c r="L39" t="str">
        <f t="shared" si="4"/>
        <v/>
      </c>
    </row>
    <row r="40" spans="1:16" x14ac:dyDescent="0.25">
      <c r="J40">
        <f t="shared" si="2"/>
        <v>0</v>
      </c>
      <c r="K40">
        <f t="shared" si="3"/>
        <v>0</v>
      </c>
      <c r="L40" t="str">
        <f t="shared" si="4"/>
        <v/>
      </c>
    </row>
    <row r="41" spans="1:16" x14ac:dyDescent="0.25">
      <c r="J41">
        <f t="shared" si="2"/>
        <v>0</v>
      </c>
      <c r="K41">
        <f t="shared" si="3"/>
        <v>0</v>
      </c>
      <c r="L41" t="str">
        <f t="shared" si="4"/>
        <v/>
      </c>
    </row>
    <row r="42" spans="1:16" x14ac:dyDescent="0.25">
      <c r="J42">
        <f t="shared" si="2"/>
        <v>0</v>
      </c>
      <c r="K42">
        <f t="shared" si="3"/>
        <v>0</v>
      </c>
      <c r="L42" t="str">
        <f t="shared" si="4"/>
        <v/>
      </c>
    </row>
    <row r="43" spans="1:16" x14ac:dyDescent="0.25">
      <c r="J43">
        <f t="shared" si="2"/>
        <v>0</v>
      </c>
      <c r="K43">
        <f t="shared" si="3"/>
        <v>0</v>
      </c>
      <c r="L43" t="str">
        <f t="shared" si="4"/>
        <v/>
      </c>
    </row>
    <row r="44" spans="1:16" x14ac:dyDescent="0.25">
      <c r="J44">
        <f t="shared" si="2"/>
        <v>0</v>
      </c>
      <c r="K44">
        <f t="shared" si="3"/>
        <v>0</v>
      </c>
      <c r="L44" t="str">
        <f t="shared" si="4"/>
        <v/>
      </c>
    </row>
    <row r="45" spans="1:16" x14ac:dyDescent="0.25">
      <c r="J45">
        <f t="shared" si="2"/>
        <v>0</v>
      </c>
      <c r="K45">
        <f t="shared" si="3"/>
        <v>0</v>
      </c>
      <c r="L45" t="str">
        <f t="shared" si="4"/>
        <v/>
      </c>
    </row>
    <row r="46" spans="1:16" x14ac:dyDescent="0.25">
      <c r="J46">
        <f t="shared" si="2"/>
        <v>0</v>
      </c>
      <c r="K46">
        <f t="shared" si="3"/>
        <v>0</v>
      </c>
      <c r="L46" t="str">
        <f t="shared" si="4"/>
        <v/>
      </c>
    </row>
    <row r="47" spans="1:16" x14ac:dyDescent="0.25">
      <c r="J47">
        <f t="shared" si="2"/>
        <v>0</v>
      </c>
      <c r="K47">
        <f t="shared" si="3"/>
        <v>0</v>
      </c>
      <c r="L47" t="str">
        <f t="shared" si="4"/>
        <v/>
      </c>
    </row>
    <row r="48" spans="1:16" x14ac:dyDescent="0.25">
      <c r="J48">
        <f t="shared" si="2"/>
        <v>0</v>
      </c>
      <c r="K48">
        <f t="shared" si="3"/>
        <v>0</v>
      </c>
      <c r="L48" t="str">
        <f t="shared" si="4"/>
        <v/>
      </c>
    </row>
    <row r="49" spans="10:12" x14ac:dyDescent="0.25">
      <c r="J49">
        <f t="shared" si="2"/>
        <v>0</v>
      </c>
      <c r="K49">
        <f t="shared" si="3"/>
        <v>0</v>
      </c>
      <c r="L49" t="str">
        <f t="shared" si="4"/>
        <v/>
      </c>
    </row>
    <row r="50" spans="10:12" x14ac:dyDescent="0.25">
      <c r="J50">
        <f t="shared" si="2"/>
        <v>0</v>
      </c>
      <c r="K50">
        <f t="shared" si="3"/>
        <v>0</v>
      </c>
      <c r="L50" t="str">
        <f t="shared" si="4"/>
        <v/>
      </c>
    </row>
    <row r="51" spans="10:12" x14ac:dyDescent="0.25">
      <c r="J51">
        <f t="shared" si="2"/>
        <v>0</v>
      </c>
      <c r="K51">
        <f t="shared" si="3"/>
        <v>0</v>
      </c>
      <c r="L51" t="str">
        <f t="shared" si="4"/>
        <v/>
      </c>
    </row>
    <row r="52" spans="10:12" x14ac:dyDescent="0.25">
      <c r="J52">
        <f t="shared" si="2"/>
        <v>0</v>
      </c>
      <c r="K52">
        <f t="shared" si="3"/>
        <v>0</v>
      </c>
      <c r="L52" t="str">
        <f t="shared" si="4"/>
        <v/>
      </c>
    </row>
    <row r="53" spans="10:12" x14ac:dyDescent="0.25">
      <c r="J53">
        <f t="shared" si="2"/>
        <v>0</v>
      </c>
      <c r="K53">
        <f t="shared" si="3"/>
        <v>0</v>
      </c>
      <c r="L53" t="str">
        <f t="shared" si="4"/>
        <v/>
      </c>
    </row>
    <row r="54" spans="10:12" x14ac:dyDescent="0.25">
      <c r="J54">
        <f t="shared" ref="J54:J85" si="6">IF(OR($B54="", $H54&lt;&gt;"Activa"),0,$K54/12)</f>
        <v>0</v>
      </c>
      <c r="K54">
        <f t="shared" ref="K54:K85" si="7">IF(OR($B54="", $H54&lt;&gt;"Activa"),0,IF($D54="Mensual",$E54*12,IF($D54="Trimestral",$E54*4,IF($D54="Semestral",$E54*2,IF($D54="Anual",$E54,0)))))</f>
        <v>0</v>
      </c>
      <c r="L54" t="str">
        <f t="shared" ref="L54:L85" si="8">IF(OR($B54="", $H54&lt;&gt;"Activa"),"", $G54-$B$4)</f>
        <v/>
      </c>
    </row>
    <row r="55" spans="10:12" x14ac:dyDescent="0.25">
      <c r="J55">
        <f t="shared" si="6"/>
        <v>0</v>
      </c>
      <c r="K55">
        <f t="shared" si="7"/>
        <v>0</v>
      </c>
      <c r="L55" t="str">
        <f t="shared" si="8"/>
        <v/>
      </c>
    </row>
    <row r="56" spans="10:12" x14ac:dyDescent="0.25">
      <c r="J56">
        <f t="shared" si="6"/>
        <v>0</v>
      </c>
      <c r="K56">
        <f t="shared" si="7"/>
        <v>0</v>
      </c>
      <c r="L56" t="str">
        <f t="shared" si="8"/>
        <v/>
      </c>
    </row>
    <row r="57" spans="10:12" x14ac:dyDescent="0.25">
      <c r="J57">
        <f t="shared" si="6"/>
        <v>0</v>
      </c>
      <c r="K57">
        <f t="shared" si="7"/>
        <v>0</v>
      </c>
      <c r="L57" t="str">
        <f t="shared" si="8"/>
        <v/>
      </c>
    </row>
    <row r="58" spans="10:12" x14ac:dyDescent="0.25">
      <c r="J58">
        <f t="shared" si="6"/>
        <v>0</v>
      </c>
      <c r="K58">
        <f t="shared" si="7"/>
        <v>0</v>
      </c>
      <c r="L58" t="str">
        <f t="shared" si="8"/>
        <v/>
      </c>
    </row>
    <row r="59" spans="10:12" x14ac:dyDescent="0.25">
      <c r="J59">
        <f t="shared" si="6"/>
        <v>0</v>
      </c>
      <c r="K59">
        <f t="shared" si="7"/>
        <v>0</v>
      </c>
      <c r="L59" t="str">
        <f t="shared" si="8"/>
        <v/>
      </c>
    </row>
    <row r="60" spans="10:12" x14ac:dyDescent="0.25">
      <c r="J60">
        <f t="shared" si="6"/>
        <v>0</v>
      </c>
      <c r="K60">
        <f t="shared" si="7"/>
        <v>0</v>
      </c>
      <c r="L60" t="str">
        <f t="shared" si="8"/>
        <v/>
      </c>
    </row>
    <row r="61" spans="10:12" x14ac:dyDescent="0.25">
      <c r="J61">
        <f t="shared" si="6"/>
        <v>0</v>
      </c>
      <c r="K61">
        <f t="shared" si="7"/>
        <v>0</v>
      </c>
      <c r="L61" t="str">
        <f t="shared" si="8"/>
        <v/>
      </c>
    </row>
    <row r="62" spans="10:12" x14ac:dyDescent="0.25">
      <c r="J62">
        <f t="shared" si="6"/>
        <v>0</v>
      </c>
      <c r="K62">
        <f t="shared" si="7"/>
        <v>0</v>
      </c>
      <c r="L62" t="str">
        <f t="shared" si="8"/>
        <v/>
      </c>
    </row>
    <row r="63" spans="10:12" x14ac:dyDescent="0.25">
      <c r="J63">
        <f t="shared" si="6"/>
        <v>0</v>
      </c>
      <c r="K63">
        <f t="shared" si="7"/>
        <v>0</v>
      </c>
      <c r="L63" t="str">
        <f t="shared" si="8"/>
        <v/>
      </c>
    </row>
    <row r="64" spans="10:12" x14ac:dyDescent="0.25">
      <c r="J64">
        <f t="shared" si="6"/>
        <v>0</v>
      </c>
      <c r="K64">
        <f t="shared" si="7"/>
        <v>0</v>
      </c>
      <c r="L64" t="str">
        <f t="shared" si="8"/>
        <v/>
      </c>
    </row>
    <row r="65" spans="10:12" x14ac:dyDescent="0.25">
      <c r="J65">
        <f t="shared" si="6"/>
        <v>0</v>
      </c>
      <c r="K65">
        <f t="shared" si="7"/>
        <v>0</v>
      </c>
      <c r="L65" t="str">
        <f t="shared" si="8"/>
        <v/>
      </c>
    </row>
    <row r="66" spans="10:12" x14ac:dyDescent="0.25">
      <c r="J66">
        <f t="shared" si="6"/>
        <v>0</v>
      </c>
      <c r="K66">
        <f t="shared" si="7"/>
        <v>0</v>
      </c>
      <c r="L66" t="str">
        <f t="shared" si="8"/>
        <v/>
      </c>
    </row>
    <row r="67" spans="10:12" x14ac:dyDescent="0.25">
      <c r="J67">
        <f t="shared" si="6"/>
        <v>0</v>
      </c>
      <c r="K67">
        <f t="shared" si="7"/>
        <v>0</v>
      </c>
      <c r="L67" t="str">
        <f t="shared" si="8"/>
        <v/>
      </c>
    </row>
    <row r="68" spans="10:12" x14ac:dyDescent="0.25">
      <c r="J68">
        <f t="shared" si="6"/>
        <v>0</v>
      </c>
      <c r="K68">
        <f t="shared" si="7"/>
        <v>0</v>
      </c>
      <c r="L68" t="str">
        <f t="shared" si="8"/>
        <v/>
      </c>
    </row>
    <row r="69" spans="10:12" x14ac:dyDescent="0.25">
      <c r="J69">
        <f t="shared" si="6"/>
        <v>0</v>
      </c>
      <c r="K69">
        <f t="shared" si="7"/>
        <v>0</v>
      </c>
      <c r="L69" t="str">
        <f t="shared" si="8"/>
        <v/>
      </c>
    </row>
    <row r="70" spans="10:12" x14ac:dyDescent="0.25">
      <c r="J70">
        <f t="shared" si="6"/>
        <v>0</v>
      </c>
      <c r="K70">
        <f t="shared" si="7"/>
        <v>0</v>
      </c>
      <c r="L70" t="str">
        <f t="shared" si="8"/>
        <v/>
      </c>
    </row>
    <row r="71" spans="10:12" x14ac:dyDescent="0.25">
      <c r="J71">
        <f t="shared" si="6"/>
        <v>0</v>
      </c>
      <c r="K71">
        <f t="shared" si="7"/>
        <v>0</v>
      </c>
      <c r="L71" t="str">
        <f t="shared" si="8"/>
        <v/>
      </c>
    </row>
    <row r="72" spans="10:12" x14ac:dyDescent="0.25">
      <c r="J72">
        <f t="shared" si="6"/>
        <v>0</v>
      </c>
      <c r="K72">
        <f t="shared" si="7"/>
        <v>0</v>
      </c>
      <c r="L72" t="str">
        <f t="shared" si="8"/>
        <v/>
      </c>
    </row>
    <row r="73" spans="10:12" x14ac:dyDescent="0.25">
      <c r="J73">
        <f t="shared" si="6"/>
        <v>0</v>
      </c>
      <c r="K73">
        <f t="shared" si="7"/>
        <v>0</v>
      </c>
      <c r="L73" t="str">
        <f t="shared" si="8"/>
        <v/>
      </c>
    </row>
    <row r="74" spans="10:12" x14ac:dyDescent="0.25">
      <c r="J74">
        <f t="shared" si="6"/>
        <v>0</v>
      </c>
      <c r="K74">
        <f t="shared" si="7"/>
        <v>0</v>
      </c>
      <c r="L74" t="str">
        <f t="shared" si="8"/>
        <v/>
      </c>
    </row>
    <row r="75" spans="10:12" x14ac:dyDescent="0.25">
      <c r="J75">
        <f t="shared" si="6"/>
        <v>0</v>
      </c>
      <c r="K75">
        <f t="shared" si="7"/>
        <v>0</v>
      </c>
      <c r="L75" t="str">
        <f t="shared" si="8"/>
        <v/>
      </c>
    </row>
    <row r="76" spans="10:12" x14ac:dyDescent="0.25">
      <c r="J76">
        <f t="shared" si="6"/>
        <v>0</v>
      </c>
      <c r="K76">
        <f t="shared" si="7"/>
        <v>0</v>
      </c>
      <c r="L76" t="str">
        <f t="shared" si="8"/>
        <v/>
      </c>
    </row>
    <row r="77" spans="10:12" x14ac:dyDescent="0.25">
      <c r="J77">
        <f t="shared" si="6"/>
        <v>0</v>
      </c>
      <c r="K77">
        <f t="shared" si="7"/>
        <v>0</v>
      </c>
      <c r="L77" t="str">
        <f t="shared" si="8"/>
        <v/>
      </c>
    </row>
    <row r="78" spans="10:12" x14ac:dyDescent="0.25">
      <c r="J78">
        <f t="shared" si="6"/>
        <v>0</v>
      </c>
      <c r="K78">
        <f t="shared" si="7"/>
        <v>0</v>
      </c>
      <c r="L78" t="str">
        <f t="shared" si="8"/>
        <v/>
      </c>
    </row>
    <row r="79" spans="10:12" x14ac:dyDescent="0.25">
      <c r="J79">
        <f t="shared" si="6"/>
        <v>0</v>
      </c>
      <c r="K79">
        <f t="shared" si="7"/>
        <v>0</v>
      </c>
      <c r="L79" t="str">
        <f t="shared" si="8"/>
        <v/>
      </c>
    </row>
    <row r="80" spans="10:12" x14ac:dyDescent="0.25">
      <c r="J80">
        <f t="shared" si="6"/>
        <v>0</v>
      </c>
      <c r="K80">
        <f t="shared" si="7"/>
        <v>0</v>
      </c>
      <c r="L80" t="str">
        <f t="shared" si="8"/>
        <v/>
      </c>
    </row>
    <row r="81" spans="10:12" x14ac:dyDescent="0.25">
      <c r="J81">
        <f t="shared" si="6"/>
        <v>0</v>
      </c>
      <c r="K81">
        <f t="shared" si="7"/>
        <v>0</v>
      </c>
      <c r="L81" t="str">
        <f t="shared" si="8"/>
        <v/>
      </c>
    </row>
    <row r="82" spans="10:12" x14ac:dyDescent="0.25">
      <c r="J82">
        <f t="shared" si="6"/>
        <v>0</v>
      </c>
      <c r="K82">
        <f t="shared" si="7"/>
        <v>0</v>
      </c>
      <c r="L82" t="str">
        <f t="shared" si="8"/>
        <v/>
      </c>
    </row>
    <row r="83" spans="10:12" x14ac:dyDescent="0.25">
      <c r="J83">
        <f t="shared" si="6"/>
        <v>0</v>
      </c>
      <c r="K83">
        <f t="shared" si="7"/>
        <v>0</v>
      </c>
      <c r="L83" t="str">
        <f t="shared" si="8"/>
        <v/>
      </c>
    </row>
    <row r="84" spans="10:12" x14ac:dyDescent="0.25">
      <c r="J84">
        <f t="shared" si="6"/>
        <v>0</v>
      </c>
      <c r="K84">
        <f t="shared" si="7"/>
        <v>0</v>
      </c>
      <c r="L84" t="str">
        <f t="shared" si="8"/>
        <v/>
      </c>
    </row>
    <row r="85" spans="10:12" x14ac:dyDescent="0.25">
      <c r="J85">
        <f t="shared" si="6"/>
        <v>0</v>
      </c>
      <c r="K85">
        <f t="shared" si="7"/>
        <v>0</v>
      </c>
      <c r="L85" t="str">
        <f t="shared" si="8"/>
        <v/>
      </c>
    </row>
    <row r="86" spans="10:12" x14ac:dyDescent="0.25">
      <c r="J86">
        <f t="shared" ref="J86:J117" si="9">IF(OR($B86="", $H86&lt;&gt;"Activa"),0,$K86/12)</f>
        <v>0</v>
      </c>
      <c r="K86">
        <f t="shared" ref="K86:K117" si="10">IF(OR($B86="", $H86&lt;&gt;"Activa"),0,IF($D86="Mensual",$E86*12,IF($D86="Trimestral",$E86*4,IF($D86="Semestral",$E86*2,IF($D86="Anual",$E86,0)))))</f>
        <v>0</v>
      </c>
      <c r="L86" t="str">
        <f t="shared" ref="L86:L117" si="11">IF(OR($B86="", $H86&lt;&gt;"Activa"),"", $G86-$B$4)</f>
        <v/>
      </c>
    </row>
    <row r="87" spans="10:12" x14ac:dyDescent="0.25">
      <c r="J87">
        <f t="shared" si="9"/>
        <v>0</v>
      </c>
      <c r="K87">
        <f t="shared" si="10"/>
        <v>0</v>
      </c>
      <c r="L87" t="str">
        <f t="shared" si="11"/>
        <v/>
      </c>
    </row>
    <row r="88" spans="10:12" x14ac:dyDescent="0.25">
      <c r="J88">
        <f t="shared" si="9"/>
        <v>0</v>
      </c>
      <c r="K88">
        <f t="shared" si="10"/>
        <v>0</v>
      </c>
      <c r="L88" t="str">
        <f t="shared" si="11"/>
        <v/>
      </c>
    </row>
    <row r="89" spans="10:12" x14ac:dyDescent="0.25">
      <c r="J89">
        <f t="shared" si="9"/>
        <v>0</v>
      </c>
      <c r="K89">
        <f t="shared" si="10"/>
        <v>0</v>
      </c>
      <c r="L89" t="str">
        <f t="shared" si="11"/>
        <v/>
      </c>
    </row>
    <row r="90" spans="10:12" x14ac:dyDescent="0.25">
      <c r="J90">
        <f t="shared" si="9"/>
        <v>0</v>
      </c>
      <c r="K90">
        <f t="shared" si="10"/>
        <v>0</v>
      </c>
      <c r="L90" t="str">
        <f t="shared" si="11"/>
        <v/>
      </c>
    </row>
    <row r="91" spans="10:12" x14ac:dyDescent="0.25">
      <c r="J91">
        <f t="shared" si="9"/>
        <v>0</v>
      </c>
      <c r="K91">
        <f t="shared" si="10"/>
        <v>0</v>
      </c>
      <c r="L91" t="str">
        <f t="shared" si="11"/>
        <v/>
      </c>
    </row>
    <row r="92" spans="10:12" x14ac:dyDescent="0.25">
      <c r="J92">
        <f t="shared" si="9"/>
        <v>0</v>
      </c>
      <c r="K92">
        <f t="shared" si="10"/>
        <v>0</v>
      </c>
      <c r="L92" t="str">
        <f t="shared" si="11"/>
        <v/>
      </c>
    </row>
    <row r="93" spans="10:12" x14ac:dyDescent="0.25">
      <c r="J93">
        <f t="shared" si="9"/>
        <v>0</v>
      </c>
      <c r="K93">
        <f t="shared" si="10"/>
        <v>0</v>
      </c>
      <c r="L93" t="str">
        <f t="shared" si="11"/>
        <v/>
      </c>
    </row>
    <row r="94" spans="10:12" x14ac:dyDescent="0.25">
      <c r="J94">
        <f t="shared" si="9"/>
        <v>0</v>
      </c>
      <c r="K94">
        <f t="shared" si="10"/>
        <v>0</v>
      </c>
      <c r="L94" t="str">
        <f t="shared" si="11"/>
        <v/>
      </c>
    </row>
    <row r="95" spans="10:12" x14ac:dyDescent="0.25">
      <c r="J95">
        <f t="shared" si="9"/>
        <v>0</v>
      </c>
      <c r="K95">
        <f t="shared" si="10"/>
        <v>0</v>
      </c>
      <c r="L95" t="str">
        <f t="shared" si="11"/>
        <v/>
      </c>
    </row>
    <row r="96" spans="10:12" x14ac:dyDescent="0.25">
      <c r="J96">
        <f t="shared" si="9"/>
        <v>0</v>
      </c>
      <c r="K96">
        <f t="shared" si="10"/>
        <v>0</v>
      </c>
      <c r="L96" t="str">
        <f t="shared" si="11"/>
        <v/>
      </c>
    </row>
    <row r="97" spans="10:12" x14ac:dyDescent="0.25">
      <c r="J97">
        <f t="shared" si="9"/>
        <v>0</v>
      </c>
      <c r="K97">
        <f t="shared" si="10"/>
        <v>0</v>
      </c>
      <c r="L97" t="str">
        <f t="shared" si="11"/>
        <v/>
      </c>
    </row>
    <row r="98" spans="10:12" x14ac:dyDescent="0.25">
      <c r="J98">
        <f t="shared" si="9"/>
        <v>0</v>
      </c>
      <c r="K98">
        <f t="shared" si="10"/>
        <v>0</v>
      </c>
      <c r="L98" t="str">
        <f t="shared" si="11"/>
        <v/>
      </c>
    </row>
    <row r="99" spans="10:12" x14ac:dyDescent="0.25">
      <c r="J99">
        <f t="shared" si="9"/>
        <v>0</v>
      </c>
      <c r="K99">
        <f t="shared" si="10"/>
        <v>0</v>
      </c>
      <c r="L99" t="str">
        <f t="shared" si="11"/>
        <v/>
      </c>
    </row>
    <row r="100" spans="10:12" x14ac:dyDescent="0.25">
      <c r="J100">
        <f t="shared" si="9"/>
        <v>0</v>
      </c>
      <c r="K100">
        <f t="shared" si="10"/>
        <v>0</v>
      </c>
      <c r="L100" t="str">
        <f t="shared" si="11"/>
        <v/>
      </c>
    </row>
    <row r="101" spans="10:12" x14ac:dyDescent="0.25">
      <c r="J101">
        <f t="shared" si="9"/>
        <v>0</v>
      </c>
      <c r="K101">
        <f t="shared" si="10"/>
        <v>0</v>
      </c>
      <c r="L101" t="str">
        <f t="shared" si="11"/>
        <v/>
      </c>
    </row>
    <row r="102" spans="10:12" x14ac:dyDescent="0.25">
      <c r="J102">
        <f t="shared" si="9"/>
        <v>0</v>
      </c>
      <c r="K102">
        <f t="shared" si="10"/>
        <v>0</v>
      </c>
      <c r="L102" t="str">
        <f t="shared" si="11"/>
        <v/>
      </c>
    </row>
    <row r="103" spans="10:12" x14ac:dyDescent="0.25">
      <c r="J103">
        <f t="shared" si="9"/>
        <v>0</v>
      </c>
      <c r="K103">
        <f t="shared" si="10"/>
        <v>0</v>
      </c>
      <c r="L103" t="str">
        <f t="shared" si="11"/>
        <v/>
      </c>
    </row>
    <row r="104" spans="10:12" x14ac:dyDescent="0.25">
      <c r="J104">
        <f t="shared" si="9"/>
        <v>0</v>
      </c>
      <c r="K104">
        <f t="shared" si="10"/>
        <v>0</v>
      </c>
      <c r="L104" t="str">
        <f t="shared" si="11"/>
        <v/>
      </c>
    </row>
    <row r="105" spans="10:12" x14ac:dyDescent="0.25">
      <c r="J105">
        <f t="shared" si="9"/>
        <v>0</v>
      </c>
      <c r="K105">
        <f t="shared" si="10"/>
        <v>0</v>
      </c>
      <c r="L105" t="str">
        <f t="shared" si="11"/>
        <v/>
      </c>
    </row>
    <row r="106" spans="10:12" x14ac:dyDescent="0.25">
      <c r="J106">
        <f t="shared" si="9"/>
        <v>0</v>
      </c>
      <c r="K106">
        <f t="shared" si="10"/>
        <v>0</v>
      </c>
      <c r="L106" t="str">
        <f t="shared" si="11"/>
        <v/>
      </c>
    </row>
    <row r="107" spans="10:12" x14ac:dyDescent="0.25">
      <c r="J107">
        <f t="shared" si="9"/>
        <v>0</v>
      </c>
      <c r="K107">
        <f t="shared" si="10"/>
        <v>0</v>
      </c>
      <c r="L107" t="str">
        <f t="shared" si="11"/>
        <v/>
      </c>
    </row>
    <row r="108" spans="10:12" x14ac:dyDescent="0.25">
      <c r="J108">
        <f t="shared" si="9"/>
        <v>0</v>
      </c>
      <c r="K108">
        <f t="shared" si="10"/>
        <v>0</v>
      </c>
      <c r="L108" t="str">
        <f t="shared" si="11"/>
        <v/>
      </c>
    </row>
    <row r="109" spans="10:12" x14ac:dyDescent="0.25">
      <c r="J109">
        <f t="shared" si="9"/>
        <v>0</v>
      </c>
      <c r="K109">
        <f t="shared" si="10"/>
        <v>0</v>
      </c>
      <c r="L109" t="str">
        <f t="shared" si="11"/>
        <v/>
      </c>
    </row>
    <row r="110" spans="10:12" x14ac:dyDescent="0.25">
      <c r="J110">
        <f t="shared" si="9"/>
        <v>0</v>
      </c>
      <c r="K110">
        <f t="shared" si="10"/>
        <v>0</v>
      </c>
      <c r="L110" t="str">
        <f t="shared" si="11"/>
        <v/>
      </c>
    </row>
    <row r="111" spans="10:12" x14ac:dyDescent="0.25">
      <c r="J111">
        <f t="shared" si="9"/>
        <v>0</v>
      </c>
      <c r="K111">
        <f t="shared" si="10"/>
        <v>0</v>
      </c>
      <c r="L111" t="str">
        <f t="shared" si="11"/>
        <v/>
      </c>
    </row>
    <row r="112" spans="10:12" x14ac:dyDescent="0.25">
      <c r="J112">
        <f t="shared" si="9"/>
        <v>0</v>
      </c>
      <c r="K112">
        <f t="shared" si="10"/>
        <v>0</v>
      </c>
      <c r="L112" t="str">
        <f t="shared" si="11"/>
        <v/>
      </c>
    </row>
    <row r="113" spans="10:12" x14ac:dyDescent="0.25">
      <c r="J113">
        <f t="shared" si="9"/>
        <v>0</v>
      </c>
      <c r="K113">
        <f t="shared" si="10"/>
        <v>0</v>
      </c>
      <c r="L113" t="str">
        <f t="shared" si="11"/>
        <v/>
      </c>
    </row>
    <row r="114" spans="10:12" x14ac:dyDescent="0.25">
      <c r="J114">
        <f t="shared" si="9"/>
        <v>0</v>
      </c>
      <c r="K114">
        <f t="shared" si="10"/>
        <v>0</v>
      </c>
      <c r="L114" t="str">
        <f t="shared" si="11"/>
        <v/>
      </c>
    </row>
    <row r="115" spans="10:12" x14ac:dyDescent="0.25">
      <c r="J115">
        <f t="shared" si="9"/>
        <v>0</v>
      </c>
      <c r="K115">
        <f t="shared" si="10"/>
        <v>0</v>
      </c>
      <c r="L115" t="str">
        <f t="shared" si="11"/>
        <v/>
      </c>
    </row>
    <row r="116" spans="10:12" x14ac:dyDescent="0.25">
      <c r="J116">
        <f t="shared" si="9"/>
        <v>0</v>
      </c>
      <c r="K116">
        <f t="shared" si="10"/>
        <v>0</v>
      </c>
      <c r="L116" t="str">
        <f t="shared" si="11"/>
        <v/>
      </c>
    </row>
    <row r="117" spans="10:12" x14ac:dyDescent="0.25">
      <c r="J117">
        <f t="shared" si="9"/>
        <v>0</v>
      </c>
      <c r="K117">
        <f t="shared" si="10"/>
        <v>0</v>
      </c>
      <c r="L117" t="str">
        <f t="shared" si="11"/>
        <v/>
      </c>
    </row>
    <row r="118" spans="10:12" x14ac:dyDescent="0.25">
      <c r="J118">
        <f t="shared" ref="J118:J149" si="12">IF(OR($B118="", $H118&lt;&gt;"Activa"),0,$K118/12)</f>
        <v>0</v>
      </c>
      <c r="K118">
        <f t="shared" ref="K118:K149" si="13">IF(OR($B118="", $H118&lt;&gt;"Activa"),0,IF($D118="Mensual",$E118*12,IF($D118="Trimestral",$E118*4,IF($D118="Semestral",$E118*2,IF($D118="Anual",$E118,0)))))</f>
        <v>0</v>
      </c>
      <c r="L118" t="str">
        <f t="shared" ref="L118:L149" si="14">IF(OR($B118="", $H118&lt;&gt;"Activa"),"", $G118-$B$4)</f>
        <v/>
      </c>
    </row>
    <row r="119" spans="10:12" x14ac:dyDescent="0.25">
      <c r="J119">
        <f t="shared" si="12"/>
        <v>0</v>
      </c>
      <c r="K119">
        <f t="shared" si="13"/>
        <v>0</v>
      </c>
      <c r="L119" t="str">
        <f t="shared" si="14"/>
        <v/>
      </c>
    </row>
    <row r="120" spans="10:12" x14ac:dyDescent="0.25">
      <c r="J120">
        <f t="shared" si="12"/>
        <v>0</v>
      </c>
      <c r="K120">
        <f t="shared" si="13"/>
        <v>0</v>
      </c>
      <c r="L120" t="str">
        <f t="shared" si="14"/>
        <v/>
      </c>
    </row>
    <row r="121" spans="10:12" x14ac:dyDescent="0.25">
      <c r="J121">
        <f t="shared" si="12"/>
        <v>0</v>
      </c>
      <c r="K121">
        <f t="shared" si="13"/>
        <v>0</v>
      </c>
      <c r="L121" t="str">
        <f t="shared" si="14"/>
        <v/>
      </c>
    </row>
    <row r="122" spans="10:12" x14ac:dyDescent="0.25">
      <c r="J122">
        <f t="shared" si="12"/>
        <v>0</v>
      </c>
      <c r="K122">
        <f t="shared" si="13"/>
        <v>0</v>
      </c>
      <c r="L122" t="str">
        <f t="shared" si="14"/>
        <v/>
      </c>
    </row>
    <row r="123" spans="10:12" x14ac:dyDescent="0.25">
      <c r="J123">
        <f t="shared" si="12"/>
        <v>0</v>
      </c>
      <c r="K123">
        <f t="shared" si="13"/>
        <v>0</v>
      </c>
      <c r="L123" t="str">
        <f t="shared" si="14"/>
        <v/>
      </c>
    </row>
    <row r="124" spans="10:12" x14ac:dyDescent="0.25">
      <c r="J124">
        <f t="shared" si="12"/>
        <v>0</v>
      </c>
      <c r="K124">
        <f t="shared" si="13"/>
        <v>0</v>
      </c>
      <c r="L124" t="str">
        <f t="shared" si="14"/>
        <v/>
      </c>
    </row>
    <row r="125" spans="10:12" x14ac:dyDescent="0.25">
      <c r="J125">
        <f t="shared" si="12"/>
        <v>0</v>
      </c>
      <c r="K125">
        <f t="shared" si="13"/>
        <v>0</v>
      </c>
      <c r="L125" t="str">
        <f t="shared" si="14"/>
        <v/>
      </c>
    </row>
    <row r="126" spans="10:12" x14ac:dyDescent="0.25">
      <c r="J126">
        <f t="shared" si="12"/>
        <v>0</v>
      </c>
      <c r="K126">
        <f t="shared" si="13"/>
        <v>0</v>
      </c>
      <c r="L126" t="str">
        <f t="shared" si="14"/>
        <v/>
      </c>
    </row>
    <row r="127" spans="10:12" x14ac:dyDescent="0.25">
      <c r="J127">
        <f t="shared" si="12"/>
        <v>0</v>
      </c>
      <c r="K127">
        <f t="shared" si="13"/>
        <v>0</v>
      </c>
      <c r="L127" t="str">
        <f t="shared" si="14"/>
        <v/>
      </c>
    </row>
    <row r="128" spans="10:12" x14ac:dyDescent="0.25">
      <c r="J128">
        <f t="shared" si="12"/>
        <v>0</v>
      </c>
      <c r="K128">
        <f t="shared" si="13"/>
        <v>0</v>
      </c>
      <c r="L128" t="str">
        <f t="shared" si="14"/>
        <v/>
      </c>
    </row>
    <row r="129" spans="10:12" x14ac:dyDescent="0.25">
      <c r="J129">
        <f t="shared" si="12"/>
        <v>0</v>
      </c>
      <c r="K129">
        <f t="shared" si="13"/>
        <v>0</v>
      </c>
      <c r="L129" t="str">
        <f t="shared" si="14"/>
        <v/>
      </c>
    </row>
    <row r="130" spans="10:12" x14ac:dyDescent="0.25">
      <c r="J130">
        <f t="shared" si="12"/>
        <v>0</v>
      </c>
      <c r="K130">
        <f t="shared" si="13"/>
        <v>0</v>
      </c>
      <c r="L130" t="str">
        <f t="shared" si="14"/>
        <v/>
      </c>
    </row>
    <row r="131" spans="10:12" x14ac:dyDescent="0.25">
      <c r="J131">
        <f t="shared" si="12"/>
        <v>0</v>
      </c>
      <c r="K131">
        <f t="shared" si="13"/>
        <v>0</v>
      </c>
      <c r="L131" t="str">
        <f t="shared" si="14"/>
        <v/>
      </c>
    </row>
    <row r="132" spans="10:12" x14ac:dyDescent="0.25">
      <c r="J132">
        <f t="shared" si="12"/>
        <v>0</v>
      </c>
      <c r="K132">
        <f t="shared" si="13"/>
        <v>0</v>
      </c>
      <c r="L132" t="str">
        <f t="shared" si="14"/>
        <v/>
      </c>
    </row>
    <row r="133" spans="10:12" x14ac:dyDescent="0.25">
      <c r="J133">
        <f t="shared" si="12"/>
        <v>0</v>
      </c>
      <c r="K133">
        <f t="shared" si="13"/>
        <v>0</v>
      </c>
      <c r="L133" t="str">
        <f t="shared" si="14"/>
        <v/>
      </c>
    </row>
    <row r="134" spans="10:12" x14ac:dyDescent="0.25">
      <c r="J134">
        <f t="shared" si="12"/>
        <v>0</v>
      </c>
      <c r="K134">
        <f t="shared" si="13"/>
        <v>0</v>
      </c>
      <c r="L134" t="str">
        <f t="shared" si="14"/>
        <v/>
      </c>
    </row>
    <row r="135" spans="10:12" x14ac:dyDescent="0.25">
      <c r="J135">
        <f t="shared" si="12"/>
        <v>0</v>
      </c>
      <c r="K135">
        <f t="shared" si="13"/>
        <v>0</v>
      </c>
      <c r="L135" t="str">
        <f t="shared" si="14"/>
        <v/>
      </c>
    </row>
    <row r="136" spans="10:12" x14ac:dyDescent="0.25">
      <c r="J136">
        <f t="shared" si="12"/>
        <v>0</v>
      </c>
      <c r="K136">
        <f t="shared" si="13"/>
        <v>0</v>
      </c>
      <c r="L136" t="str">
        <f t="shared" si="14"/>
        <v/>
      </c>
    </row>
    <row r="137" spans="10:12" x14ac:dyDescent="0.25">
      <c r="J137">
        <f t="shared" si="12"/>
        <v>0</v>
      </c>
      <c r="K137">
        <f t="shared" si="13"/>
        <v>0</v>
      </c>
      <c r="L137" t="str">
        <f t="shared" si="14"/>
        <v/>
      </c>
    </row>
    <row r="138" spans="10:12" x14ac:dyDescent="0.25">
      <c r="J138">
        <f t="shared" si="12"/>
        <v>0</v>
      </c>
      <c r="K138">
        <f t="shared" si="13"/>
        <v>0</v>
      </c>
      <c r="L138" t="str">
        <f t="shared" si="14"/>
        <v/>
      </c>
    </row>
    <row r="139" spans="10:12" x14ac:dyDescent="0.25">
      <c r="J139">
        <f t="shared" si="12"/>
        <v>0</v>
      </c>
      <c r="K139">
        <f t="shared" si="13"/>
        <v>0</v>
      </c>
      <c r="L139" t="str">
        <f t="shared" si="14"/>
        <v/>
      </c>
    </row>
    <row r="140" spans="10:12" x14ac:dyDescent="0.25">
      <c r="J140">
        <f t="shared" si="12"/>
        <v>0</v>
      </c>
      <c r="K140">
        <f t="shared" si="13"/>
        <v>0</v>
      </c>
      <c r="L140" t="str">
        <f t="shared" si="14"/>
        <v/>
      </c>
    </row>
    <row r="141" spans="10:12" x14ac:dyDescent="0.25">
      <c r="J141">
        <f t="shared" si="12"/>
        <v>0</v>
      </c>
      <c r="K141">
        <f t="shared" si="13"/>
        <v>0</v>
      </c>
      <c r="L141" t="str">
        <f t="shared" si="14"/>
        <v/>
      </c>
    </row>
    <row r="142" spans="10:12" x14ac:dyDescent="0.25">
      <c r="J142">
        <f t="shared" si="12"/>
        <v>0</v>
      </c>
      <c r="K142">
        <f t="shared" si="13"/>
        <v>0</v>
      </c>
      <c r="L142" t="str">
        <f t="shared" si="14"/>
        <v/>
      </c>
    </row>
    <row r="143" spans="10:12" x14ac:dyDescent="0.25">
      <c r="J143">
        <f t="shared" si="12"/>
        <v>0</v>
      </c>
      <c r="K143">
        <f t="shared" si="13"/>
        <v>0</v>
      </c>
      <c r="L143" t="str">
        <f t="shared" si="14"/>
        <v/>
      </c>
    </row>
    <row r="144" spans="10:12" x14ac:dyDescent="0.25">
      <c r="J144">
        <f t="shared" si="12"/>
        <v>0</v>
      </c>
      <c r="K144">
        <f t="shared" si="13"/>
        <v>0</v>
      </c>
      <c r="L144" t="str">
        <f t="shared" si="14"/>
        <v/>
      </c>
    </row>
    <row r="145" spans="10:12" x14ac:dyDescent="0.25">
      <c r="J145">
        <f t="shared" si="12"/>
        <v>0</v>
      </c>
      <c r="K145">
        <f t="shared" si="13"/>
        <v>0</v>
      </c>
      <c r="L145" t="str">
        <f t="shared" si="14"/>
        <v/>
      </c>
    </row>
    <row r="146" spans="10:12" x14ac:dyDescent="0.25">
      <c r="J146">
        <f t="shared" si="12"/>
        <v>0</v>
      </c>
      <c r="K146">
        <f t="shared" si="13"/>
        <v>0</v>
      </c>
      <c r="L146" t="str">
        <f t="shared" si="14"/>
        <v/>
      </c>
    </row>
    <row r="147" spans="10:12" x14ac:dyDescent="0.25">
      <c r="J147">
        <f t="shared" si="12"/>
        <v>0</v>
      </c>
      <c r="K147">
        <f t="shared" si="13"/>
        <v>0</v>
      </c>
      <c r="L147" t="str">
        <f t="shared" si="14"/>
        <v/>
      </c>
    </row>
    <row r="148" spans="10:12" x14ac:dyDescent="0.25">
      <c r="J148">
        <f t="shared" si="12"/>
        <v>0</v>
      </c>
      <c r="K148">
        <f t="shared" si="13"/>
        <v>0</v>
      </c>
      <c r="L148" t="str">
        <f t="shared" si="14"/>
        <v/>
      </c>
    </row>
    <row r="149" spans="10:12" x14ac:dyDescent="0.25">
      <c r="J149">
        <f t="shared" si="12"/>
        <v>0</v>
      </c>
      <c r="K149">
        <f t="shared" si="13"/>
        <v>0</v>
      </c>
      <c r="L149" t="str">
        <f t="shared" si="14"/>
        <v/>
      </c>
    </row>
    <row r="150" spans="10:12" x14ac:dyDescent="0.25">
      <c r="J150">
        <f t="shared" ref="J150:J181" si="15">IF(OR($B150="", $H150&lt;&gt;"Activa"),0,$K150/12)</f>
        <v>0</v>
      </c>
      <c r="K150">
        <f t="shared" ref="K150:K181" si="16">IF(OR($B150="", $H150&lt;&gt;"Activa"),0,IF($D150="Mensual",$E150*12,IF($D150="Trimestral",$E150*4,IF($D150="Semestral",$E150*2,IF($D150="Anual",$E150,0)))))</f>
        <v>0</v>
      </c>
      <c r="L150" t="str">
        <f t="shared" ref="L150:L181" si="17">IF(OR($B150="", $H150&lt;&gt;"Activa"),"", $G150-$B$4)</f>
        <v/>
      </c>
    </row>
    <row r="151" spans="10:12" x14ac:dyDescent="0.25">
      <c r="J151">
        <f t="shared" si="15"/>
        <v>0</v>
      </c>
      <c r="K151">
        <f t="shared" si="16"/>
        <v>0</v>
      </c>
      <c r="L151" t="str">
        <f t="shared" si="17"/>
        <v/>
      </c>
    </row>
    <row r="152" spans="10:12" x14ac:dyDescent="0.25">
      <c r="J152">
        <f t="shared" si="15"/>
        <v>0</v>
      </c>
      <c r="K152">
        <f t="shared" si="16"/>
        <v>0</v>
      </c>
      <c r="L152" t="str">
        <f t="shared" si="17"/>
        <v/>
      </c>
    </row>
    <row r="153" spans="10:12" x14ac:dyDescent="0.25">
      <c r="J153">
        <f t="shared" si="15"/>
        <v>0</v>
      </c>
      <c r="K153">
        <f t="shared" si="16"/>
        <v>0</v>
      </c>
      <c r="L153" t="str">
        <f t="shared" si="17"/>
        <v/>
      </c>
    </row>
    <row r="154" spans="10:12" x14ac:dyDescent="0.25">
      <c r="J154">
        <f t="shared" si="15"/>
        <v>0</v>
      </c>
      <c r="K154">
        <f t="shared" si="16"/>
        <v>0</v>
      </c>
      <c r="L154" t="str">
        <f t="shared" si="17"/>
        <v/>
      </c>
    </row>
    <row r="155" spans="10:12" x14ac:dyDescent="0.25">
      <c r="J155">
        <f t="shared" si="15"/>
        <v>0</v>
      </c>
      <c r="K155">
        <f t="shared" si="16"/>
        <v>0</v>
      </c>
      <c r="L155" t="str">
        <f t="shared" si="17"/>
        <v/>
      </c>
    </row>
    <row r="156" spans="10:12" x14ac:dyDescent="0.25">
      <c r="J156">
        <f t="shared" si="15"/>
        <v>0</v>
      </c>
      <c r="K156">
        <f t="shared" si="16"/>
        <v>0</v>
      </c>
      <c r="L156" t="str">
        <f t="shared" si="17"/>
        <v/>
      </c>
    </row>
    <row r="157" spans="10:12" x14ac:dyDescent="0.25">
      <c r="J157">
        <f t="shared" si="15"/>
        <v>0</v>
      </c>
      <c r="K157">
        <f t="shared" si="16"/>
        <v>0</v>
      </c>
      <c r="L157" t="str">
        <f t="shared" si="17"/>
        <v/>
      </c>
    </row>
    <row r="158" spans="10:12" x14ac:dyDescent="0.25">
      <c r="J158">
        <f t="shared" si="15"/>
        <v>0</v>
      </c>
      <c r="K158">
        <f t="shared" si="16"/>
        <v>0</v>
      </c>
      <c r="L158" t="str">
        <f t="shared" si="17"/>
        <v/>
      </c>
    </row>
    <row r="159" spans="10:12" x14ac:dyDescent="0.25">
      <c r="J159">
        <f t="shared" si="15"/>
        <v>0</v>
      </c>
      <c r="K159">
        <f t="shared" si="16"/>
        <v>0</v>
      </c>
      <c r="L159" t="str">
        <f t="shared" si="17"/>
        <v/>
      </c>
    </row>
    <row r="160" spans="10:12" x14ac:dyDescent="0.25">
      <c r="J160">
        <f t="shared" si="15"/>
        <v>0</v>
      </c>
      <c r="K160">
        <f t="shared" si="16"/>
        <v>0</v>
      </c>
      <c r="L160" t="str">
        <f t="shared" si="17"/>
        <v/>
      </c>
    </row>
    <row r="161" spans="10:12" x14ac:dyDescent="0.25">
      <c r="J161">
        <f t="shared" si="15"/>
        <v>0</v>
      </c>
      <c r="K161">
        <f t="shared" si="16"/>
        <v>0</v>
      </c>
      <c r="L161" t="str">
        <f t="shared" si="17"/>
        <v/>
      </c>
    </row>
    <row r="162" spans="10:12" x14ac:dyDescent="0.25">
      <c r="J162">
        <f t="shared" si="15"/>
        <v>0</v>
      </c>
      <c r="K162">
        <f t="shared" si="16"/>
        <v>0</v>
      </c>
      <c r="L162" t="str">
        <f t="shared" si="17"/>
        <v/>
      </c>
    </row>
    <row r="163" spans="10:12" x14ac:dyDescent="0.25">
      <c r="J163">
        <f t="shared" si="15"/>
        <v>0</v>
      </c>
      <c r="K163">
        <f t="shared" si="16"/>
        <v>0</v>
      </c>
      <c r="L163" t="str">
        <f t="shared" si="17"/>
        <v/>
      </c>
    </row>
    <row r="164" spans="10:12" x14ac:dyDescent="0.25">
      <c r="J164">
        <f t="shared" si="15"/>
        <v>0</v>
      </c>
      <c r="K164">
        <f t="shared" si="16"/>
        <v>0</v>
      </c>
      <c r="L164" t="str">
        <f t="shared" si="17"/>
        <v/>
      </c>
    </row>
    <row r="165" spans="10:12" x14ac:dyDescent="0.25">
      <c r="J165">
        <f t="shared" si="15"/>
        <v>0</v>
      </c>
      <c r="K165">
        <f t="shared" si="16"/>
        <v>0</v>
      </c>
      <c r="L165" t="str">
        <f t="shared" si="17"/>
        <v/>
      </c>
    </row>
    <row r="166" spans="10:12" x14ac:dyDescent="0.25">
      <c r="J166">
        <f t="shared" si="15"/>
        <v>0</v>
      </c>
      <c r="K166">
        <f t="shared" si="16"/>
        <v>0</v>
      </c>
      <c r="L166" t="str">
        <f t="shared" si="17"/>
        <v/>
      </c>
    </row>
    <row r="167" spans="10:12" x14ac:dyDescent="0.25">
      <c r="J167">
        <f t="shared" si="15"/>
        <v>0</v>
      </c>
      <c r="K167">
        <f t="shared" si="16"/>
        <v>0</v>
      </c>
      <c r="L167" t="str">
        <f t="shared" si="17"/>
        <v/>
      </c>
    </row>
    <row r="168" spans="10:12" x14ac:dyDescent="0.25">
      <c r="J168">
        <f t="shared" si="15"/>
        <v>0</v>
      </c>
      <c r="K168">
        <f t="shared" si="16"/>
        <v>0</v>
      </c>
      <c r="L168" t="str">
        <f t="shared" si="17"/>
        <v/>
      </c>
    </row>
    <row r="169" spans="10:12" x14ac:dyDescent="0.25">
      <c r="J169">
        <f t="shared" si="15"/>
        <v>0</v>
      </c>
      <c r="K169">
        <f t="shared" si="16"/>
        <v>0</v>
      </c>
      <c r="L169" t="str">
        <f t="shared" si="17"/>
        <v/>
      </c>
    </row>
    <row r="170" spans="10:12" x14ac:dyDescent="0.25">
      <c r="J170">
        <f t="shared" si="15"/>
        <v>0</v>
      </c>
      <c r="K170">
        <f t="shared" si="16"/>
        <v>0</v>
      </c>
      <c r="L170" t="str">
        <f t="shared" si="17"/>
        <v/>
      </c>
    </row>
    <row r="171" spans="10:12" x14ac:dyDescent="0.25">
      <c r="J171">
        <f t="shared" si="15"/>
        <v>0</v>
      </c>
      <c r="K171">
        <f t="shared" si="16"/>
        <v>0</v>
      </c>
      <c r="L171" t="str">
        <f t="shared" si="17"/>
        <v/>
      </c>
    </row>
    <row r="172" spans="10:12" x14ac:dyDescent="0.25">
      <c r="J172">
        <f t="shared" si="15"/>
        <v>0</v>
      </c>
      <c r="K172">
        <f t="shared" si="16"/>
        <v>0</v>
      </c>
      <c r="L172" t="str">
        <f t="shared" si="17"/>
        <v/>
      </c>
    </row>
    <row r="173" spans="10:12" x14ac:dyDescent="0.25">
      <c r="J173">
        <f t="shared" si="15"/>
        <v>0</v>
      </c>
      <c r="K173">
        <f t="shared" si="16"/>
        <v>0</v>
      </c>
      <c r="L173" t="str">
        <f t="shared" si="17"/>
        <v/>
      </c>
    </row>
    <row r="174" spans="10:12" x14ac:dyDescent="0.25">
      <c r="J174">
        <f t="shared" si="15"/>
        <v>0</v>
      </c>
      <c r="K174">
        <f t="shared" si="16"/>
        <v>0</v>
      </c>
      <c r="L174" t="str">
        <f t="shared" si="17"/>
        <v/>
      </c>
    </row>
    <row r="175" spans="10:12" x14ac:dyDescent="0.25">
      <c r="J175">
        <f t="shared" si="15"/>
        <v>0</v>
      </c>
      <c r="K175">
        <f t="shared" si="16"/>
        <v>0</v>
      </c>
      <c r="L175" t="str">
        <f t="shared" si="17"/>
        <v/>
      </c>
    </row>
    <row r="176" spans="10:12" x14ac:dyDescent="0.25">
      <c r="J176">
        <f t="shared" si="15"/>
        <v>0</v>
      </c>
      <c r="K176">
        <f t="shared" si="16"/>
        <v>0</v>
      </c>
      <c r="L176" t="str">
        <f t="shared" si="17"/>
        <v/>
      </c>
    </row>
    <row r="177" spans="10:12" x14ac:dyDescent="0.25">
      <c r="J177">
        <f t="shared" si="15"/>
        <v>0</v>
      </c>
      <c r="K177">
        <f t="shared" si="16"/>
        <v>0</v>
      </c>
      <c r="L177" t="str">
        <f t="shared" si="17"/>
        <v/>
      </c>
    </row>
    <row r="178" spans="10:12" x14ac:dyDescent="0.25">
      <c r="J178">
        <f t="shared" si="15"/>
        <v>0</v>
      </c>
      <c r="K178">
        <f t="shared" si="16"/>
        <v>0</v>
      </c>
      <c r="L178" t="str">
        <f t="shared" si="17"/>
        <v/>
      </c>
    </row>
    <row r="179" spans="10:12" x14ac:dyDescent="0.25">
      <c r="J179">
        <f t="shared" si="15"/>
        <v>0</v>
      </c>
      <c r="K179">
        <f t="shared" si="16"/>
        <v>0</v>
      </c>
      <c r="L179" t="str">
        <f t="shared" si="17"/>
        <v/>
      </c>
    </row>
    <row r="180" spans="10:12" x14ac:dyDescent="0.25">
      <c r="J180">
        <f t="shared" si="15"/>
        <v>0</v>
      </c>
      <c r="K180">
        <f t="shared" si="16"/>
        <v>0</v>
      </c>
      <c r="L180" t="str">
        <f t="shared" si="17"/>
        <v/>
      </c>
    </row>
    <row r="181" spans="10:12" x14ac:dyDescent="0.25">
      <c r="J181">
        <f t="shared" si="15"/>
        <v>0</v>
      </c>
      <c r="K181">
        <f t="shared" si="16"/>
        <v>0</v>
      </c>
      <c r="L181" t="str">
        <f t="shared" si="17"/>
        <v/>
      </c>
    </row>
    <row r="182" spans="10:12" x14ac:dyDescent="0.25">
      <c r="J182">
        <f t="shared" ref="J182:J209" si="18">IF(OR($B182="", $H182&lt;&gt;"Activa"),0,$K182/12)</f>
        <v>0</v>
      </c>
      <c r="K182">
        <f t="shared" ref="K182:K209" si="19">IF(OR($B182="", $H182&lt;&gt;"Activa"),0,IF($D182="Mensual",$E182*12,IF($D182="Trimestral",$E182*4,IF($D182="Semestral",$E182*2,IF($D182="Anual",$E182,0)))))</f>
        <v>0</v>
      </c>
      <c r="L182" t="str">
        <f t="shared" ref="L182:L209" si="20">IF(OR($B182="", $H182&lt;&gt;"Activa"),"", $G182-$B$4)</f>
        <v/>
      </c>
    </row>
    <row r="183" spans="10:12" x14ac:dyDescent="0.25">
      <c r="J183">
        <f t="shared" si="18"/>
        <v>0</v>
      </c>
      <c r="K183">
        <f t="shared" si="19"/>
        <v>0</v>
      </c>
      <c r="L183" t="str">
        <f t="shared" si="20"/>
        <v/>
      </c>
    </row>
    <row r="184" spans="10:12" x14ac:dyDescent="0.25">
      <c r="J184">
        <f t="shared" si="18"/>
        <v>0</v>
      </c>
      <c r="K184">
        <f t="shared" si="19"/>
        <v>0</v>
      </c>
      <c r="L184" t="str">
        <f t="shared" si="20"/>
        <v/>
      </c>
    </row>
    <row r="185" spans="10:12" x14ac:dyDescent="0.25">
      <c r="J185">
        <f t="shared" si="18"/>
        <v>0</v>
      </c>
      <c r="K185">
        <f t="shared" si="19"/>
        <v>0</v>
      </c>
      <c r="L185" t="str">
        <f t="shared" si="20"/>
        <v/>
      </c>
    </row>
    <row r="186" spans="10:12" x14ac:dyDescent="0.25">
      <c r="J186">
        <f t="shared" si="18"/>
        <v>0</v>
      </c>
      <c r="K186">
        <f t="shared" si="19"/>
        <v>0</v>
      </c>
      <c r="L186" t="str">
        <f t="shared" si="20"/>
        <v/>
      </c>
    </row>
    <row r="187" spans="10:12" x14ac:dyDescent="0.25">
      <c r="J187">
        <f t="shared" si="18"/>
        <v>0</v>
      </c>
      <c r="K187">
        <f t="shared" si="19"/>
        <v>0</v>
      </c>
      <c r="L187" t="str">
        <f t="shared" si="20"/>
        <v/>
      </c>
    </row>
    <row r="188" spans="10:12" x14ac:dyDescent="0.25">
      <c r="J188">
        <f t="shared" si="18"/>
        <v>0</v>
      </c>
      <c r="K188">
        <f t="shared" si="19"/>
        <v>0</v>
      </c>
      <c r="L188" t="str">
        <f t="shared" si="20"/>
        <v/>
      </c>
    </row>
    <row r="189" spans="10:12" x14ac:dyDescent="0.25">
      <c r="J189">
        <f t="shared" si="18"/>
        <v>0</v>
      </c>
      <c r="K189">
        <f t="shared" si="19"/>
        <v>0</v>
      </c>
      <c r="L189" t="str">
        <f t="shared" si="20"/>
        <v/>
      </c>
    </row>
    <row r="190" spans="10:12" x14ac:dyDescent="0.25">
      <c r="J190">
        <f t="shared" si="18"/>
        <v>0</v>
      </c>
      <c r="K190">
        <f t="shared" si="19"/>
        <v>0</v>
      </c>
      <c r="L190" t="str">
        <f t="shared" si="20"/>
        <v/>
      </c>
    </row>
    <row r="191" spans="10:12" x14ac:dyDescent="0.25">
      <c r="J191">
        <f t="shared" si="18"/>
        <v>0</v>
      </c>
      <c r="K191">
        <f t="shared" si="19"/>
        <v>0</v>
      </c>
      <c r="L191" t="str">
        <f t="shared" si="20"/>
        <v/>
      </c>
    </row>
    <row r="192" spans="10:12" x14ac:dyDescent="0.25">
      <c r="J192">
        <f t="shared" si="18"/>
        <v>0</v>
      </c>
      <c r="K192">
        <f t="shared" si="19"/>
        <v>0</v>
      </c>
      <c r="L192" t="str">
        <f t="shared" si="20"/>
        <v/>
      </c>
    </row>
    <row r="193" spans="10:12" x14ac:dyDescent="0.25">
      <c r="J193">
        <f t="shared" si="18"/>
        <v>0</v>
      </c>
      <c r="K193">
        <f t="shared" si="19"/>
        <v>0</v>
      </c>
      <c r="L193" t="str">
        <f t="shared" si="20"/>
        <v/>
      </c>
    </row>
    <row r="194" spans="10:12" x14ac:dyDescent="0.25">
      <c r="J194">
        <f t="shared" si="18"/>
        <v>0</v>
      </c>
      <c r="K194">
        <f t="shared" si="19"/>
        <v>0</v>
      </c>
      <c r="L194" t="str">
        <f t="shared" si="20"/>
        <v/>
      </c>
    </row>
    <row r="195" spans="10:12" x14ac:dyDescent="0.25">
      <c r="J195">
        <f t="shared" si="18"/>
        <v>0</v>
      </c>
      <c r="K195">
        <f t="shared" si="19"/>
        <v>0</v>
      </c>
      <c r="L195" t="str">
        <f t="shared" si="20"/>
        <v/>
      </c>
    </row>
    <row r="196" spans="10:12" x14ac:dyDescent="0.25">
      <c r="J196">
        <f t="shared" si="18"/>
        <v>0</v>
      </c>
      <c r="K196">
        <f t="shared" si="19"/>
        <v>0</v>
      </c>
      <c r="L196" t="str">
        <f t="shared" si="20"/>
        <v/>
      </c>
    </row>
    <row r="197" spans="10:12" x14ac:dyDescent="0.25">
      <c r="J197">
        <f t="shared" si="18"/>
        <v>0</v>
      </c>
      <c r="K197">
        <f t="shared" si="19"/>
        <v>0</v>
      </c>
      <c r="L197" t="str">
        <f t="shared" si="20"/>
        <v/>
      </c>
    </row>
    <row r="198" spans="10:12" x14ac:dyDescent="0.25">
      <c r="J198">
        <f t="shared" si="18"/>
        <v>0</v>
      </c>
      <c r="K198">
        <f t="shared" si="19"/>
        <v>0</v>
      </c>
      <c r="L198" t="str">
        <f t="shared" si="20"/>
        <v/>
      </c>
    </row>
    <row r="199" spans="10:12" x14ac:dyDescent="0.25">
      <c r="J199">
        <f t="shared" si="18"/>
        <v>0</v>
      </c>
      <c r="K199">
        <f t="shared" si="19"/>
        <v>0</v>
      </c>
      <c r="L199" t="str">
        <f t="shared" si="20"/>
        <v/>
      </c>
    </row>
    <row r="200" spans="10:12" x14ac:dyDescent="0.25">
      <c r="J200">
        <f t="shared" si="18"/>
        <v>0</v>
      </c>
      <c r="K200">
        <f t="shared" si="19"/>
        <v>0</v>
      </c>
      <c r="L200" t="str">
        <f t="shared" si="20"/>
        <v/>
      </c>
    </row>
    <row r="201" spans="10:12" x14ac:dyDescent="0.25">
      <c r="J201">
        <f t="shared" si="18"/>
        <v>0</v>
      </c>
      <c r="K201">
        <f t="shared" si="19"/>
        <v>0</v>
      </c>
      <c r="L201" t="str">
        <f t="shared" si="20"/>
        <v/>
      </c>
    </row>
    <row r="202" spans="10:12" x14ac:dyDescent="0.25">
      <c r="J202">
        <f t="shared" si="18"/>
        <v>0</v>
      </c>
      <c r="K202">
        <f t="shared" si="19"/>
        <v>0</v>
      </c>
      <c r="L202" t="str">
        <f t="shared" si="20"/>
        <v/>
      </c>
    </row>
    <row r="203" spans="10:12" x14ac:dyDescent="0.25">
      <c r="J203">
        <f t="shared" si="18"/>
        <v>0</v>
      </c>
      <c r="K203">
        <f t="shared" si="19"/>
        <v>0</v>
      </c>
      <c r="L203" t="str">
        <f t="shared" si="20"/>
        <v/>
      </c>
    </row>
    <row r="204" spans="10:12" x14ac:dyDescent="0.25">
      <c r="J204">
        <f t="shared" si="18"/>
        <v>0</v>
      </c>
      <c r="K204">
        <f t="shared" si="19"/>
        <v>0</v>
      </c>
      <c r="L204" t="str">
        <f t="shared" si="20"/>
        <v/>
      </c>
    </row>
    <row r="205" spans="10:12" x14ac:dyDescent="0.25">
      <c r="J205">
        <f t="shared" si="18"/>
        <v>0</v>
      </c>
      <c r="K205">
        <f t="shared" si="19"/>
        <v>0</v>
      </c>
      <c r="L205" t="str">
        <f t="shared" si="20"/>
        <v/>
      </c>
    </row>
    <row r="206" spans="10:12" x14ac:dyDescent="0.25">
      <c r="J206">
        <f t="shared" si="18"/>
        <v>0</v>
      </c>
      <c r="K206">
        <f t="shared" si="19"/>
        <v>0</v>
      </c>
      <c r="L206" t="str">
        <f t="shared" si="20"/>
        <v/>
      </c>
    </row>
    <row r="207" spans="10:12" x14ac:dyDescent="0.25">
      <c r="J207">
        <f t="shared" si="18"/>
        <v>0</v>
      </c>
      <c r="K207">
        <f t="shared" si="19"/>
        <v>0</v>
      </c>
      <c r="L207" t="str">
        <f t="shared" si="20"/>
        <v/>
      </c>
    </row>
    <row r="208" spans="10:12" x14ac:dyDescent="0.25">
      <c r="J208">
        <f t="shared" si="18"/>
        <v>0</v>
      </c>
      <c r="K208">
        <f t="shared" si="19"/>
        <v>0</v>
      </c>
      <c r="L208" t="str">
        <f t="shared" si="20"/>
        <v/>
      </c>
    </row>
    <row r="209" spans="10:12" x14ac:dyDescent="0.25">
      <c r="J209">
        <f t="shared" si="18"/>
        <v>0</v>
      </c>
      <c r="K209">
        <f t="shared" si="19"/>
        <v>0</v>
      </c>
      <c r="L209" t="str">
        <f t="shared" si="20"/>
        <v/>
      </c>
    </row>
  </sheetData>
  <mergeCells count="20">
    <mergeCell ref="N25:P25"/>
    <mergeCell ref="N1:S1"/>
    <mergeCell ref="A20:L20"/>
    <mergeCell ref="A1:L1"/>
    <mergeCell ref="K4:L4"/>
    <mergeCell ref="A2:L2"/>
    <mergeCell ref="N4:P4"/>
    <mergeCell ref="A19:L19"/>
    <mergeCell ref="K8:L8"/>
    <mergeCell ref="C5:D6"/>
    <mergeCell ref="E5:F6"/>
    <mergeCell ref="K5:L6"/>
    <mergeCell ref="G4:H4"/>
    <mergeCell ref="K7:L7"/>
    <mergeCell ref="I4:J4"/>
    <mergeCell ref="A7:J7"/>
    <mergeCell ref="G5:H6"/>
    <mergeCell ref="I5:J6"/>
    <mergeCell ref="C4:D4"/>
    <mergeCell ref="E4:F4"/>
  </mergeCells>
  <conditionalFormatting sqref="A22:L209">
    <cfRule type="expression" dxfId="4" priority="1">
      <formula>OR($H22="En pausa",$H22="Cancelada")</formula>
    </cfRule>
  </conditionalFormatting>
  <conditionalFormatting sqref="G22:G209">
    <cfRule type="expression" dxfId="3" priority="2">
      <formula>AND($H22="Activa",$L22&gt;=0,$L22&lt;=7)</formula>
    </cfRule>
    <cfRule type="expression" dxfId="2" priority="3">
      <formula>AND($H22="Activa",$L22&gt;7,$L22&lt;=30)</formula>
    </cfRule>
  </conditionalFormatting>
  <conditionalFormatting sqref="L22:L209">
    <cfRule type="expression" dxfId="1" priority="4">
      <formula>AND($H22="Activa",$L22&gt;=0,$L22&lt;=7)</formula>
    </cfRule>
    <cfRule type="expression" dxfId="0" priority="4">
      <formula>AND($H22="Activa",$L22&gt;7,$L22&lt;=30)</formula>
    </cfRule>
  </conditionalFormatting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showGridLines="0" workbookViewId="0"/>
  </sheetViews>
  <sheetFormatPr baseColWidth="10" defaultColWidth="9.140625" defaultRowHeight="15" x14ac:dyDescent="0.25"/>
  <sheetData>
    <row r="1" spans="1:4" x14ac:dyDescent="0.25">
      <c r="A1" s="27" t="s">
        <v>64</v>
      </c>
      <c r="B1" s="27" t="s">
        <v>26</v>
      </c>
      <c r="C1" s="27" t="s">
        <v>30</v>
      </c>
      <c r="D1" s="27" t="s">
        <v>31</v>
      </c>
    </row>
    <row r="2" spans="1:4" x14ac:dyDescent="0.25">
      <c r="A2" t="s">
        <v>14</v>
      </c>
      <c r="B2" t="s">
        <v>35</v>
      </c>
      <c r="C2" t="s">
        <v>36</v>
      </c>
      <c r="D2" t="s">
        <v>37</v>
      </c>
    </row>
    <row r="3" spans="1:4" x14ac:dyDescent="0.25">
      <c r="A3" t="s">
        <v>16</v>
      </c>
      <c r="B3" t="s">
        <v>51</v>
      </c>
      <c r="C3" t="s">
        <v>59</v>
      </c>
      <c r="D3" t="s">
        <v>40</v>
      </c>
    </row>
    <row r="4" spans="1:4" x14ac:dyDescent="0.25">
      <c r="A4" t="s">
        <v>18</v>
      </c>
      <c r="B4" t="s">
        <v>55</v>
      </c>
      <c r="C4" t="s">
        <v>61</v>
      </c>
      <c r="D4" t="s">
        <v>43</v>
      </c>
    </row>
    <row r="5" spans="1:4" x14ac:dyDescent="0.25">
      <c r="A5" t="s">
        <v>19</v>
      </c>
      <c r="B5" t="s">
        <v>45</v>
      </c>
      <c r="D5" t="s">
        <v>56</v>
      </c>
    </row>
    <row r="6" spans="1:4" x14ac:dyDescent="0.25">
      <c r="A6" t="s">
        <v>21</v>
      </c>
      <c r="D6" t="s">
        <v>65</v>
      </c>
    </row>
    <row r="7" spans="1:4" x14ac:dyDescent="0.25">
      <c r="A7" t="s">
        <v>23</v>
      </c>
    </row>
    <row r="8" spans="1:4" x14ac:dyDescent="0.25">
      <c r="A8" t="s">
        <v>33</v>
      </c>
    </row>
    <row r="9" spans="1:4" x14ac:dyDescent="0.25">
      <c r="A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</vt:i4>
      </vt:variant>
    </vt:vector>
  </HeadingPairs>
  <TitlesOfParts>
    <vt:vector size="7" baseType="lpstr">
      <vt:lpstr>Panel</vt:lpstr>
      <vt:lpstr>Listas</vt:lpstr>
      <vt:lpstr>Panel!Área_de_impresión</vt:lpstr>
      <vt:lpstr>lstCategorias</vt:lpstr>
      <vt:lpstr>lstEstado</vt:lpstr>
      <vt:lpstr>lstMetodo</vt:lpstr>
      <vt:lpstr>lstPeriodicidad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created xsi:type="dcterms:W3CDTF">2026-02-11T08:47:54Z</dcterms:created>
  <dcterms:modified xsi:type="dcterms:W3CDTF">2026-02-11T08:47:54Z</dcterms:modified>
</cp:coreProperties>
</file>