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riptomonedas\"/>
    </mc:Choice>
  </mc:AlternateContent>
  <xr:revisionPtr revIDLastSave="0" documentId="13_ncr:1_{09B97D07-F9AB-49A9-8E46-00D2090B2D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rte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" i="1" l="1"/>
  <c r="R3" i="1" s="1"/>
  <c r="N21" i="1"/>
  <c r="M21" i="1"/>
  <c r="K21" i="1"/>
  <c r="J21" i="1"/>
  <c r="I21" i="1"/>
  <c r="H21" i="1"/>
  <c r="F21" i="1"/>
  <c r="N20" i="1"/>
  <c r="M20" i="1"/>
  <c r="K20" i="1"/>
  <c r="J20" i="1"/>
  <c r="I20" i="1"/>
  <c r="H20" i="1"/>
  <c r="F20" i="1"/>
  <c r="N19" i="1"/>
  <c r="M19" i="1"/>
  <c r="K19" i="1"/>
  <c r="J19" i="1"/>
  <c r="I19" i="1"/>
  <c r="H19" i="1"/>
  <c r="F19" i="1"/>
  <c r="N18" i="1"/>
  <c r="M18" i="1"/>
  <c r="K18" i="1"/>
  <c r="J18" i="1"/>
  <c r="I18" i="1"/>
  <c r="H18" i="1"/>
  <c r="F18" i="1"/>
  <c r="N17" i="1"/>
  <c r="M17" i="1"/>
  <c r="K17" i="1"/>
  <c r="J17" i="1"/>
  <c r="I17" i="1"/>
  <c r="H17" i="1"/>
  <c r="F17" i="1"/>
  <c r="N16" i="1"/>
  <c r="M16" i="1"/>
  <c r="K16" i="1"/>
  <c r="J16" i="1"/>
  <c r="I16" i="1"/>
  <c r="H16" i="1"/>
  <c r="F16" i="1"/>
  <c r="N15" i="1"/>
  <c r="M15" i="1"/>
  <c r="K15" i="1"/>
  <c r="J15" i="1"/>
  <c r="I15" i="1"/>
  <c r="H15" i="1"/>
  <c r="F15" i="1"/>
  <c r="H14" i="1"/>
  <c r="I14" i="1" s="1"/>
  <c r="J14" i="1" s="1"/>
  <c r="N14" i="1" s="1"/>
  <c r="F14" i="1"/>
  <c r="H13" i="1"/>
  <c r="I13" i="1" s="1"/>
  <c r="J13" i="1" s="1"/>
  <c r="N13" i="1" s="1"/>
  <c r="F13" i="1"/>
  <c r="H12" i="1"/>
  <c r="I12" i="1" s="1"/>
  <c r="J12" i="1" s="1"/>
  <c r="N12" i="1" s="1"/>
  <c r="F12" i="1"/>
  <c r="H11" i="1"/>
  <c r="I11" i="1" s="1"/>
  <c r="J11" i="1" s="1"/>
  <c r="N11" i="1" s="1"/>
  <c r="F11" i="1"/>
  <c r="H10" i="1"/>
  <c r="I10" i="1" s="1"/>
  <c r="J10" i="1" s="1"/>
  <c r="N10" i="1" s="1"/>
  <c r="F10" i="1"/>
  <c r="R9" i="1"/>
  <c r="H9" i="1"/>
  <c r="I9" i="1" s="1"/>
  <c r="J9" i="1" s="1"/>
  <c r="N9" i="1" s="1"/>
  <c r="F9" i="1"/>
  <c r="H8" i="1"/>
  <c r="I8" i="1" s="1"/>
  <c r="J8" i="1" s="1"/>
  <c r="N8" i="1" s="1"/>
  <c r="F8" i="1"/>
  <c r="H7" i="1"/>
  <c r="I7" i="1" s="1"/>
  <c r="J7" i="1" s="1"/>
  <c r="F7" i="1"/>
  <c r="H3" i="1"/>
  <c r="H22" i="1" l="1"/>
  <c r="I22" i="1" s="1"/>
  <c r="R8" i="1"/>
  <c r="R7" i="1"/>
  <c r="N7" i="1"/>
  <c r="K13" i="1"/>
  <c r="M13" i="1" s="1"/>
  <c r="K10" i="1"/>
  <c r="M10" i="1" s="1"/>
  <c r="K12" i="1"/>
  <c r="M12" i="1" s="1"/>
  <c r="K9" i="1"/>
  <c r="M9" i="1" s="1"/>
  <c r="K14" i="1"/>
  <c r="M14" i="1" s="1"/>
  <c r="K11" i="1"/>
  <c r="M11" i="1" s="1"/>
  <c r="K8" i="1"/>
  <c r="M8" i="1" s="1"/>
  <c r="K7" i="1"/>
  <c r="M7" i="1" s="1"/>
  <c r="R4" i="1"/>
  <c r="J22" i="1" l="1"/>
  <c r="R6" i="1" s="1"/>
  <c r="R5" i="1"/>
</calcChain>
</file>

<file path=xl/sharedStrings.xml><?xml version="1.0" encoding="utf-8"?>
<sst xmlns="http://schemas.openxmlformats.org/spreadsheetml/2006/main" count="62" uniqueCount="59">
  <si>
    <t>KPI</t>
  </si>
  <si>
    <t>Moneda base</t>
  </si>
  <si>
    <t>EUR</t>
  </si>
  <si>
    <t>Umbral de alerta (Rentab. %)</t>
  </si>
  <si>
    <t>Fecha</t>
  </si>
  <si>
    <t>Total invertido</t>
  </si>
  <si>
    <t>Modo de precios</t>
  </si>
  <si>
    <t>Manual</t>
  </si>
  <si>
    <t>Notas</t>
  </si>
  <si>
    <t>En modo Manual, rellena “Precio actual (€)”. Para automatizar, usa Power Query o copia la fórmula de ejemplo del recuadro de ayuda inferior.</t>
  </si>
  <si>
    <t>Valor actual</t>
  </si>
  <si>
    <t>Beneficio</t>
  </si>
  <si>
    <t>Activo</t>
  </si>
  <si>
    <t>Ticker</t>
  </si>
  <si>
    <t>Categoría</t>
  </si>
  <si>
    <t>Unidades</t>
  </si>
  <si>
    <t>Precio medio (€)</t>
  </si>
  <si>
    <t>Precio actual (€)</t>
  </si>
  <si>
    <t>Estado</t>
  </si>
  <si>
    <t>ROI</t>
  </si>
  <si>
    <t>ETF</t>
  </si>
  <si>
    <t>Mejor activo</t>
  </si>
  <si>
    <t>Acción</t>
  </si>
  <si>
    <t>Peor activo</t>
  </si>
  <si>
    <t>Oro (onza)</t>
  </si>
  <si>
    <t>XAU</t>
  </si>
  <si>
    <t>Commod.</t>
  </si>
  <si>
    <t>Última actualización</t>
  </si>
  <si>
    <t>Bitcoin</t>
  </si>
  <si>
    <t>BTCUSDT</t>
  </si>
  <si>
    <t>Crypto</t>
  </si>
  <si>
    <t>Ethereum</t>
  </si>
  <si>
    <t>ETHUSDT</t>
  </si>
  <si>
    <t>Leyenda</t>
  </si>
  <si>
    <t>Renta fija</t>
  </si>
  <si>
    <t>Celdas editables</t>
  </si>
  <si>
    <t/>
  </si>
  <si>
    <t>Liquidez</t>
  </si>
  <si>
    <t>Cálculos</t>
  </si>
  <si>
    <t>TOTAL</t>
  </si>
  <si>
    <t>Ayuda rápida (sin macros):
Rellena las celdas resaltadas: Activo, Ticker, Categoría, Invertido, Unidades, Precio actual y Objetivo (opcional).
El panel KPI (derecha) se actualiza solo: total invertido, valor actual, beneficio y ROI.
Actualización de precios: puedes escribir el precio manualmente o usar Power Query:
Datos &gt; Obtener datos &gt; Desde otras fuentes &gt; Desde Web. Pega una URL por ticker y refresca cuando quieras.
Para cripto, una URL típica es: https://api.binance.com/api/v3/ticker/price?symbol=BTCUSDT (cambia el ticker).
Nota: si importas precios a una tabla, puedes vincularlos con BUSCARV o XLOOKUP (si tu Excel lo permite).</t>
  </si>
  <si>
    <t>EXCEL PARA GESTIÓN DE CRIPTOMONEDAS</t>
  </si>
  <si>
    <t>Ripple</t>
  </si>
  <si>
    <t>XRP</t>
  </si>
  <si>
    <t>River</t>
  </si>
  <si>
    <t>RIVER</t>
  </si>
  <si>
    <t>Tether</t>
  </si>
  <si>
    <t>USDT</t>
  </si>
  <si>
    <t>Solana</t>
  </si>
  <si>
    <t>SOL</t>
  </si>
  <si>
    <t>Binance Coin</t>
  </si>
  <si>
    <t>BNB</t>
  </si>
  <si>
    <t>Objetivo
%</t>
  </si>
  <si>
    <t>Desvío
%</t>
  </si>
  <si>
    <t>Peso
%</t>
  </si>
  <si>
    <t>Rentab.
%</t>
  </si>
  <si>
    <t>Beneficio
(€)</t>
  </si>
  <si>
    <t>Valor actual
(€)</t>
  </si>
  <si>
    <t>Invertido
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</si>
</sst>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\€\ #,##0"/>
    <numFmt numFmtId="165" formatCode="0.0%"/>
    <numFmt numFmtId="166" formatCode="#,##0.####"/>
    <numFmt numFmtId="167" formatCode="\€\ #,##0.00"/>
    <numFmt numFmtId="168" formatCode="dd/mm/yyyy\ hh:mm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121528"/>
      <name val="Calibri"/>
    </font>
    <font>
      <sz val="11"/>
      <color rgb="FF121528"/>
      <name val="Calibri"/>
    </font>
    <font>
      <b/>
      <sz val="11"/>
      <color rgb="FFFFFFFF"/>
      <name val="Calibri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8E1"/>
      </patternFill>
    </fill>
    <fill>
      <patternFill patternType="solid">
        <fgColor rgb="FFFFFFFF"/>
      </patternFill>
    </fill>
    <fill>
      <patternFill patternType="solid">
        <fgColor theme="8" tint="-0.499984740745262"/>
        <bgColor indexed="64"/>
      </patternFill>
    </fill>
  </fills>
  <borders count="20">
    <border>
      <left/>
      <right/>
      <top/>
      <bottom/>
      <diagonal/>
    </border>
    <border>
      <left style="medium">
        <color rgb="FF121528"/>
      </left>
      <right/>
      <top style="medium">
        <color rgb="FF121528"/>
      </top>
      <bottom style="medium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/>
      <top/>
      <bottom/>
      <diagonal/>
    </border>
    <border>
      <left/>
      <right/>
      <top/>
      <bottom/>
      <diagonal/>
    </border>
    <border>
      <left/>
      <right style="medium">
        <color rgb="FF121528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rgb="FF121528"/>
      </left>
      <right/>
      <top style="medium">
        <color rgb="FF121528"/>
      </top>
      <bottom style="medium">
        <color rgb="FF121528"/>
      </bottom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 style="medium">
        <color rgb="FF121528"/>
      </top>
      <bottom/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7" fontId="0" fillId="5" borderId="5" xfId="0" applyNumberFormat="1" applyFill="1" applyBorder="1" applyAlignment="1">
      <alignment horizontal="center" vertical="center"/>
    </xf>
    <xf numFmtId="165" fontId="0" fillId="5" borderId="5" xfId="0" applyNumberFormat="1" applyFill="1" applyBorder="1" applyAlignment="1">
      <alignment horizontal="center" vertical="center"/>
    </xf>
    <xf numFmtId="49" fontId="0" fillId="5" borderId="6" xfId="0" applyNumberFormat="1" applyFill="1" applyBorder="1" applyAlignment="1">
      <alignment horizontal="center" vertical="center"/>
    </xf>
    <xf numFmtId="0" fontId="0" fillId="4" borderId="7" xfId="0" applyFill="1" applyBorder="1"/>
    <xf numFmtId="0" fontId="0" fillId="5" borderId="7" xfId="0" applyFill="1" applyBorder="1"/>
    <xf numFmtId="0" fontId="2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center" vertical="center"/>
    </xf>
    <xf numFmtId="164" fontId="2" fillId="3" borderId="9" xfId="0" applyNumberFormat="1" applyFont="1" applyFill="1" applyBorder="1" applyAlignment="1">
      <alignment horizontal="center" vertical="center"/>
    </xf>
    <xf numFmtId="165" fontId="2" fillId="3" borderId="9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164" fontId="3" fillId="3" borderId="7" xfId="0" applyNumberFormat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horizontal="right" vertical="center"/>
    </xf>
    <xf numFmtId="165" fontId="3" fillId="3" borderId="7" xfId="0" applyNumberFormat="1" applyFont="1" applyFill="1" applyBorder="1" applyAlignment="1">
      <alignment horizontal="right" vertical="center"/>
    </xf>
    <xf numFmtId="0" fontId="0" fillId="3" borderId="4" xfId="0" applyFill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164" fontId="2" fillId="3" borderId="5" xfId="0" applyNumberFormat="1" applyFont="1" applyFill="1" applyBorder="1" applyAlignment="1">
      <alignment horizontal="center" vertical="center"/>
    </xf>
    <xf numFmtId="166" fontId="3" fillId="3" borderId="5" xfId="0" applyNumberFormat="1" applyFont="1" applyFill="1" applyBorder="1" applyAlignment="1">
      <alignment horizontal="center" vertical="center"/>
    </xf>
    <xf numFmtId="167" fontId="2" fillId="3" borderId="5" xfId="0" applyNumberFormat="1" applyFont="1" applyFill="1" applyBorder="1" applyAlignment="1">
      <alignment horizontal="center" vertical="center"/>
    </xf>
    <xf numFmtId="165" fontId="3" fillId="3" borderId="5" xfId="0" applyNumberFormat="1" applyFont="1" applyFill="1" applyBorder="1" applyAlignment="1">
      <alignment horizontal="center" vertical="center"/>
    </xf>
    <xf numFmtId="168" fontId="3" fillId="3" borderId="7" xfId="0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0" fillId="0" borderId="0" xfId="0"/>
    <xf numFmtId="0" fontId="3" fillId="3" borderId="11" xfId="0" applyFont="1" applyFill="1" applyBorder="1" applyAlignment="1">
      <alignment horizontal="left" vertical="top" wrapText="1"/>
    </xf>
    <xf numFmtId="0" fontId="0" fillId="0" borderId="12" xfId="0" applyBorder="1"/>
    <xf numFmtId="0" fontId="0" fillId="0" borderId="14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3" fillId="3" borderId="0" xfId="0" applyFont="1" applyFill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0" fillId="0" borderId="19" xfId="0" applyBorder="1"/>
    <xf numFmtId="0" fontId="1" fillId="6" borderId="0" xfId="0" applyFont="1" applyFill="1" applyAlignment="1">
      <alignment horizontal="left" vertical="center"/>
    </xf>
    <xf numFmtId="0" fontId="0" fillId="6" borderId="0" xfId="0" applyFill="1"/>
  </cellXfs>
  <cellStyles count="1">
    <cellStyle name="Normal" xfId="0" builtinId="0"/>
  </cellStyles>
  <dxfs count="4">
    <dxf>
      <fill>
        <patternFill>
          <bgColor rgb="FFDFF0D8"/>
        </patternFill>
      </fill>
    </dxf>
    <dxf>
      <fill>
        <patternFill>
          <bgColor rgb="FFF8D7DA"/>
        </patternFill>
      </fill>
    </dxf>
    <dxf>
      <font>
        <b/>
        <color rgb="FFC62828"/>
      </font>
      <fill>
        <patternFill>
          <bgColor rgb="FFF8D7DA"/>
        </patternFill>
      </fill>
    </dxf>
    <dxf>
      <font>
        <b/>
        <color rgb="FF1E8E3E"/>
      </font>
      <fill>
        <patternFill>
          <bgColor rgb="FFDFF0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1238251</xdr:colOff>
      <xdr:row>0</xdr:row>
      <xdr:rowOff>47624</xdr:rowOff>
    </xdr:from>
    <xdr:to>
      <xdr:col>3</xdr:col>
      <xdr:colOff>1524002</xdr:colOff>
      <xdr:row>0</xdr:row>
      <xdr:rowOff>333375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8E3F14-CD14-0628-6732-237473F4E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6" y="47624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1670692</xdr:colOff>
      <xdr:row>0</xdr:row>
      <xdr:rowOff>30464</xdr:rowOff>
    </xdr:from>
    <xdr:to>
      <xdr:col>4</xdr:col>
      <xdr:colOff>87045</xdr:colOff>
      <xdr:row>1</xdr:row>
      <xdr:rowOff>2552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A4D9C3A-1BFB-EC28-FDD2-D9E4203DC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4251967" y="30464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238126</xdr:colOff>
      <xdr:row>0</xdr:row>
      <xdr:rowOff>47625</xdr:rowOff>
    </xdr:from>
    <xdr:to>
      <xdr:col>4</xdr:col>
      <xdr:colOff>523877</xdr:colOff>
      <xdr:row>0</xdr:row>
      <xdr:rowOff>333376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D358C0E-76FD-439B-BFF2-F6B7A6599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6" y="47625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41917</xdr:colOff>
      <xdr:row>0</xdr:row>
      <xdr:rowOff>30465</xdr:rowOff>
    </xdr:from>
    <xdr:to>
      <xdr:col>5</xdr:col>
      <xdr:colOff>258495</xdr:colOff>
      <xdr:row>1</xdr:row>
      <xdr:rowOff>2553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C9A4C65-D63D-41DA-AE8A-FB6A493A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5052067" y="30465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409576</xdr:colOff>
      <xdr:row>0</xdr:row>
      <xdr:rowOff>47624</xdr:rowOff>
    </xdr:from>
    <xdr:to>
      <xdr:col>5</xdr:col>
      <xdr:colOff>695327</xdr:colOff>
      <xdr:row>0</xdr:row>
      <xdr:rowOff>333375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73C859A-E407-40DE-B732-E3501AE39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6" y="47624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842017</xdr:colOff>
      <xdr:row>0</xdr:row>
      <xdr:rowOff>30464</xdr:rowOff>
    </xdr:from>
    <xdr:to>
      <xdr:col>6</xdr:col>
      <xdr:colOff>210870</xdr:colOff>
      <xdr:row>1</xdr:row>
      <xdr:rowOff>2552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6CB093B-1307-481E-BDEA-8F6A79628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5852167" y="30464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361951</xdr:colOff>
      <xdr:row>0</xdr:row>
      <xdr:rowOff>47625</xdr:rowOff>
    </xdr:from>
    <xdr:to>
      <xdr:col>6</xdr:col>
      <xdr:colOff>647702</xdr:colOff>
      <xdr:row>0</xdr:row>
      <xdr:rowOff>333376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5CD656F-7225-4EBD-8F4B-55B44F18B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6" y="47625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794392</xdr:colOff>
      <xdr:row>0</xdr:row>
      <xdr:rowOff>30465</xdr:rowOff>
    </xdr:from>
    <xdr:to>
      <xdr:col>7</xdr:col>
      <xdr:colOff>191820</xdr:colOff>
      <xdr:row>1</xdr:row>
      <xdr:rowOff>2553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1A2C0F5-2C24-42D0-B1FC-23835F694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6652267" y="30465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257177</xdr:colOff>
      <xdr:row>0</xdr:row>
      <xdr:rowOff>47624</xdr:rowOff>
    </xdr:from>
    <xdr:to>
      <xdr:col>7</xdr:col>
      <xdr:colOff>542928</xdr:colOff>
      <xdr:row>0</xdr:row>
      <xdr:rowOff>333375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27CB487A-9A95-4138-82BE-BF8EE609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2" y="47624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689618</xdr:colOff>
      <xdr:row>0</xdr:row>
      <xdr:rowOff>30464</xdr:rowOff>
    </xdr:from>
    <xdr:to>
      <xdr:col>8</xdr:col>
      <xdr:colOff>144196</xdr:colOff>
      <xdr:row>1</xdr:row>
      <xdr:rowOff>2552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101896C-3112-460E-A772-C4552BD2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7366643" y="30464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104777</xdr:colOff>
      <xdr:row>0</xdr:row>
      <xdr:rowOff>47625</xdr:rowOff>
    </xdr:from>
    <xdr:to>
      <xdr:col>8</xdr:col>
      <xdr:colOff>390528</xdr:colOff>
      <xdr:row>0</xdr:row>
      <xdr:rowOff>333376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CEA9076-2175-4F87-BDDF-162590B7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2" y="47625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537218</xdr:colOff>
      <xdr:row>0</xdr:row>
      <xdr:rowOff>30465</xdr:rowOff>
    </xdr:from>
    <xdr:to>
      <xdr:col>9</xdr:col>
      <xdr:colOff>125146</xdr:colOff>
      <xdr:row>1</xdr:row>
      <xdr:rowOff>2553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5BBC24F-91E9-406E-82D3-45D232050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8166743" y="30465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85727</xdr:colOff>
      <xdr:row>0</xdr:row>
      <xdr:rowOff>47624</xdr:rowOff>
    </xdr:from>
    <xdr:to>
      <xdr:col>9</xdr:col>
      <xdr:colOff>371478</xdr:colOff>
      <xdr:row>0</xdr:row>
      <xdr:rowOff>333375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29DB8B4-A94A-4319-8D3D-5FC6DD4AC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2" y="47624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518168</xdr:colOff>
      <xdr:row>0</xdr:row>
      <xdr:rowOff>30464</xdr:rowOff>
    </xdr:from>
    <xdr:to>
      <xdr:col>10</xdr:col>
      <xdr:colOff>210871</xdr:colOff>
      <xdr:row>1</xdr:row>
      <xdr:rowOff>2552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FD92C6B-83E9-4AC6-B6D5-7EF569C9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8966843" y="30464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228602</xdr:colOff>
      <xdr:row>0</xdr:row>
      <xdr:rowOff>47625</xdr:rowOff>
    </xdr:from>
    <xdr:to>
      <xdr:col>11</xdr:col>
      <xdr:colOff>104778</xdr:colOff>
      <xdr:row>0</xdr:row>
      <xdr:rowOff>333376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A559486-C121-4980-9296-F3232CCD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2" y="47625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175268</xdr:colOff>
      <xdr:row>0</xdr:row>
      <xdr:rowOff>30465</xdr:rowOff>
    </xdr:from>
    <xdr:to>
      <xdr:col>11</xdr:col>
      <xdr:colOff>391846</xdr:colOff>
      <xdr:row>1</xdr:row>
      <xdr:rowOff>2553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B40CF30-D539-4843-A00F-624D979D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9766943" y="30465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542927</xdr:colOff>
      <xdr:row>0</xdr:row>
      <xdr:rowOff>66676</xdr:rowOff>
    </xdr:from>
    <xdr:to>
      <xdr:col>12</xdr:col>
      <xdr:colOff>247653</xdr:colOff>
      <xdr:row>0</xdr:row>
      <xdr:rowOff>352427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D7F1D6F-821B-445B-B449-BA75D5F0B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2" y="66676"/>
          <a:ext cx="285751" cy="285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260993</xdr:colOff>
      <xdr:row>0</xdr:row>
      <xdr:rowOff>49516</xdr:rowOff>
    </xdr:from>
    <xdr:to>
      <xdr:col>13</xdr:col>
      <xdr:colOff>10846</xdr:colOff>
      <xdr:row>1</xdr:row>
      <xdr:rowOff>21604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86B057F-A87C-415C-A5A8-0462D7FF6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84023">
          <a:off x="10567043" y="49516"/>
          <a:ext cx="216578" cy="353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showGridLines="0" tabSelected="1" workbookViewId="0">
      <selection activeCell="W24" sqref="W24"/>
    </sheetView>
  </sheetViews>
  <sheetFormatPr baseColWidth="10" defaultColWidth="9.140625" defaultRowHeight="15" x14ac:dyDescent="0.25"/>
  <cols>
    <col min="1" max="1" width="15.85546875" bestFit="1" customWidth="1"/>
    <col min="2" max="2" width="8.85546875" bestFit="1" customWidth="1"/>
    <col min="3" max="3" width="9.5703125" bestFit="1" customWidth="1"/>
    <col min="4" max="4" width="27" bestFit="1" customWidth="1"/>
    <col min="5" max="5" width="9.42578125" bestFit="1" customWidth="1"/>
    <col min="6" max="6" width="12.7109375" bestFit="1" customWidth="1"/>
    <col min="7" max="7" width="12.28515625" bestFit="1" customWidth="1"/>
    <col min="8" max="8" width="11.42578125" bestFit="1" customWidth="1"/>
    <col min="9" max="9" width="9.42578125" bestFit="1" customWidth="1"/>
    <col min="10" max="10" width="7.85546875" bestFit="1" customWidth="1"/>
    <col min="11" max="11" width="6.140625" bestFit="1" customWidth="1"/>
    <col min="12" max="12" width="8.7109375" bestFit="1" customWidth="1"/>
    <col min="13" max="13" width="7" bestFit="1" customWidth="1"/>
    <col min="14" max="14" width="6.85546875" bestFit="1" customWidth="1"/>
    <col min="15" max="15" width="1.85546875" customWidth="1"/>
    <col min="16" max="16" width="3" customWidth="1"/>
    <col min="17" max="17" width="19" bestFit="1" customWidth="1"/>
    <col min="18" max="18" width="15.7109375" bestFit="1" customWidth="1"/>
  </cols>
  <sheetData>
    <row r="1" spans="1:18" ht="30" customHeight="1" x14ac:dyDescent="0.25">
      <c r="A1" s="42" t="s">
        <v>41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8" ht="21.95" customHeight="1" x14ac:dyDescent="0.25">
      <c r="Q2" s="40" t="s">
        <v>0</v>
      </c>
      <c r="R2" s="41"/>
    </row>
    <row r="3" spans="1:18" ht="20.100000000000001" customHeight="1" x14ac:dyDescent="0.25">
      <c r="A3" s="1" t="s">
        <v>1</v>
      </c>
      <c r="B3" s="2" t="s">
        <v>2</v>
      </c>
      <c r="D3" s="1" t="s">
        <v>3</v>
      </c>
      <c r="E3" s="2">
        <v>-0.2</v>
      </c>
      <c r="G3" s="1" t="s">
        <v>4</v>
      </c>
      <c r="H3" s="2">
        <f ca="1">TODAY()</f>
        <v>46064</v>
      </c>
      <c r="Q3" s="16" t="s">
        <v>5</v>
      </c>
      <c r="R3" s="17">
        <f>D22</f>
        <v>5400</v>
      </c>
    </row>
    <row r="4" spans="1:18" ht="30" customHeight="1" x14ac:dyDescent="0.25">
      <c r="A4" s="1" t="s">
        <v>6</v>
      </c>
      <c r="B4" s="2" t="s">
        <v>7</v>
      </c>
      <c r="D4" s="1" t="s">
        <v>8</v>
      </c>
      <c r="E4" s="39" t="s">
        <v>9</v>
      </c>
      <c r="F4" s="30"/>
      <c r="G4" s="30"/>
      <c r="H4" s="30"/>
      <c r="I4" s="30"/>
      <c r="J4" s="30"/>
      <c r="K4" s="30"/>
      <c r="L4" s="30"/>
      <c r="M4" s="30"/>
      <c r="N4" s="30"/>
      <c r="Q4" s="16" t="s">
        <v>10</v>
      </c>
      <c r="R4" s="17">
        <f>H22</f>
        <v>5704.4000000000005</v>
      </c>
    </row>
    <row r="5" spans="1:18" ht="20.100000000000001" customHeight="1" x14ac:dyDescent="0.25">
      <c r="Q5" s="16" t="s">
        <v>11</v>
      </c>
      <c r="R5" s="17">
        <f>I22</f>
        <v>304.40000000000055</v>
      </c>
    </row>
    <row r="6" spans="1:18" ht="30" x14ac:dyDescent="0.25">
      <c r="A6" s="3" t="s">
        <v>12</v>
      </c>
      <c r="B6" s="4" t="s">
        <v>13</v>
      </c>
      <c r="C6" s="4" t="s">
        <v>14</v>
      </c>
      <c r="D6" s="4" t="s">
        <v>58</v>
      </c>
      <c r="E6" s="4" t="s">
        <v>15</v>
      </c>
      <c r="F6" s="4" t="s">
        <v>16</v>
      </c>
      <c r="G6" s="4" t="s">
        <v>17</v>
      </c>
      <c r="H6" s="4" t="s">
        <v>57</v>
      </c>
      <c r="I6" s="4" t="s">
        <v>56</v>
      </c>
      <c r="J6" s="4" t="s">
        <v>55</v>
      </c>
      <c r="K6" s="4" t="s">
        <v>54</v>
      </c>
      <c r="L6" s="4" t="s">
        <v>52</v>
      </c>
      <c r="M6" s="4" t="s">
        <v>53</v>
      </c>
      <c r="N6" s="5" t="s">
        <v>18</v>
      </c>
      <c r="Q6" s="16" t="s">
        <v>19</v>
      </c>
      <c r="R6" s="19">
        <f>J22</f>
        <v>5.6370370370370473E-2</v>
      </c>
    </row>
    <row r="7" spans="1:18" ht="20.100000000000001" customHeight="1" x14ac:dyDescent="0.25">
      <c r="A7" s="20" t="s">
        <v>42</v>
      </c>
      <c r="B7" s="21" t="s">
        <v>43</v>
      </c>
      <c r="C7" s="22" t="s">
        <v>20</v>
      </c>
      <c r="D7" s="23">
        <v>1200</v>
      </c>
      <c r="E7" s="24">
        <v>3</v>
      </c>
      <c r="F7" s="6">
        <f t="shared" ref="F7:F21" si="0">IF(A7="","",IFERROR(D7/E7,0))</f>
        <v>400</v>
      </c>
      <c r="G7" s="25">
        <v>410.25</v>
      </c>
      <c r="H7" s="6">
        <f t="shared" ref="H7:H21" si="1">IF(A7="","",IFERROR(E7*G7,0))</f>
        <v>1230.75</v>
      </c>
      <c r="I7" s="6">
        <f t="shared" ref="I7:I21" si="2">IF(A7="","",H7-D7)</f>
        <v>30.75</v>
      </c>
      <c r="J7" s="7">
        <f t="shared" ref="J7:J21" si="3">IF(A7="","",IFERROR(I7/D7,0))</f>
        <v>2.5624999999999998E-2</v>
      </c>
      <c r="K7" s="7">
        <f t="shared" ref="K7:K21" si="4">IF(A7="","",IFERROR(D7/$R$3,0))</f>
        <v>0.22222222222222221</v>
      </c>
      <c r="L7" s="26">
        <v>0.25</v>
      </c>
      <c r="M7" s="7">
        <f t="shared" ref="M7:M21" si="5">IF(A7="","",K7-L7)</f>
        <v>-2.777777777777779E-2</v>
      </c>
      <c r="N7" s="8" t="str">
        <f t="shared" ref="N7:N21" si="6">IF(A7="","",IF(J7&lt;=$E$3,"ALERTA","OK"))</f>
        <v>OK</v>
      </c>
      <c r="Q7" s="16" t="s">
        <v>21</v>
      </c>
      <c r="R7" s="18" t="str">
        <f>IFERROR(INDEX(A7:A21,MATCH(MAX(J7:J21),J7:J21,0)),"")</f>
        <v>River</v>
      </c>
    </row>
    <row r="8" spans="1:18" ht="20.100000000000001" customHeight="1" x14ac:dyDescent="0.25">
      <c r="A8" s="20" t="s">
        <v>44</v>
      </c>
      <c r="B8" s="21" t="s">
        <v>45</v>
      </c>
      <c r="C8" s="22" t="s">
        <v>22</v>
      </c>
      <c r="D8" s="23">
        <v>900</v>
      </c>
      <c r="E8" s="24">
        <v>2</v>
      </c>
      <c r="F8" s="6">
        <f t="shared" si="0"/>
        <v>450</v>
      </c>
      <c r="G8" s="25">
        <v>640.1</v>
      </c>
      <c r="H8" s="6">
        <f t="shared" si="1"/>
        <v>1280.2</v>
      </c>
      <c r="I8" s="6">
        <f t="shared" si="2"/>
        <v>380.20000000000005</v>
      </c>
      <c r="J8" s="7">
        <f t="shared" si="3"/>
        <v>0.42244444444444451</v>
      </c>
      <c r="K8" s="7">
        <f t="shared" si="4"/>
        <v>0.16666666666666666</v>
      </c>
      <c r="L8" s="26">
        <v>0.2</v>
      </c>
      <c r="M8" s="7">
        <f t="shared" si="5"/>
        <v>-3.3333333333333354E-2</v>
      </c>
      <c r="N8" s="8" t="str">
        <f t="shared" si="6"/>
        <v>OK</v>
      </c>
      <c r="Q8" s="16" t="s">
        <v>23</v>
      </c>
      <c r="R8" s="18" t="str">
        <f>IFERROR(INDEX(A7:A21,MATCH(MIN(J7:J21),J7:J21,0)),"")</f>
        <v>Bitcoin</v>
      </c>
    </row>
    <row r="9" spans="1:18" ht="20.100000000000001" customHeight="1" x14ac:dyDescent="0.25">
      <c r="A9" s="20" t="s">
        <v>24</v>
      </c>
      <c r="B9" s="21" t="s">
        <v>25</v>
      </c>
      <c r="C9" s="22" t="s">
        <v>26</v>
      </c>
      <c r="D9" s="23">
        <v>600</v>
      </c>
      <c r="E9" s="24">
        <v>0.3</v>
      </c>
      <c r="F9" s="6">
        <f t="shared" si="0"/>
        <v>2000</v>
      </c>
      <c r="G9" s="25">
        <v>2035.5</v>
      </c>
      <c r="H9" s="6">
        <f t="shared" si="1"/>
        <v>610.65</v>
      </c>
      <c r="I9" s="6">
        <f t="shared" si="2"/>
        <v>10.649999999999977</v>
      </c>
      <c r="J9" s="7">
        <f t="shared" si="3"/>
        <v>1.7749999999999964E-2</v>
      </c>
      <c r="K9" s="7">
        <f t="shared" si="4"/>
        <v>0.1111111111111111</v>
      </c>
      <c r="L9" s="26">
        <v>0.1</v>
      </c>
      <c r="M9" s="7">
        <f t="shared" si="5"/>
        <v>1.1111111111111099E-2</v>
      </c>
      <c r="N9" s="8" t="str">
        <f t="shared" si="6"/>
        <v>OK</v>
      </c>
      <c r="Q9" s="16" t="s">
        <v>27</v>
      </c>
      <c r="R9" s="27">
        <f ca="1">NOW()</f>
        <v>46064.358765625002</v>
      </c>
    </row>
    <row r="10" spans="1:18" x14ac:dyDescent="0.25">
      <c r="A10" s="20" t="s">
        <v>28</v>
      </c>
      <c r="B10" s="21" t="s">
        <v>29</v>
      </c>
      <c r="C10" s="22" t="s">
        <v>30</v>
      </c>
      <c r="D10" s="23">
        <v>750</v>
      </c>
      <c r="E10" s="24">
        <v>1.4999999999999999E-2</v>
      </c>
      <c r="F10" s="6">
        <f t="shared" si="0"/>
        <v>50000</v>
      </c>
      <c r="G10" s="25">
        <v>42000</v>
      </c>
      <c r="H10" s="6">
        <f t="shared" si="1"/>
        <v>630</v>
      </c>
      <c r="I10" s="6">
        <f t="shared" si="2"/>
        <v>-120</v>
      </c>
      <c r="J10" s="7">
        <f t="shared" si="3"/>
        <v>-0.16</v>
      </c>
      <c r="K10" s="7">
        <f t="shared" si="4"/>
        <v>0.1388888888888889</v>
      </c>
      <c r="L10" s="26">
        <v>0.15</v>
      </c>
      <c r="M10" s="7">
        <f t="shared" si="5"/>
        <v>-1.1111111111111099E-2</v>
      </c>
      <c r="N10" s="8" t="str">
        <f t="shared" si="6"/>
        <v>OK</v>
      </c>
    </row>
    <row r="11" spans="1:18" ht="18" customHeight="1" x14ac:dyDescent="0.25">
      <c r="A11" s="20" t="s">
        <v>31</v>
      </c>
      <c r="B11" s="21" t="s">
        <v>32</v>
      </c>
      <c r="C11" s="22" t="s">
        <v>30</v>
      </c>
      <c r="D11" s="23">
        <v>500</v>
      </c>
      <c r="E11" s="24">
        <v>0.2</v>
      </c>
      <c r="F11" s="6">
        <f t="shared" si="0"/>
        <v>2500</v>
      </c>
      <c r="G11" s="25">
        <v>2300</v>
      </c>
      <c r="H11" s="6">
        <f t="shared" si="1"/>
        <v>460</v>
      </c>
      <c r="I11" s="6">
        <f t="shared" si="2"/>
        <v>-40</v>
      </c>
      <c r="J11" s="7">
        <f t="shared" si="3"/>
        <v>-0.08</v>
      </c>
      <c r="K11" s="7">
        <f t="shared" si="4"/>
        <v>9.2592592592592587E-2</v>
      </c>
      <c r="L11" s="26">
        <v>0.1</v>
      </c>
      <c r="M11" s="7">
        <f t="shared" si="5"/>
        <v>-7.4074074074074181E-3</v>
      </c>
      <c r="N11" s="8" t="str">
        <f t="shared" si="6"/>
        <v>OK</v>
      </c>
      <c r="Q11" s="29" t="s">
        <v>33</v>
      </c>
      <c r="R11" s="30"/>
    </row>
    <row r="12" spans="1:18" ht="18" customHeight="1" x14ac:dyDescent="0.25">
      <c r="A12" s="20" t="s">
        <v>46</v>
      </c>
      <c r="B12" s="21" t="s">
        <v>47</v>
      </c>
      <c r="C12" s="22" t="s">
        <v>34</v>
      </c>
      <c r="D12" s="23">
        <v>400</v>
      </c>
      <c r="E12" s="24">
        <v>4</v>
      </c>
      <c r="F12" s="6">
        <f t="shared" si="0"/>
        <v>100</v>
      </c>
      <c r="G12" s="25">
        <v>98.4</v>
      </c>
      <c r="H12" s="6">
        <f t="shared" si="1"/>
        <v>393.6</v>
      </c>
      <c r="I12" s="6">
        <f t="shared" si="2"/>
        <v>-6.3999999999999773</v>
      </c>
      <c r="J12" s="7">
        <f t="shared" si="3"/>
        <v>-1.5999999999999945E-2</v>
      </c>
      <c r="K12" s="7">
        <f t="shared" si="4"/>
        <v>7.407407407407407E-2</v>
      </c>
      <c r="L12" s="26">
        <v>0.1</v>
      </c>
      <c r="M12" s="7">
        <f t="shared" si="5"/>
        <v>-2.5925925925925936E-2</v>
      </c>
      <c r="N12" s="8" t="str">
        <f t="shared" si="6"/>
        <v>OK</v>
      </c>
      <c r="Q12" s="28" t="s">
        <v>35</v>
      </c>
      <c r="R12" s="9" t="s">
        <v>36</v>
      </c>
    </row>
    <row r="13" spans="1:18" ht="18" customHeight="1" x14ac:dyDescent="0.25">
      <c r="A13" s="20" t="s">
        <v>48</v>
      </c>
      <c r="B13" s="21" t="s">
        <v>49</v>
      </c>
      <c r="C13" s="22" t="s">
        <v>37</v>
      </c>
      <c r="D13" s="23">
        <v>350</v>
      </c>
      <c r="E13" s="24">
        <v>1</v>
      </c>
      <c r="F13" s="6">
        <f t="shared" si="0"/>
        <v>350</v>
      </c>
      <c r="G13" s="25">
        <v>350</v>
      </c>
      <c r="H13" s="6">
        <f t="shared" si="1"/>
        <v>350</v>
      </c>
      <c r="I13" s="6">
        <f t="shared" si="2"/>
        <v>0</v>
      </c>
      <c r="J13" s="7">
        <f t="shared" si="3"/>
        <v>0</v>
      </c>
      <c r="K13" s="7">
        <f t="shared" si="4"/>
        <v>6.4814814814814811E-2</v>
      </c>
      <c r="L13" s="26">
        <v>0.1</v>
      </c>
      <c r="M13" s="7">
        <f t="shared" si="5"/>
        <v>-3.5185185185185194E-2</v>
      </c>
      <c r="N13" s="8" t="str">
        <f t="shared" si="6"/>
        <v>OK</v>
      </c>
      <c r="Q13" s="28" t="s">
        <v>38</v>
      </c>
      <c r="R13" s="10" t="s">
        <v>36</v>
      </c>
    </row>
    <row r="14" spans="1:18" x14ac:dyDescent="0.25">
      <c r="A14" s="20" t="s">
        <v>50</v>
      </c>
      <c r="B14" s="21" t="s">
        <v>51</v>
      </c>
      <c r="C14" s="22" t="s">
        <v>22</v>
      </c>
      <c r="D14" s="23">
        <v>700</v>
      </c>
      <c r="E14" s="24">
        <v>4</v>
      </c>
      <c r="F14" s="6">
        <f t="shared" si="0"/>
        <v>175</v>
      </c>
      <c r="G14" s="25">
        <v>187.3</v>
      </c>
      <c r="H14" s="6">
        <f t="shared" si="1"/>
        <v>749.2</v>
      </c>
      <c r="I14" s="6">
        <f t="shared" si="2"/>
        <v>49.200000000000045</v>
      </c>
      <c r="J14" s="7">
        <f t="shared" si="3"/>
        <v>7.0285714285714354E-2</v>
      </c>
      <c r="K14" s="7">
        <f t="shared" si="4"/>
        <v>0.12962962962962962</v>
      </c>
      <c r="L14" s="26">
        <v>0.15</v>
      </c>
      <c r="M14" s="7">
        <f t="shared" si="5"/>
        <v>-2.0370370370370372E-2</v>
      </c>
      <c r="N14" s="8" t="str">
        <f t="shared" si="6"/>
        <v>OK</v>
      </c>
    </row>
    <row r="15" spans="1:18" x14ac:dyDescent="0.25">
      <c r="A15" s="20"/>
      <c r="B15" s="21"/>
      <c r="C15" s="22"/>
      <c r="D15" s="23"/>
      <c r="E15" s="24"/>
      <c r="F15" s="6" t="str">
        <f t="shared" si="0"/>
        <v/>
      </c>
      <c r="G15" s="25"/>
      <c r="H15" s="6" t="str">
        <f t="shared" si="1"/>
        <v/>
      </c>
      <c r="I15" s="6" t="str">
        <f t="shared" si="2"/>
        <v/>
      </c>
      <c r="J15" s="7" t="str">
        <f t="shared" si="3"/>
        <v/>
      </c>
      <c r="K15" s="7" t="str">
        <f t="shared" si="4"/>
        <v/>
      </c>
      <c r="L15" s="26"/>
      <c r="M15" s="7" t="str">
        <f t="shared" si="5"/>
        <v/>
      </c>
      <c r="N15" s="8" t="str">
        <f t="shared" si="6"/>
        <v/>
      </c>
    </row>
    <row r="16" spans="1:18" x14ac:dyDescent="0.25">
      <c r="A16" s="20"/>
      <c r="B16" s="21"/>
      <c r="C16" s="22"/>
      <c r="D16" s="23"/>
      <c r="E16" s="24"/>
      <c r="F16" s="6" t="str">
        <f t="shared" si="0"/>
        <v/>
      </c>
      <c r="G16" s="25"/>
      <c r="H16" s="6" t="str">
        <f t="shared" si="1"/>
        <v/>
      </c>
      <c r="I16" s="6" t="str">
        <f t="shared" si="2"/>
        <v/>
      </c>
      <c r="J16" s="7" t="str">
        <f t="shared" si="3"/>
        <v/>
      </c>
      <c r="K16" s="7" t="str">
        <f t="shared" si="4"/>
        <v/>
      </c>
      <c r="L16" s="26"/>
      <c r="M16" s="7" t="str">
        <f t="shared" si="5"/>
        <v/>
      </c>
      <c r="N16" s="8" t="str">
        <f t="shared" si="6"/>
        <v/>
      </c>
    </row>
    <row r="17" spans="1:14" x14ac:dyDescent="0.25">
      <c r="A17" s="20"/>
      <c r="B17" s="21"/>
      <c r="C17" s="22"/>
      <c r="D17" s="23"/>
      <c r="E17" s="24"/>
      <c r="F17" s="6" t="str">
        <f t="shared" si="0"/>
        <v/>
      </c>
      <c r="G17" s="25"/>
      <c r="H17" s="6" t="str">
        <f t="shared" si="1"/>
        <v/>
      </c>
      <c r="I17" s="6" t="str">
        <f t="shared" si="2"/>
        <v/>
      </c>
      <c r="J17" s="7" t="str">
        <f t="shared" si="3"/>
        <v/>
      </c>
      <c r="K17" s="7" t="str">
        <f t="shared" si="4"/>
        <v/>
      </c>
      <c r="L17" s="26"/>
      <c r="M17" s="7" t="str">
        <f t="shared" si="5"/>
        <v/>
      </c>
      <c r="N17" s="8" t="str">
        <f t="shared" si="6"/>
        <v/>
      </c>
    </row>
    <row r="18" spans="1:14" x14ac:dyDescent="0.25">
      <c r="A18" s="20"/>
      <c r="B18" s="21"/>
      <c r="C18" s="22"/>
      <c r="D18" s="23"/>
      <c r="E18" s="24"/>
      <c r="F18" s="6" t="str">
        <f t="shared" si="0"/>
        <v/>
      </c>
      <c r="G18" s="25"/>
      <c r="H18" s="6" t="str">
        <f t="shared" si="1"/>
        <v/>
      </c>
      <c r="I18" s="6" t="str">
        <f t="shared" si="2"/>
        <v/>
      </c>
      <c r="J18" s="7" t="str">
        <f t="shared" si="3"/>
        <v/>
      </c>
      <c r="K18" s="7" t="str">
        <f t="shared" si="4"/>
        <v/>
      </c>
      <c r="L18" s="26"/>
      <c r="M18" s="7" t="str">
        <f t="shared" si="5"/>
        <v/>
      </c>
      <c r="N18" s="8" t="str">
        <f t="shared" si="6"/>
        <v/>
      </c>
    </row>
    <row r="19" spans="1:14" x14ac:dyDescent="0.25">
      <c r="A19" s="20"/>
      <c r="B19" s="21"/>
      <c r="C19" s="22"/>
      <c r="D19" s="23"/>
      <c r="E19" s="24"/>
      <c r="F19" s="6" t="str">
        <f t="shared" si="0"/>
        <v/>
      </c>
      <c r="G19" s="25"/>
      <c r="H19" s="6" t="str">
        <f t="shared" si="1"/>
        <v/>
      </c>
      <c r="I19" s="6" t="str">
        <f t="shared" si="2"/>
        <v/>
      </c>
      <c r="J19" s="7" t="str">
        <f t="shared" si="3"/>
        <v/>
      </c>
      <c r="K19" s="7" t="str">
        <f t="shared" si="4"/>
        <v/>
      </c>
      <c r="L19" s="26"/>
      <c r="M19" s="7" t="str">
        <f t="shared" si="5"/>
        <v/>
      </c>
      <c r="N19" s="8" t="str">
        <f t="shared" si="6"/>
        <v/>
      </c>
    </row>
    <row r="20" spans="1:14" x14ac:dyDescent="0.25">
      <c r="A20" s="20"/>
      <c r="B20" s="21"/>
      <c r="C20" s="22"/>
      <c r="D20" s="23"/>
      <c r="E20" s="24"/>
      <c r="F20" s="6" t="str">
        <f t="shared" si="0"/>
        <v/>
      </c>
      <c r="G20" s="25"/>
      <c r="H20" s="6" t="str">
        <f t="shared" si="1"/>
        <v/>
      </c>
      <c r="I20" s="6" t="str">
        <f t="shared" si="2"/>
        <v/>
      </c>
      <c r="J20" s="7" t="str">
        <f t="shared" si="3"/>
        <v/>
      </c>
      <c r="K20" s="7" t="str">
        <f t="shared" si="4"/>
        <v/>
      </c>
      <c r="L20" s="26"/>
      <c r="M20" s="7" t="str">
        <f t="shared" si="5"/>
        <v/>
      </c>
      <c r="N20" s="8" t="str">
        <f t="shared" si="6"/>
        <v/>
      </c>
    </row>
    <row r="21" spans="1:14" x14ac:dyDescent="0.25">
      <c r="A21" s="20"/>
      <c r="B21" s="21"/>
      <c r="C21" s="22"/>
      <c r="D21" s="23"/>
      <c r="E21" s="24"/>
      <c r="F21" s="6" t="str">
        <f t="shared" si="0"/>
        <v/>
      </c>
      <c r="G21" s="25"/>
      <c r="H21" s="6" t="str">
        <f t="shared" si="1"/>
        <v/>
      </c>
      <c r="I21" s="6" t="str">
        <f t="shared" si="2"/>
        <v/>
      </c>
      <c r="J21" s="7" t="str">
        <f t="shared" si="3"/>
        <v/>
      </c>
      <c r="K21" s="7" t="str">
        <f t="shared" si="4"/>
        <v/>
      </c>
      <c r="L21" s="26"/>
      <c r="M21" s="7" t="str">
        <f t="shared" si="5"/>
        <v/>
      </c>
      <c r="N21" s="8" t="str">
        <f t="shared" si="6"/>
        <v/>
      </c>
    </row>
    <row r="22" spans="1:14" ht="21.95" customHeight="1" x14ac:dyDescent="0.25">
      <c r="A22" s="11" t="s">
        <v>39</v>
      </c>
      <c r="B22" s="12"/>
      <c r="C22" s="12"/>
      <c r="D22" s="13">
        <f>SUM(D7:D21)</f>
        <v>5400</v>
      </c>
      <c r="E22" s="12"/>
      <c r="F22" s="12"/>
      <c r="G22" s="12"/>
      <c r="H22" s="13">
        <f>SUM(H7:H21)</f>
        <v>5704.4000000000005</v>
      </c>
      <c r="I22" s="13">
        <f>H22-D22</f>
        <v>304.40000000000055</v>
      </c>
      <c r="J22" s="14">
        <f>IFERROR(I22/D22,0)</f>
        <v>5.6370370370370473E-2</v>
      </c>
      <c r="K22" s="12"/>
      <c r="L22" s="12"/>
      <c r="M22" s="12"/>
      <c r="N22" s="15"/>
    </row>
    <row r="24" spans="1:14" ht="54" customHeight="1" x14ac:dyDescent="0.25">
      <c r="A24" s="31" t="s">
        <v>40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3"/>
    </row>
    <row r="25" spans="1:14" ht="18" customHeight="1" x14ac:dyDescent="0.25">
      <c r="A25" s="34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5"/>
    </row>
    <row r="26" spans="1:14" ht="18" customHeight="1" x14ac:dyDescent="0.25">
      <c r="A26" s="34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5"/>
    </row>
    <row r="27" spans="1:14" ht="18" customHeight="1" x14ac:dyDescent="0.25">
      <c r="A27" s="34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5"/>
    </row>
    <row r="28" spans="1:14" ht="18" customHeight="1" x14ac:dyDescent="0.25">
      <c r="A28" s="34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5"/>
    </row>
    <row r="29" spans="1:14" ht="18" customHeight="1" x14ac:dyDescent="0.25">
      <c r="A29" s="34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5"/>
    </row>
    <row r="30" spans="1:14" ht="18" customHeight="1" x14ac:dyDescent="0.25">
      <c r="A30" s="36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8"/>
    </row>
  </sheetData>
  <mergeCells count="5">
    <mergeCell ref="Q11:R11"/>
    <mergeCell ref="A24:N30"/>
    <mergeCell ref="E4:N4"/>
    <mergeCell ref="Q2:R2"/>
    <mergeCell ref="A1:N1"/>
  </mergeCells>
  <conditionalFormatting sqref="I7:J21">
    <cfRule type="cellIs" dxfId="3" priority="7" operator="greaterThan">
      <formula>0</formula>
    </cfRule>
    <cfRule type="cellIs" dxfId="2" priority="8" operator="lessThan">
      <formula>0</formula>
    </cfRule>
  </conditionalFormatting>
  <conditionalFormatting sqref="N7:N21">
    <cfRule type="expression" dxfId="1" priority="11">
      <formula>N7="ALERTA"</formula>
    </cfRule>
    <cfRule type="expression" dxfId="0" priority="12">
      <formula>N7="OK"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Cartera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2026-02-11T07:37:22Z</dcterms:modified>
</cp:coreProperties>
</file>