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culadora de notas para oposiciones\"/>
    </mc:Choice>
  </mc:AlternateContent>
  <xr:revisionPtr revIDLastSave="0" documentId="8_{02EBD28F-242F-4230-BDA9-78AA92C3E5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álculo" sheetId="1" r:id="rId1"/>
    <sheet name="Listas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9" i="1" l="1"/>
  <c r="G48" i="1"/>
  <c r="G47" i="1"/>
  <c r="G46" i="1"/>
  <c r="G45" i="1"/>
  <c r="G44" i="1"/>
  <c r="G43" i="1"/>
  <c r="G30" i="1"/>
  <c r="G29" i="1"/>
  <c r="G28" i="1"/>
  <c r="I27" i="1"/>
  <c r="G27" i="1"/>
  <c r="G31" i="1" s="1"/>
  <c r="I18" i="1"/>
  <c r="F14" i="1"/>
  <c r="F15" i="1" s="1"/>
  <c r="I13" i="1"/>
  <c r="I14" i="1" s="1"/>
  <c r="I12" i="1"/>
  <c r="I6" i="1"/>
  <c r="I20" i="1" l="1"/>
  <c r="I15" i="1"/>
  <c r="F50" i="1"/>
  <c r="C36" i="1"/>
  <c r="I28" i="1"/>
  <c r="E36" i="1"/>
  <c r="I21" i="1" l="1"/>
  <c r="E50" i="1"/>
  <c r="G50" i="1" s="1"/>
  <c r="E35" i="1"/>
  <c r="C35" i="1"/>
  <c r="C37" i="1" s="1"/>
  <c r="C38" i="1" s="1"/>
  <c r="I22" i="1"/>
  <c r="H44" i="1" l="1"/>
  <c r="I44" i="1" s="1"/>
  <c r="H49" i="1"/>
  <c r="I49" i="1" s="1"/>
  <c r="H50" i="1"/>
  <c r="I50" i="1" s="1"/>
  <c r="H43" i="1"/>
  <c r="I43" i="1" s="1"/>
  <c r="H45" i="1"/>
  <c r="I45" i="1" s="1"/>
  <c r="H46" i="1"/>
  <c r="I46" i="1" s="1"/>
  <c r="H47" i="1"/>
  <c r="I47" i="1" s="1"/>
  <c r="H48" i="1"/>
  <c r="I48" i="1" s="1"/>
</calcChain>
</file>

<file path=xl/sharedStrings.xml><?xml version="1.0" encoding="utf-8"?>
<sst xmlns="http://schemas.openxmlformats.org/spreadsheetml/2006/main" count="88" uniqueCount="84">
  <si>
    <t>Instrucciones: celdas beige = entrada. 1) Ajusta parámetros (sección 1). 2) Mete aciertos/fallos y notas. 3) Mete méritos. 4) Revisa total y ranking (opcional).</t>
  </si>
  <si>
    <t>1) Parámetros de la convocatoria (edita solo las celdas beige)</t>
  </si>
  <si>
    <t>Nombre del proceso (texto)</t>
  </si>
  <si>
    <t>Proceso Selectivo 2026 — Técnico/a de Innovación Urbana</t>
  </si>
  <si>
    <t>Puntos máximos fase oposición</t>
  </si>
  <si>
    <t>Ponderación oposición</t>
  </si>
  <si>
    <t>Chequeo ponderaciones</t>
  </si>
  <si>
    <t>Puntos máximos fase concurso (méritos)</t>
  </si>
  <si>
    <t>Ponderación concurso</t>
  </si>
  <si>
    <t>Número de plazas (para ranking)</t>
  </si>
  <si>
    <t>Nota mínima por ejercicio (0-10)</t>
  </si>
  <si>
    <t>2) Fase de oposición — cálculo (test + práctico + entrevista)</t>
  </si>
  <si>
    <t>2.1 Examen tipo test (parámetros)</t>
  </si>
  <si>
    <t>Tus respuestas</t>
  </si>
  <si>
    <t>Resultado test</t>
  </si>
  <si>
    <t>Total de preguntas</t>
  </si>
  <si>
    <t>Aciertos</t>
  </si>
  <si>
    <t>Puntuación neta</t>
  </si>
  <si>
    <t>Puntos por acierto</t>
  </si>
  <si>
    <t>Fallos</t>
  </si>
  <si>
    <t>Máximo posible</t>
  </si>
  <si>
    <t>Penalización por fallo</t>
  </si>
  <si>
    <t>Blancos (auto)</t>
  </si>
  <si>
    <t>Nota (0-10)</t>
  </si>
  <si>
    <t>Puntos por blanco (si aplica)</t>
  </si>
  <si>
    <t>Chequeo (A+F+B = Total)</t>
  </si>
  <si>
    <t>¿Aprobado test?</t>
  </si>
  <si>
    <t>2.2 Prueba práctica (0-10)</t>
  </si>
  <si>
    <t>Pesos dentro de oposición</t>
  </si>
  <si>
    <t>Chequeo pesos oposición</t>
  </si>
  <si>
    <t>2.3 Entrevista/defensa (0-10)</t>
  </si>
  <si>
    <t>Test</t>
  </si>
  <si>
    <t>Práctico</t>
  </si>
  <si>
    <t>Nota oposición (0-10)</t>
  </si>
  <si>
    <t>Entrevista</t>
  </si>
  <si>
    <t>Puntos oposición</t>
  </si>
  <si>
    <t>¿Cumples mínimos?</t>
  </si>
  <si>
    <t>3) Fase de concurso — méritos (edita celdas beige)</t>
  </si>
  <si>
    <t>Categoría</t>
  </si>
  <si>
    <t>Entrada</t>
  </si>
  <si>
    <t>Unidad</t>
  </si>
  <si>
    <t>Ratio (ptos/unidad)</t>
  </si>
  <si>
    <t>Tope categoría</t>
  </si>
  <si>
    <t>Puntos calculados</t>
  </si>
  <si>
    <t>Experiencia relevante</t>
  </si>
  <si>
    <t>meses</t>
  </si>
  <si>
    <t>Tope total méritos</t>
  </si>
  <si>
    <t>Formación acreditada</t>
  </si>
  <si>
    <t>horas</t>
  </si>
  <si>
    <t>Puntos concurso</t>
  </si>
  <si>
    <t>Idiomas / certificaciones</t>
  </si>
  <si>
    <t>unid.</t>
  </si>
  <si>
    <t>Publicaciones / ponencias</t>
  </si>
  <si>
    <t>TOTAL MÉRITOS</t>
  </si>
  <si>
    <t>4) Resultado final (automático)</t>
  </si>
  <si>
    <t>Oposición</t>
  </si>
  <si>
    <t>Concurso</t>
  </si>
  <si>
    <t>Puntuación total (0-100)</t>
  </si>
  <si>
    <t>Estado</t>
  </si>
  <si>
    <t>5) Ranking del tribunal (opcional) — edita nombres y notas de otras personas si quieres</t>
  </si>
  <si>
    <t>#</t>
  </si>
  <si>
    <t>Código</t>
  </si>
  <si>
    <t>Nombre</t>
  </si>
  <si>
    <t>Puntos méritos</t>
  </si>
  <si>
    <t>Total</t>
  </si>
  <si>
    <t>Rango</t>
  </si>
  <si>
    <t>¿Plaza?</t>
  </si>
  <si>
    <t>A-001</t>
  </si>
  <si>
    <t>Aspirante 01</t>
  </si>
  <si>
    <t>A-002</t>
  </si>
  <si>
    <t>Aspirante 02</t>
  </si>
  <si>
    <t>A-003</t>
  </si>
  <si>
    <t>Aspirante 03</t>
  </si>
  <si>
    <t>A-004</t>
  </si>
  <si>
    <t>Aspirante 04</t>
  </si>
  <si>
    <t>A-005</t>
  </si>
  <si>
    <t>Aspirante 05</t>
  </si>
  <si>
    <t>A-006</t>
  </si>
  <si>
    <t>Aspirante 06</t>
  </si>
  <si>
    <t>A-007</t>
  </si>
  <si>
    <t>Aspirante 07</t>
  </si>
  <si>
    <t>TU-000</t>
  </si>
  <si>
    <t>TÚ (ejemplo)</t>
  </si>
  <si>
    <t>Calculadora de notas y méritos (Ejemplo Oposición)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</si>
</sst>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2" x14ac:knownFonts="1">
    <font>
      <sz val="11"/>
      <color theme="1"/>
      <name val="Calibri"/>
      <family val="2"/>
      <scheme val="minor"/>
    </font>
    <font>
      <sz val="10"/>
      <color rgb="FF5A5A5A"/>
      <name val="Calibri"/>
    </font>
    <font>
      <b/>
      <sz val="12"/>
      <color rgb="FFFFFFFF"/>
      <name val="Calibri"/>
    </font>
    <font>
      <b/>
      <sz val="11"/>
      <color rgb="FF121528"/>
      <name val="Calibri"/>
    </font>
    <font>
      <b/>
      <sz val="11"/>
      <color rgb="FF1F1F1F"/>
      <name val="Calibri"/>
    </font>
    <font>
      <sz val="11"/>
      <color rgb="FF1F1F1F"/>
      <name val="Calibri"/>
    </font>
    <font>
      <b/>
      <sz val="11"/>
      <color rgb="FF121528"/>
      <name val="Calibri"/>
    </font>
    <font>
      <b/>
      <sz val="12"/>
      <color rgb="FF121528"/>
      <name val="Calibri"/>
    </font>
    <font>
      <b/>
      <sz val="12"/>
      <name val="Calibri"/>
    </font>
    <font>
      <b/>
      <sz val="14"/>
      <color rgb="FF121528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7F7F7"/>
      </patternFill>
    </fill>
  </fills>
  <borders count="5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/>
      <right/>
      <top style="medium">
        <color rgb="FF121528"/>
      </top>
      <bottom/>
      <diagonal/>
    </border>
    <border>
      <left/>
      <right/>
      <top style="thin">
        <color rgb="FFB0B0B0"/>
      </top>
      <bottom style="thin">
        <color rgb="FFB0B0B0"/>
      </bottom>
      <diagonal/>
    </border>
    <border>
      <left/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0" fillId="0" borderId="2" xfId="0" applyBorder="1"/>
    <xf numFmtId="1" fontId="3" fillId="3" borderId="1" xfId="0" applyNumberFormat="1" applyFont="1" applyFill="1" applyBorder="1" applyAlignment="1">
      <alignment horizontal="right" vertical="center" wrapText="1"/>
    </xf>
    <xf numFmtId="9" fontId="3" fillId="3" borderId="1" xfId="0" applyNumberFormat="1" applyFont="1" applyFill="1" applyBorder="1" applyAlignment="1">
      <alignment horizontal="right" vertical="center" wrapText="1"/>
    </xf>
    <xf numFmtId="0" fontId="4" fillId="4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right" vertical="center" wrapText="1"/>
    </xf>
    <xf numFmtId="2" fontId="4" fillId="4" borderId="1" xfId="0" applyNumberFormat="1" applyFont="1" applyFill="1" applyBorder="1" applyAlignment="1">
      <alignment horizontal="right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1" fontId="5" fillId="4" borderId="1" xfId="0" applyNumberFormat="1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65" fontId="3" fillId="3" borderId="1" xfId="0" applyNumberFormat="1" applyFont="1" applyFill="1" applyBorder="1" applyAlignment="1">
      <alignment horizontal="right" vertical="center" wrapText="1"/>
    </xf>
    <xf numFmtId="2" fontId="8" fillId="4" borderId="1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5" fillId="0" borderId="0" xfId="0" applyFont="1"/>
    <xf numFmtId="2" fontId="5" fillId="4" borderId="1" xfId="0" applyNumberFormat="1" applyFont="1" applyFill="1" applyBorder="1" applyAlignment="1">
      <alignment horizontal="right" vertical="center" wrapText="1"/>
    </xf>
    <xf numFmtId="2" fontId="9" fillId="4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10" fillId="2" borderId="0" xfId="0" applyFont="1" applyFill="1" applyAlignment="1">
      <alignment horizontal="left" vertical="center" wrapText="1"/>
    </xf>
    <xf numFmtId="0" fontId="11" fillId="0" borderId="0" xfId="0" applyFont="1"/>
  </cellXfs>
  <cellStyles count="1">
    <cellStyle name="Normal" xfId="0" builtinId="0"/>
  </cellStyles>
  <dxfs count="14">
    <dxf>
      <font>
        <b/>
        <color rgb="FF9C0006"/>
      </font>
      <fill>
        <patternFill>
          <bgColor rgb="FFFFC7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9C0006"/>
      </font>
      <fill>
        <patternFill>
          <bgColor rgb="FFFFC7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9C0006"/>
      </font>
      <fill>
        <patternFill>
          <bgColor rgb="FFFFC7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9C0006"/>
      </font>
      <fill>
        <patternFill>
          <bgColor rgb="FFFFC7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9C0006"/>
      </font>
      <fill>
        <patternFill>
          <bgColor rgb="FFFFC7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9C0006"/>
      </font>
      <fill>
        <patternFill>
          <bgColor rgb="FFFFC7CE"/>
        </patternFill>
      </fill>
    </dxf>
    <dxf>
      <font>
        <b/>
        <color rgb="FF9C0006"/>
      </font>
      <fill>
        <patternFill>
          <bgColor rgb="FFFFC7CE"/>
        </patternFill>
      </fill>
    </dxf>
    <dxf>
      <font>
        <b/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Desglose de puntos</a:t>
            </a:r>
          </a:p>
        </c:rich>
      </c:tx>
      <c:layout>
        <c:manualLayout>
          <c:xMode val="edge"/>
          <c:yMode val="edge"/>
          <c:x val="0.39297874300115015"/>
          <c:y val="9.0866905026197056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6935138891700234E-2"/>
          <c:y val="0.21247020372143921"/>
          <c:w val="0.90822338724368967"/>
          <c:h val="0.69451353991112441"/>
        </c:manualLayout>
      </c:layout>
      <c:barChart>
        <c:barDir val="col"/>
        <c:grouping val="clustered"/>
        <c:varyColors val="1"/>
        <c:ser>
          <c:idx val="0"/>
          <c:order val="0"/>
          <c:spPr>
            <a:ln/>
          </c:spPr>
          <c:invertIfNegative val="1"/>
          <c:cat>
            <c:strRef>
              <c:f>Cálculo!$D$35:$D$36</c:f>
              <c:strCache>
                <c:ptCount val="2"/>
                <c:pt idx="0">
                  <c:v>Oposición</c:v>
                </c:pt>
                <c:pt idx="1">
                  <c:v>Concurso</c:v>
                </c:pt>
              </c:strCache>
            </c:strRef>
          </c:cat>
          <c:val>
            <c:numRef>
              <c:f>Cálculo!$E$35:$E$36</c:f>
              <c:numCache>
                <c:formatCode>0.00</c:formatCode>
                <c:ptCount val="2"/>
                <c:pt idx="0">
                  <c:v>43.4544</c:v>
                </c:pt>
                <c:pt idx="1">
                  <c:v>11.5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CA-4145-A33A-D43E14111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84175420550186597"/>
          <c:y val="0.18543288012314557"/>
          <c:w val="0.14104375548568959"/>
          <c:h val="0.46946810663624822"/>
        </c:manualLayout>
      </c:layout>
      <c:overlay val="1"/>
    </c:legend>
    <c:plotVisOnly val="1"/>
    <c:dispBlanksAs val="zero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220436</xdr:colOff>
      <xdr:row>34</xdr:row>
      <xdr:rowOff>108857</xdr:rowOff>
    </xdr:from>
    <xdr:to>
      <xdr:col>10</xdr:col>
      <xdr:colOff>925286</xdr:colOff>
      <xdr:row>38</xdr:row>
      <xdr:rowOff>161926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9"/>
  <sheetViews>
    <sheetView showGridLines="0" tabSelected="1" zoomScale="70" zoomScaleNormal="70" workbookViewId="0">
      <selection activeCell="AD40" sqref="AD40"/>
    </sheetView>
  </sheetViews>
  <sheetFormatPr baseColWidth="10" defaultColWidth="9.140625" defaultRowHeight="15" x14ac:dyDescent="0.25"/>
  <cols>
    <col min="1" max="1" width="3.140625" customWidth="1"/>
    <col min="2" max="2" width="37.42578125" bestFit="1" customWidth="1"/>
    <col min="3" max="3" width="7.7109375" bestFit="1" customWidth="1"/>
    <col min="4" max="4" width="12.7109375" bestFit="1" customWidth="1"/>
    <col min="5" max="5" width="29.85546875" bestFit="1" customWidth="1"/>
    <col min="6" max="6" width="14.42578125" bestFit="1" customWidth="1"/>
    <col min="7" max="7" width="16.85546875" bestFit="1" customWidth="1"/>
    <col min="8" max="8" width="23.85546875" bestFit="1" customWidth="1"/>
    <col min="9" max="9" width="12" bestFit="1" customWidth="1"/>
    <col min="10" max="11" width="14" customWidth="1"/>
  </cols>
  <sheetData>
    <row r="1" spans="1:11" ht="31.5" customHeight="1" x14ac:dyDescent="0.5">
      <c r="A1" s="28" t="s">
        <v>83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x14ac:dyDescent="0.25">
      <c r="B2" s="24" t="s">
        <v>0</v>
      </c>
      <c r="C2" s="23"/>
      <c r="D2" s="23"/>
      <c r="E2" s="23"/>
      <c r="F2" s="23"/>
      <c r="G2" s="23"/>
      <c r="H2" s="23"/>
      <c r="I2" s="23"/>
      <c r="J2" s="23"/>
      <c r="K2" s="23"/>
    </row>
    <row r="3" spans="1:11" ht="21.95" customHeight="1" x14ac:dyDescent="0.25">
      <c r="A3" s="22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18" customHeight="1" x14ac:dyDescent="0.25">
      <c r="B4" s="1" t="s">
        <v>2</v>
      </c>
      <c r="C4" s="25" t="s">
        <v>3</v>
      </c>
      <c r="D4" s="26"/>
      <c r="E4" s="26"/>
      <c r="F4" s="26"/>
      <c r="G4" s="26"/>
      <c r="H4" s="26"/>
      <c r="I4" s="26"/>
      <c r="J4" s="26"/>
      <c r="K4" s="27"/>
    </row>
    <row r="5" spans="1:11" ht="18" customHeight="1" x14ac:dyDescent="0.25">
      <c r="B5" s="2"/>
      <c r="C5" s="2"/>
      <c r="D5" s="2"/>
      <c r="E5" s="2"/>
      <c r="F5" s="2"/>
      <c r="G5" s="2"/>
      <c r="H5" s="2"/>
      <c r="I5" s="2"/>
      <c r="J5" s="2"/>
    </row>
    <row r="6" spans="1:11" ht="18" customHeight="1" x14ac:dyDescent="0.25">
      <c r="B6" s="1" t="s">
        <v>4</v>
      </c>
      <c r="C6" s="3">
        <v>60</v>
      </c>
      <c r="E6" s="1" t="s">
        <v>5</v>
      </c>
      <c r="F6" s="4">
        <v>0.6</v>
      </c>
      <c r="H6" s="1" t="s">
        <v>6</v>
      </c>
      <c r="I6" s="5" t="str">
        <f>IF(ABS(SUM(F6:F7)-1)&lt;0.0001,"OK","REVISAR")</f>
        <v>OK</v>
      </c>
    </row>
    <row r="7" spans="1:11" ht="18" customHeight="1" x14ac:dyDescent="0.25">
      <c r="B7" s="1" t="s">
        <v>7</v>
      </c>
      <c r="C7" s="3">
        <v>40</v>
      </c>
      <c r="E7" s="1" t="s">
        <v>8</v>
      </c>
      <c r="F7" s="4">
        <v>0.4</v>
      </c>
    </row>
    <row r="8" spans="1:11" ht="18" customHeight="1" x14ac:dyDescent="0.25">
      <c r="B8" s="1" t="s">
        <v>9</v>
      </c>
      <c r="C8" s="3">
        <v>5</v>
      </c>
      <c r="E8" s="1" t="s">
        <v>10</v>
      </c>
      <c r="F8" s="6">
        <v>5</v>
      </c>
    </row>
    <row r="9" spans="1:11" ht="18" customHeight="1" x14ac:dyDescent="0.25">
      <c r="B9" s="2"/>
      <c r="C9" s="2"/>
      <c r="D9" s="2"/>
      <c r="E9" s="2"/>
      <c r="F9" s="2"/>
      <c r="G9" s="2"/>
      <c r="H9" s="2"/>
      <c r="I9" s="2"/>
      <c r="J9" s="2"/>
    </row>
    <row r="10" spans="1:11" ht="21.95" customHeight="1" x14ac:dyDescent="0.25">
      <c r="A10" s="22" t="s">
        <v>11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1" ht="18" customHeight="1" x14ac:dyDescent="0.25">
      <c r="B11" s="1" t="s">
        <v>12</v>
      </c>
      <c r="E11" s="1" t="s">
        <v>13</v>
      </c>
      <c r="H11" s="1" t="s">
        <v>14</v>
      </c>
    </row>
    <row r="12" spans="1:11" ht="18" customHeight="1" x14ac:dyDescent="0.25">
      <c r="B12" s="1" t="s">
        <v>15</v>
      </c>
      <c r="C12" s="3">
        <v>100</v>
      </c>
      <c r="E12" s="1" t="s">
        <v>16</v>
      </c>
      <c r="F12" s="3">
        <v>72</v>
      </c>
      <c r="H12" s="1" t="s">
        <v>17</v>
      </c>
      <c r="I12" s="7">
        <f>IF($C$12*$C$13=0,"",$F$12*$C$13-$F$13*$C$14+$F$14*$C$15)</f>
        <v>66.06</v>
      </c>
    </row>
    <row r="13" spans="1:11" ht="18" customHeight="1" x14ac:dyDescent="0.25">
      <c r="B13" s="1" t="s">
        <v>18</v>
      </c>
      <c r="C13" s="8">
        <v>1</v>
      </c>
      <c r="E13" s="1" t="s">
        <v>19</v>
      </c>
      <c r="F13" s="3">
        <v>18</v>
      </c>
      <c r="H13" s="1" t="s">
        <v>20</v>
      </c>
      <c r="I13" s="7">
        <f>IF($C$12*$C$13=0,"",$C$12*$C$13)</f>
        <v>100</v>
      </c>
    </row>
    <row r="14" spans="1:11" ht="18" customHeight="1" x14ac:dyDescent="0.25">
      <c r="B14" s="1" t="s">
        <v>21</v>
      </c>
      <c r="C14" s="8">
        <v>0.33</v>
      </c>
      <c r="E14" s="1" t="s">
        <v>22</v>
      </c>
      <c r="F14" s="9">
        <f>MAX(0,$C$12-$F$12-$F$13)</f>
        <v>10</v>
      </c>
      <c r="H14" s="1" t="s">
        <v>23</v>
      </c>
      <c r="I14" s="7">
        <f>IF($I$13="","",MAX(0,MIN(10,$I$12/$I$13*10)))</f>
        <v>6.6060000000000008</v>
      </c>
    </row>
    <row r="15" spans="1:11" ht="18" customHeight="1" x14ac:dyDescent="0.25">
      <c r="B15" s="1" t="s">
        <v>24</v>
      </c>
      <c r="C15" s="8">
        <v>0</v>
      </c>
      <c r="E15" s="1" t="s">
        <v>25</v>
      </c>
      <c r="F15" s="5" t="str">
        <f>IF(($F$12+$F$13+$F$14)=$C$12,"OK","REVISAR")</f>
        <v>OK</v>
      </c>
      <c r="H15" s="1" t="s">
        <v>26</v>
      </c>
      <c r="I15" s="5" t="str">
        <f>IF($I$14="","",IF($I$14&gt;=$F$8,"Sí","No"))</f>
        <v>Sí</v>
      </c>
    </row>
    <row r="16" spans="1:11" ht="18" customHeight="1" x14ac:dyDescent="0.25"/>
    <row r="17" spans="1:11" ht="18" customHeight="1" x14ac:dyDescent="0.25"/>
    <row r="18" spans="1:11" ht="18" customHeight="1" x14ac:dyDescent="0.25">
      <c r="B18" s="1" t="s">
        <v>27</v>
      </c>
      <c r="C18" s="8">
        <v>7.5</v>
      </c>
      <c r="E18" s="1" t="s">
        <v>28</v>
      </c>
      <c r="H18" s="1" t="s">
        <v>29</v>
      </c>
      <c r="I18" s="5" t="str">
        <f>IF(ABS(SUM($F$19:$F$21)-1)&lt;0.0001,"OK","REVISAR")</f>
        <v>OK</v>
      </c>
    </row>
    <row r="19" spans="1:11" ht="18" customHeight="1" x14ac:dyDescent="0.25">
      <c r="B19" s="1" t="s">
        <v>30</v>
      </c>
      <c r="C19" s="8">
        <v>8</v>
      </c>
      <c r="E19" s="1" t="s">
        <v>31</v>
      </c>
      <c r="F19" s="4">
        <v>0.4</v>
      </c>
    </row>
    <row r="20" spans="1:11" ht="18" customHeight="1" x14ac:dyDescent="0.25">
      <c r="E20" s="1" t="s">
        <v>32</v>
      </c>
      <c r="F20" s="4">
        <v>0.4</v>
      </c>
      <c r="H20" s="1" t="s">
        <v>33</v>
      </c>
      <c r="I20" s="7">
        <f>IF(OR($I$14="",$C$18="",$C$19=""),"", $I$14*$F$19 + $C$18*$F$20 + $C$19*$F$21)</f>
        <v>7.2423999999999999</v>
      </c>
    </row>
    <row r="21" spans="1:11" ht="18" customHeight="1" x14ac:dyDescent="0.25">
      <c r="E21" s="1" t="s">
        <v>34</v>
      </c>
      <c r="F21" s="4">
        <v>0.2</v>
      </c>
      <c r="H21" s="1" t="s">
        <v>35</v>
      </c>
      <c r="I21" s="7">
        <f>IF($I$20="","",$I$20/10*$C$6)</f>
        <v>43.4544</v>
      </c>
    </row>
    <row r="22" spans="1:11" ht="18" customHeight="1" x14ac:dyDescent="0.25">
      <c r="H22" s="1" t="s">
        <v>36</v>
      </c>
      <c r="I22" s="5" t="str">
        <f>IF($I$20="","",IF(AND($I$14&gt;=$F$8,$C$18&gt;=$F$8,$C$19&gt;=$F$8),"Sí","No"))</f>
        <v>Sí</v>
      </c>
    </row>
    <row r="23" spans="1:11" ht="18" customHeight="1" x14ac:dyDescent="0.25"/>
    <row r="24" spans="1:11" ht="18" customHeight="1" x14ac:dyDescent="0.25">
      <c r="B24" s="2"/>
      <c r="C24" s="2"/>
      <c r="D24" s="2"/>
      <c r="E24" s="2"/>
      <c r="F24" s="2"/>
      <c r="G24" s="2"/>
      <c r="H24" s="2"/>
      <c r="I24" s="2"/>
      <c r="J24" s="2"/>
    </row>
    <row r="25" spans="1:11" ht="21.95" customHeight="1" x14ac:dyDescent="0.25">
      <c r="A25" s="22" t="s">
        <v>37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18" customHeight="1" x14ac:dyDescent="0.25">
      <c r="B26" s="10" t="s">
        <v>38</v>
      </c>
      <c r="C26" s="10" t="s">
        <v>39</v>
      </c>
      <c r="D26" s="10" t="s">
        <v>40</v>
      </c>
      <c r="E26" s="10" t="s">
        <v>41</v>
      </c>
      <c r="F26" s="10" t="s">
        <v>42</v>
      </c>
      <c r="G26" s="10" t="s">
        <v>43</v>
      </c>
    </row>
    <row r="27" spans="1:11" ht="18" customHeight="1" x14ac:dyDescent="0.25">
      <c r="B27" s="11" t="s">
        <v>44</v>
      </c>
      <c r="C27" s="3">
        <v>24</v>
      </c>
      <c r="D27" s="12" t="s">
        <v>45</v>
      </c>
      <c r="E27" s="13">
        <v>0.2</v>
      </c>
      <c r="F27" s="8">
        <v>20</v>
      </c>
      <c r="G27" s="7">
        <f>IF(C27="","",MIN(C27*E27,F27))</f>
        <v>4.8000000000000007</v>
      </c>
      <c r="H27" s="1" t="s">
        <v>46</v>
      </c>
      <c r="I27" s="7">
        <f>$C$7</f>
        <v>40</v>
      </c>
    </row>
    <row r="28" spans="1:11" ht="18" customHeight="1" x14ac:dyDescent="0.25">
      <c r="B28" s="11" t="s">
        <v>47</v>
      </c>
      <c r="C28" s="8">
        <v>180</v>
      </c>
      <c r="D28" s="12" t="s">
        <v>48</v>
      </c>
      <c r="E28" s="13">
        <v>1.4999999999999999E-2</v>
      </c>
      <c r="F28" s="8">
        <v>12</v>
      </c>
      <c r="G28" s="7">
        <f>IF(C28="","",MIN(C28*E28,F28))</f>
        <v>2.6999999999999997</v>
      </c>
      <c r="H28" s="1" t="s">
        <v>49</v>
      </c>
      <c r="I28" s="14">
        <f>MIN($G$31,$C$7)</f>
        <v>11.5</v>
      </c>
    </row>
    <row r="29" spans="1:11" ht="18" customHeight="1" x14ac:dyDescent="0.25">
      <c r="B29" s="11" t="s">
        <v>50</v>
      </c>
      <c r="C29" s="3">
        <v>2</v>
      </c>
      <c r="D29" s="12" t="s">
        <v>51</v>
      </c>
      <c r="E29" s="13">
        <v>1.5</v>
      </c>
      <c r="F29" s="8">
        <v>5</v>
      </c>
      <c r="G29" s="7">
        <f>IF(C29="","",MIN(C29*E29,F29))</f>
        <v>3</v>
      </c>
    </row>
    <row r="30" spans="1:11" ht="18" customHeight="1" x14ac:dyDescent="0.25">
      <c r="B30" s="11" t="s">
        <v>52</v>
      </c>
      <c r="C30" s="3">
        <v>1</v>
      </c>
      <c r="D30" s="12" t="s">
        <v>51</v>
      </c>
      <c r="E30" s="13">
        <v>1</v>
      </c>
      <c r="F30" s="8">
        <v>3</v>
      </c>
      <c r="G30" s="7">
        <f>IF(C30="","",MIN(C30*E30,F30))</f>
        <v>1</v>
      </c>
    </row>
    <row r="31" spans="1:11" ht="18" customHeight="1" x14ac:dyDescent="0.25">
      <c r="B31" s="15" t="s">
        <v>53</v>
      </c>
      <c r="G31" s="16">
        <f>SUM(G27:G30)</f>
        <v>11.5</v>
      </c>
    </row>
    <row r="32" spans="1:11" ht="18" customHeight="1" x14ac:dyDescent="0.25"/>
    <row r="33" spans="1:11" ht="18" customHeight="1" x14ac:dyDescent="0.25">
      <c r="B33" s="2"/>
      <c r="C33" s="2"/>
      <c r="D33" s="2"/>
      <c r="E33" s="2"/>
      <c r="F33" s="2"/>
      <c r="G33" s="2"/>
      <c r="H33" s="2"/>
      <c r="I33" s="2"/>
      <c r="J33" s="2"/>
    </row>
    <row r="34" spans="1:11" ht="21.95" customHeight="1" x14ac:dyDescent="0.25">
      <c r="A34" s="22" t="s">
        <v>54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</row>
    <row r="35" spans="1:11" ht="18" customHeight="1" x14ac:dyDescent="0.25">
      <c r="B35" s="1" t="s">
        <v>35</v>
      </c>
      <c r="C35" s="7">
        <f>IF($I$20="","",$I$20/10*$C$6)</f>
        <v>43.4544</v>
      </c>
      <c r="D35" s="17" t="s">
        <v>55</v>
      </c>
      <c r="E35" s="18">
        <f>IF($I$20="","",$I$20/10*$C$6)</f>
        <v>43.4544</v>
      </c>
    </row>
    <row r="36" spans="1:11" ht="18" customHeight="1" x14ac:dyDescent="0.25">
      <c r="B36" s="1" t="s">
        <v>49</v>
      </c>
      <c r="C36" s="7">
        <f>MIN($G$31,$C$7)</f>
        <v>11.5</v>
      </c>
      <c r="D36" s="17" t="s">
        <v>56</v>
      </c>
      <c r="E36" s="18">
        <f>MIN($G$31,$C$7)</f>
        <v>11.5</v>
      </c>
    </row>
    <row r="37" spans="1:11" ht="18" customHeight="1" x14ac:dyDescent="0.25">
      <c r="B37" s="1" t="s">
        <v>57</v>
      </c>
      <c r="C37" s="19">
        <f>IF(OR(C35="",C36=""),"",C35+C36)</f>
        <v>54.9544</v>
      </c>
    </row>
    <row r="38" spans="1:11" ht="18" customHeight="1" x14ac:dyDescent="0.25">
      <c r="B38" s="1" t="s">
        <v>58</v>
      </c>
      <c r="C38" s="5" t="str">
        <f>IF(C37="","",IF($I$22="No","No apto (mínimos)","Apto"))</f>
        <v>Apto</v>
      </c>
    </row>
    <row r="39" spans="1:11" ht="18" customHeight="1" x14ac:dyDescent="0.25"/>
    <row r="40" spans="1:11" ht="18" customHeight="1" x14ac:dyDescent="0.25">
      <c r="B40" s="2"/>
      <c r="C40" s="2"/>
      <c r="D40" s="2"/>
      <c r="E40" s="2"/>
      <c r="F40" s="2"/>
      <c r="G40" s="2"/>
      <c r="H40" s="2"/>
      <c r="I40" s="2"/>
      <c r="J40" s="2"/>
    </row>
    <row r="41" spans="1:11" ht="21.95" customHeight="1" x14ac:dyDescent="0.25">
      <c r="A41" s="22" t="s">
        <v>59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</row>
    <row r="42" spans="1:11" ht="18" customHeight="1" x14ac:dyDescent="0.25">
      <c r="B42" s="10" t="s">
        <v>60</v>
      </c>
      <c r="C42" s="10" t="s">
        <v>61</v>
      </c>
      <c r="D42" s="10" t="s">
        <v>62</v>
      </c>
      <c r="E42" s="10" t="s">
        <v>35</v>
      </c>
      <c r="F42" s="10" t="s">
        <v>63</v>
      </c>
      <c r="G42" s="10" t="s">
        <v>64</v>
      </c>
      <c r="H42" s="10" t="s">
        <v>65</v>
      </c>
      <c r="I42" s="10" t="s">
        <v>66</v>
      </c>
    </row>
    <row r="43" spans="1:11" ht="18" customHeight="1" x14ac:dyDescent="0.25">
      <c r="B43" s="20">
        <v>1</v>
      </c>
      <c r="C43" s="20" t="s">
        <v>67</v>
      </c>
      <c r="D43" s="21" t="s">
        <v>68</v>
      </c>
      <c r="E43" s="8">
        <v>46.2</v>
      </c>
      <c r="F43" s="8">
        <v>15.8</v>
      </c>
      <c r="G43" s="7">
        <f t="shared" ref="G43:G50" si="0">IF(OR(E43="",F43=""),"",E43+F43)</f>
        <v>62</v>
      </c>
      <c r="H43" s="5">
        <f>IF($G43="","",_xlfn.RANK.EQ($G43,$G$43:$G$50,0))</f>
        <v>3</v>
      </c>
      <c r="I43" s="5" t="str">
        <f t="shared" ref="I43:I50" si="1">IF($H43="","",IF($H43&lt;=$C$8,"Sí","No"))</f>
        <v>Sí</v>
      </c>
    </row>
    <row r="44" spans="1:11" ht="18" customHeight="1" x14ac:dyDescent="0.25">
      <c r="B44" s="20">
        <v>2</v>
      </c>
      <c r="C44" s="20" t="s">
        <v>69</v>
      </c>
      <c r="D44" s="21" t="s">
        <v>70</v>
      </c>
      <c r="E44" s="8">
        <v>41.1</v>
      </c>
      <c r="F44" s="8">
        <v>18.2</v>
      </c>
      <c r="G44" s="7">
        <f t="shared" si="0"/>
        <v>59.3</v>
      </c>
      <c r="H44" s="5">
        <f t="shared" ref="H44:H50" si="2">IF($G44="","",_xlfn.RANK.EQ($G44,$G$43:$G$50,0))</f>
        <v>5</v>
      </c>
      <c r="I44" s="5" t="str">
        <f t="shared" si="1"/>
        <v>Sí</v>
      </c>
    </row>
    <row r="45" spans="1:11" ht="18" customHeight="1" x14ac:dyDescent="0.25">
      <c r="B45" s="20">
        <v>3</v>
      </c>
      <c r="C45" s="20" t="s">
        <v>71</v>
      </c>
      <c r="D45" s="21" t="s">
        <v>72</v>
      </c>
      <c r="E45" s="8">
        <v>52.5</v>
      </c>
      <c r="F45" s="8">
        <v>12</v>
      </c>
      <c r="G45" s="7">
        <f t="shared" si="0"/>
        <v>64.5</v>
      </c>
      <c r="H45" s="5">
        <f t="shared" si="2"/>
        <v>2</v>
      </c>
      <c r="I45" s="5" t="str">
        <f t="shared" si="1"/>
        <v>Sí</v>
      </c>
    </row>
    <row r="46" spans="1:11" ht="18" customHeight="1" x14ac:dyDescent="0.25">
      <c r="B46" s="20">
        <v>4</v>
      </c>
      <c r="C46" s="20" t="s">
        <v>73</v>
      </c>
      <c r="D46" s="21" t="s">
        <v>74</v>
      </c>
      <c r="E46" s="8">
        <v>39.4</v>
      </c>
      <c r="F46" s="8">
        <v>20.5</v>
      </c>
      <c r="G46" s="7">
        <f t="shared" si="0"/>
        <v>59.9</v>
      </c>
      <c r="H46" s="5">
        <f t="shared" si="2"/>
        <v>4</v>
      </c>
      <c r="I46" s="5" t="str">
        <f t="shared" si="1"/>
        <v>Sí</v>
      </c>
    </row>
    <row r="47" spans="1:11" ht="18" customHeight="1" x14ac:dyDescent="0.25">
      <c r="B47" s="20">
        <v>5</v>
      </c>
      <c r="C47" s="20" t="s">
        <v>75</v>
      </c>
      <c r="D47" s="21" t="s">
        <v>76</v>
      </c>
      <c r="E47" s="8">
        <v>44.8</v>
      </c>
      <c r="F47" s="8">
        <v>10.7</v>
      </c>
      <c r="G47" s="7">
        <f t="shared" si="0"/>
        <v>55.5</v>
      </c>
      <c r="H47" s="5">
        <f t="shared" si="2"/>
        <v>7</v>
      </c>
      <c r="I47" s="5" t="str">
        <f t="shared" si="1"/>
        <v>No</v>
      </c>
    </row>
    <row r="48" spans="1:11" ht="18" customHeight="1" x14ac:dyDescent="0.25">
      <c r="B48" s="20">
        <v>6</v>
      </c>
      <c r="C48" s="20" t="s">
        <v>77</v>
      </c>
      <c r="D48" s="21" t="s">
        <v>78</v>
      </c>
      <c r="E48" s="8">
        <v>50.1</v>
      </c>
      <c r="F48" s="8">
        <v>14.9</v>
      </c>
      <c r="G48" s="7">
        <f t="shared" si="0"/>
        <v>65</v>
      </c>
      <c r="H48" s="5">
        <f t="shared" si="2"/>
        <v>1</v>
      </c>
      <c r="I48" s="5" t="str">
        <f t="shared" si="1"/>
        <v>Sí</v>
      </c>
    </row>
    <row r="49" spans="2:9" ht="18" customHeight="1" x14ac:dyDescent="0.25">
      <c r="B49" s="20">
        <v>7</v>
      </c>
      <c r="C49" s="20" t="s">
        <v>79</v>
      </c>
      <c r="D49" s="21" t="s">
        <v>80</v>
      </c>
      <c r="E49" s="8">
        <v>36.6</v>
      </c>
      <c r="F49" s="8">
        <v>22.1</v>
      </c>
      <c r="G49" s="7">
        <f t="shared" si="0"/>
        <v>58.7</v>
      </c>
      <c r="H49" s="5">
        <f t="shared" si="2"/>
        <v>6</v>
      </c>
      <c r="I49" s="5" t="str">
        <f t="shared" si="1"/>
        <v>No</v>
      </c>
    </row>
    <row r="50" spans="2:9" ht="18" customHeight="1" x14ac:dyDescent="0.25">
      <c r="B50" s="20">
        <v>8</v>
      </c>
      <c r="C50" s="20" t="s">
        <v>81</v>
      </c>
      <c r="D50" s="21" t="s">
        <v>82</v>
      </c>
      <c r="E50" s="8">
        <f>IF($I$20="","",$I$20/10*$C$6)</f>
        <v>43.4544</v>
      </c>
      <c r="F50" s="8">
        <f>MIN($G$31,$C$7)</f>
        <v>11.5</v>
      </c>
      <c r="G50" s="7">
        <f t="shared" si="0"/>
        <v>54.9544</v>
      </c>
      <c r="H50" s="5">
        <f t="shared" si="2"/>
        <v>8</v>
      </c>
      <c r="I50" s="5" t="str">
        <f t="shared" si="1"/>
        <v>No</v>
      </c>
    </row>
    <row r="51" spans="2:9" ht="18" customHeight="1" x14ac:dyDescent="0.25"/>
    <row r="52" spans="2:9" ht="18" customHeight="1" x14ac:dyDescent="0.25"/>
    <row r="53" spans="2:9" ht="18" customHeight="1" x14ac:dyDescent="0.25"/>
    <row r="54" spans="2:9" ht="18" customHeight="1" x14ac:dyDescent="0.25"/>
    <row r="55" spans="2:9" ht="18" customHeight="1" x14ac:dyDescent="0.25"/>
    <row r="56" spans="2:9" ht="18" customHeight="1" x14ac:dyDescent="0.25"/>
    <row r="57" spans="2:9" ht="18" customHeight="1" x14ac:dyDescent="0.25"/>
    <row r="58" spans="2:9" ht="18" customHeight="1" x14ac:dyDescent="0.25"/>
    <row r="59" spans="2:9" ht="18" customHeight="1" x14ac:dyDescent="0.25"/>
    <row r="60" spans="2:9" ht="18" customHeight="1" x14ac:dyDescent="0.25"/>
    <row r="61" spans="2:9" ht="18" customHeight="1" x14ac:dyDescent="0.25"/>
    <row r="62" spans="2:9" ht="18" customHeight="1" x14ac:dyDescent="0.25"/>
    <row r="63" spans="2:9" ht="18" customHeight="1" x14ac:dyDescent="0.25"/>
    <row r="64" spans="2:9" ht="18" customHeight="1" x14ac:dyDescent="0.25"/>
    <row r="65" ht="18" customHeight="1" x14ac:dyDescent="0.25"/>
    <row r="66" ht="18" customHeight="1" x14ac:dyDescent="0.25"/>
    <row r="67" ht="18" customHeight="1" x14ac:dyDescent="0.25"/>
    <row r="68" ht="18" customHeight="1" x14ac:dyDescent="0.25"/>
    <row r="69" ht="18" customHeight="1" x14ac:dyDescent="0.25"/>
    <row r="70" ht="18" customHeight="1" x14ac:dyDescent="0.25"/>
    <row r="71" ht="18" customHeight="1" x14ac:dyDescent="0.25"/>
    <row r="72" ht="18" customHeight="1" x14ac:dyDescent="0.25"/>
    <row r="73" ht="18" customHeight="1" x14ac:dyDescent="0.25"/>
    <row r="74" ht="18" customHeight="1" x14ac:dyDescent="0.25"/>
    <row r="75" ht="18" customHeight="1" x14ac:dyDescent="0.25"/>
    <row r="76" ht="18" customHeight="1" x14ac:dyDescent="0.25"/>
    <row r="77" ht="18" customHeight="1" x14ac:dyDescent="0.25"/>
    <row r="78" ht="18" customHeight="1" x14ac:dyDescent="0.25"/>
    <row r="79" ht="18" customHeight="1" x14ac:dyDescent="0.25"/>
    <row r="80" ht="18" customHeight="1" x14ac:dyDescent="0.25"/>
    <row r="81" ht="18" customHeight="1" x14ac:dyDescent="0.25"/>
    <row r="82" ht="18" customHeight="1" x14ac:dyDescent="0.25"/>
    <row r="83" ht="18" customHeight="1" x14ac:dyDescent="0.25"/>
    <row r="84" ht="18" customHeight="1" x14ac:dyDescent="0.25"/>
    <row r="85" ht="18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" customHeight="1" x14ac:dyDescent="0.25"/>
    <row r="91" ht="18" customHeight="1" x14ac:dyDescent="0.25"/>
    <row r="92" ht="18" customHeight="1" x14ac:dyDescent="0.25"/>
    <row r="93" ht="18" customHeight="1" x14ac:dyDescent="0.25"/>
    <row r="94" ht="18" customHeight="1" x14ac:dyDescent="0.25"/>
    <row r="95" ht="18" customHeight="1" x14ac:dyDescent="0.25"/>
    <row r="96" ht="18" customHeight="1" x14ac:dyDescent="0.25"/>
    <row r="97" ht="18" customHeight="1" x14ac:dyDescent="0.25"/>
    <row r="98" ht="18" customHeight="1" x14ac:dyDescent="0.25"/>
    <row r="99" ht="18" customHeight="1" x14ac:dyDescent="0.25"/>
    <row r="100" ht="18" customHeight="1" x14ac:dyDescent="0.25"/>
    <row r="101" ht="18" customHeight="1" x14ac:dyDescent="0.25"/>
    <row r="102" ht="18" customHeight="1" x14ac:dyDescent="0.25"/>
    <row r="103" ht="18" customHeight="1" x14ac:dyDescent="0.25"/>
    <row r="104" ht="18" customHeight="1" x14ac:dyDescent="0.25"/>
    <row r="105" ht="18" customHeight="1" x14ac:dyDescent="0.25"/>
    <row r="106" ht="18" customHeight="1" x14ac:dyDescent="0.25"/>
    <row r="107" ht="18" customHeight="1" x14ac:dyDescent="0.25"/>
    <row r="108" ht="18" customHeight="1" x14ac:dyDescent="0.25"/>
    <row r="109" ht="18" customHeight="1" x14ac:dyDescent="0.25"/>
    <row r="110" ht="18" customHeight="1" x14ac:dyDescent="0.25"/>
    <row r="111" ht="18" customHeight="1" x14ac:dyDescent="0.25"/>
    <row r="112" ht="18" customHeight="1" x14ac:dyDescent="0.25"/>
    <row r="113" ht="18" customHeight="1" x14ac:dyDescent="0.25"/>
    <row r="114" ht="18" customHeight="1" x14ac:dyDescent="0.25"/>
    <row r="115" ht="18" customHeight="1" x14ac:dyDescent="0.25"/>
    <row r="116" ht="18" customHeight="1" x14ac:dyDescent="0.25"/>
    <row r="117" ht="18" customHeight="1" x14ac:dyDescent="0.25"/>
    <row r="118" ht="18" customHeight="1" x14ac:dyDescent="0.25"/>
    <row r="119" ht="18" customHeight="1" x14ac:dyDescent="0.25"/>
    <row r="120" ht="18" customHeight="1" x14ac:dyDescent="0.25"/>
    <row r="121" ht="18" customHeight="1" x14ac:dyDescent="0.25"/>
    <row r="122" ht="18" customHeight="1" x14ac:dyDescent="0.25"/>
    <row r="123" ht="18" customHeight="1" x14ac:dyDescent="0.25"/>
    <row r="124" ht="18" customHeight="1" x14ac:dyDescent="0.25"/>
    <row r="125" ht="18" customHeight="1" x14ac:dyDescent="0.25"/>
    <row r="126" ht="18" customHeight="1" x14ac:dyDescent="0.25"/>
    <row r="127" ht="18" customHeight="1" x14ac:dyDescent="0.25"/>
    <row r="128" ht="18" customHeight="1" x14ac:dyDescent="0.25"/>
    <row r="129" ht="18" customHeight="1" x14ac:dyDescent="0.25"/>
    <row r="130" ht="18" customHeight="1" x14ac:dyDescent="0.25"/>
    <row r="131" ht="18" customHeight="1" x14ac:dyDescent="0.25"/>
    <row r="132" ht="18" customHeight="1" x14ac:dyDescent="0.25"/>
    <row r="133" ht="18" customHeight="1" x14ac:dyDescent="0.25"/>
    <row r="134" ht="18" customHeight="1" x14ac:dyDescent="0.25"/>
    <row r="135" ht="18" customHeight="1" x14ac:dyDescent="0.25"/>
    <row r="136" ht="18" customHeight="1" x14ac:dyDescent="0.25"/>
    <row r="137" ht="18" customHeight="1" x14ac:dyDescent="0.25"/>
    <row r="138" ht="18" customHeight="1" x14ac:dyDescent="0.25"/>
    <row r="139" ht="18" customHeight="1" x14ac:dyDescent="0.25"/>
    <row r="140" ht="18" customHeight="1" x14ac:dyDescent="0.25"/>
    <row r="141" ht="18" customHeight="1" x14ac:dyDescent="0.25"/>
    <row r="142" ht="18" customHeight="1" x14ac:dyDescent="0.25"/>
    <row r="143" ht="18" customHeight="1" x14ac:dyDescent="0.25"/>
    <row r="144" ht="18" customHeight="1" x14ac:dyDescent="0.25"/>
    <row r="145" ht="18" customHeight="1" x14ac:dyDescent="0.25"/>
    <row r="146" ht="18" customHeight="1" x14ac:dyDescent="0.25"/>
    <row r="147" ht="18" customHeight="1" x14ac:dyDescent="0.25"/>
    <row r="148" ht="18" customHeight="1" x14ac:dyDescent="0.25"/>
    <row r="149" ht="18" customHeight="1" x14ac:dyDescent="0.25"/>
    <row r="150" ht="18" customHeight="1" x14ac:dyDescent="0.25"/>
    <row r="151" ht="18" customHeight="1" x14ac:dyDescent="0.25"/>
    <row r="152" ht="18" customHeight="1" x14ac:dyDescent="0.25"/>
    <row r="153" ht="18" customHeight="1" x14ac:dyDescent="0.25"/>
    <row r="154" ht="18" customHeight="1" x14ac:dyDescent="0.25"/>
    <row r="155" ht="18" customHeight="1" x14ac:dyDescent="0.25"/>
    <row r="156" ht="18" customHeight="1" x14ac:dyDescent="0.25"/>
    <row r="157" ht="18" customHeight="1" x14ac:dyDescent="0.25"/>
    <row r="158" ht="18" customHeight="1" x14ac:dyDescent="0.25"/>
    <row r="159" ht="18" customHeight="1" x14ac:dyDescent="0.25"/>
    <row r="160" ht="18" customHeight="1" x14ac:dyDescent="0.25"/>
    <row r="161" ht="18" customHeight="1" x14ac:dyDescent="0.25"/>
    <row r="162" ht="18" customHeight="1" x14ac:dyDescent="0.25"/>
    <row r="163" ht="18" customHeight="1" x14ac:dyDescent="0.25"/>
    <row r="164" ht="18" customHeight="1" x14ac:dyDescent="0.25"/>
    <row r="165" ht="18" customHeight="1" x14ac:dyDescent="0.25"/>
    <row r="166" ht="18" customHeight="1" x14ac:dyDescent="0.25"/>
    <row r="167" ht="18" customHeight="1" x14ac:dyDescent="0.25"/>
    <row r="168" ht="18" customHeight="1" x14ac:dyDescent="0.25"/>
    <row r="169" ht="18" customHeight="1" x14ac:dyDescent="0.25"/>
    <row r="170" ht="18" customHeight="1" x14ac:dyDescent="0.25"/>
    <row r="171" ht="18" customHeight="1" x14ac:dyDescent="0.25"/>
    <row r="172" ht="18" customHeight="1" x14ac:dyDescent="0.25"/>
    <row r="173" ht="18" customHeight="1" x14ac:dyDescent="0.25"/>
    <row r="174" ht="18" customHeight="1" x14ac:dyDescent="0.25"/>
    <row r="175" ht="18" customHeight="1" x14ac:dyDescent="0.25"/>
    <row r="176" ht="18" customHeight="1" x14ac:dyDescent="0.25"/>
    <row r="177" ht="18" customHeight="1" x14ac:dyDescent="0.25"/>
    <row r="178" ht="18" customHeight="1" x14ac:dyDescent="0.25"/>
    <row r="179" ht="18" customHeight="1" x14ac:dyDescent="0.25"/>
    <row r="180" ht="18" customHeight="1" x14ac:dyDescent="0.25"/>
    <row r="181" ht="18" customHeight="1" x14ac:dyDescent="0.25"/>
    <row r="182" ht="18" customHeight="1" x14ac:dyDescent="0.25"/>
    <row r="183" ht="18" customHeight="1" x14ac:dyDescent="0.25"/>
    <row r="184" ht="18" customHeight="1" x14ac:dyDescent="0.25"/>
    <row r="185" ht="18" customHeight="1" x14ac:dyDescent="0.25"/>
    <row r="186" ht="18" customHeight="1" x14ac:dyDescent="0.25"/>
    <row r="187" ht="18" customHeight="1" x14ac:dyDescent="0.25"/>
    <row r="188" ht="18" customHeight="1" x14ac:dyDescent="0.25"/>
    <row r="189" ht="18" customHeight="1" x14ac:dyDescent="0.25"/>
    <row r="190" ht="18" customHeight="1" x14ac:dyDescent="0.25"/>
    <row r="191" ht="18" customHeight="1" x14ac:dyDescent="0.25"/>
    <row r="192" ht="18" customHeight="1" x14ac:dyDescent="0.25"/>
    <row r="193" ht="18" customHeight="1" x14ac:dyDescent="0.25"/>
    <row r="194" ht="18" customHeight="1" x14ac:dyDescent="0.25"/>
    <row r="195" ht="18" customHeight="1" x14ac:dyDescent="0.25"/>
    <row r="196" ht="18" customHeight="1" x14ac:dyDescent="0.25"/>
    <row r="197" ht="18" customHeight="1" x14ac:dyDescent="0.25"/>
    <row r="198" ht="18" customHeight="1" x14ac:dyDescent="0.25"/>
    <row r="199" ht="18" customHeight="1" x14ac:dyDescent="0.25"/>
    <row r="200" ht="18" customHeight="1" x14ac:dyDescent="0.25"/>
    <row r="201" ht="18" customHeight="1" x14ac:dyDescent="0.25"/>
    <row r="202" ht="18" customHeight="1" x14ac:dyDescent="0.25"/>
    <row r="203" ht="18" customHeight="1" x14ac:dyDescent="0.25"/>
    <row r="204" ht="18" customHeight="1" x14ac:dyDescent="0.25"/>
    <row r="205" ht="18" customHeight="1" x14ac:dyDescent="0.25"/>
    <row r="206" ht="18" customHeight="1" x14ac:dyDescent="0.25"/>
    <row r="207" ht="18" customHeight="1" x14ac:dyDescent="0.25"/>
    <row r="208" ht="18" customHeight="1" x14ac:dyDescent="0.25"/>
    <row r="209" ht="18" customHeight="1" x14ac:dyDescent="0.25"/>
    <row r="210" ht="18" customHeight="1" x14ac:dyDescent="0.25"/>
    <row r="211" ht="18" customHeight="1" x14ac:dyDescent="0.25"/>
    <row r="212" ht="18" customHeight="1" x14ac:dyDescent="0.25"/>
    <row r="213" ht="18" customHeight="1" x14ac:dyDescent="0.25"/>
    <row r="214" ht="18" customHeight="1" x14ac:dyDescent="0.25"/>
    <row r="215" ht="18" customHeight="1" x14ac:dyDescent="0.25"/>
    <row r="216" ht="18" customHeight="1" x14ac:dyDescent="0.25"/>
    <row r="217" ht="18" customHeight="1" x14ac:dyDescent="0.25"/>
    <row r="218" ht="18" customHeight="1" x14ac:dyDescent="0.25"/>
    <row r="219" ht="18" customHeight="1" x14ac:dyDescent="0.25"/>
    <row r="220" ht="18" customHeight="1" x14ac:dyDescent="0.25"/>
    <row r="221" ht="18" customHeight="1" x14ac:dyDescent="0.25"/>
    <row r="222" ht="18" customHeight="1" x14ac:dyDescent="0.25"/>
    <row r="223" ht="18" customHeight="1" x14ac:dyDescent="0.25"/>
    <row r="224" ht="18" customHeight="1" x14ac:dyDescent="0.25"/>
    <row r="225" ht="18" customHeight="1" x14ac:dyDescent="0.25"/>
    <row r="226" ht="18" customHeight="1" x14ac:dyDescent="0.25"/>
    <row r="227" ht="18" customHeight="1" x14ac:dyDescent="0.25"/>
    <row r="228" ht="18" customHeight="1" x14ac:dyDescent="0.25"/>
    <row r="229" ht="18" customHeight="1" x14ac:dyDescent="0.25"/>
    <row r="230" ht="18" customHeight="1" x14ac:dyDescent="0.25"/>
    <row r="231" ht="18" customHeight="1" x14ac:dyDescent="0.25"/>
    <row r="232" ht="18" customHeight="1" x14ac:dyDescent="0.25"/>
    <row r="233" ht="18" customHeight="1" x14ac:dyDescent="0.25"/>
    <row r="234" ht="18" customHeight="1" x14ac:dyDescent="0.25"/>
    <row r="235" ht="18" customHeight="1" x14ac:dyDescent="0.25"/>
    <row r="236" ht="18" customHeight="1" x14ac:dyDescent="0.25"/>
    <row r="237" ht="18" customHeight="1" x14ac:dyDescent="0.25"/>
    <row r="238" ht="18" customHeight="1" x14ac:dyDescent="0.25"/>
    <row r="239" ht="18" customHeight="1" x14ac:dyDescent="0.25"/>
    <row r="240" ht="18" customHeight="1" x14ac:dyDescent="0.25"/>
    <row r="241" ht="18" customHeight="1" x14ac:dyDescent="0.25"/>
    <row r="242" ht="18" customHeight="1" x14ac:dyDescent="0.25"/>
    <row r="243" ht="18" customHeight="1" x14ac:dyDescent="0.25"/>
    <row r="244" ht="18" customHeight="1" x14ac:dyDescent="0.25"/>
    <row r="245" ht="18" customHeight="1" x14ac:dyDescent="0.25"/>
    <row r="246" ht="18" customHeight="1" x14ac:dyDescent="0.25"/>
    <row r="247" ht="18" customHeight="1" x14ac:dyDescent="0.25"/>
    <row r="248" ht="18" customHeight="1" x14ac:dyDescent="0.25"/>
    <row r="249" ht="18" customHeight="1" x14ac:dyDescent="0.25"/>
  </sheetData>
  <mergeCells count="8">
    <mergeCell ref="B2:K2"/>
    <mergeCell ref="C4:K4"/>
    <mergeCell ref="A1:K1"/>
    <mergeCell ref="A34:K34"/>
    <mergeCell ref="A3:K3"/>
    <mergeCell ref="A25:K25"/>
    <mergeCell ref="A41:K41"/>
    <mergeCell ref="A10:K10"/>
  </mergeCells>
  <conditionalFormatting sqref="C38">
    <cfRule type="expression" dxfId="13" priority="9">
      <formula>C38="Apto"</formula>
    </cfRule>
    <cfRule type="expression" dxfId="12" priority="10">
      <formula>LEFT(C38,7)="No apto"</formula>
    </cfRule>
  </conditionalFormatting>
  <conditionalFormatting sqref="F15">
    <cfRule type="expression" dxfId="11" priority="3">
      <formula>F15="REVISAR"</formula>
    </cfRule>
    <cfRule type="expression" dxfId="10" priority="4">
      <formula>F15="OK"</formula>
    </cfRule>
  </conditionalFormatting>
  <conditionalFormatting sqref="I6">
    <cfRule type="expression" dxfId="9" priority="1">
      <formula>I6="REVISAR"</formula>
    </cfRule>
    <cfRule type="expression" dxfId="8" priority="2">
      <formula>I6="OK"</formula>
    </cfRule>
  </conditionalFormatting>
  <conditionalFormatting sqref="I18">
    <cfRule type="expression" dxfId="7" priority="5">
      <formula>I18="REVISAR"</formula>
    </cfRule>
    <cfRule type="expression" dxfId="6" priority="6">
      <formula>I18="OK"</formula>
    </cfRule>
  </conditionalFormatting>
  <conditionalFormatting sqref="I22">
    <cfRule type="expression" dxfId="5" priority="7">
      <formula>I22="No"</formula>
    </cfRule>
    <cfRule type="expression" dxfId="4" priority="8">
      <formula>I22="Sí"</formula>
    </cfRule>
  </conditionalFormatting>
  <conditionalFormatting sqref="I43:I50">
    <cfRule type="expression" dxfId="3" priority="13">
      <formula>I43="Sí"</formula>
    </cfRule>
    <cfRule type="expression" dxfId="2" priority="14">
      <formula>I43="No"</formula>
    </cfRule>
  </conditionalFormatting>
  <conditionalFormatting sqref="I43:I57">
    <cfRule type="expression" dxfId="1" priority="11">
      <formula>I43="Sí"</formula>
    </cfRule>
    <cfRule type="expression" dxfId="0" priority="12">
      <formula>I43="No"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Cálculo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2026-02-12T10:54:31Z</dcterms:modified>
</cp:coreProperties>
</file>