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valuar por resultados de aprendizaje\"/>
    </mc:Choice>
  </mc:AlternateContent>
  <xr:revisionPtr revIDLastSave="0" documentId="13_ncr:1_{7DD0EE1D-1760-40C0-8B90-423E3209D35A}" xr6:coauthVersionLast="47" xr6:coauthVersionMax="47" xr10:uidLastSave="{00000000-0000-0000-0000-000000000000}"/>
  <bookViews>
    <workbookView xWindow="2340" yWindow="2340" windowWidth="23550" windowHeight="11895" xr2:uid="{00000000-000D-0000-FFFF-FFFF00000000}"/>
  </bookViews>
  <sheets>
    <sheet name="Evaluación_RA" sheetId="1" r:id="rId1"/>
    <sheet name="Listas" sheetId="2" r:id="rId2"/>
  </sheets>
  <definedNames>
    <definedName name="_xlnm.Print_Titles" localSheetId="0">Evaluación_RA!$1:$22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2" i="1" l="1"/>
  <c r="L32" i="1"/>
  <c r="Q32" i="1" s="1"/>
  <c r="J32" i="1"/>
  <c r="H32" i="1"/>
  <c r="P32" i="1" s="1"/>
  <c r="F32" i="1"/>
  <c r="D32" i="1"/>
  <c r="O32" i="1" s="1"/>
  <c r="R32" i="1" s="1"/>
  <c r="S32" i="1" s="1"/>
  <c r="N31" i="1"/>
  <c r="L31" i="1"/>
  <c r="Q31" i="1" s="1"/>
  <c r="J31" i="1"/>
  <c r="H31" i="1"/>
  <c r="P31" i="1" s="1"/>
  <c r="F31" i="1"/>
  <c r="D31" i="1"/>
  <c r="O31" i="1" s="1"/>
  <c r="R31" i="1" s="1"/>
  <c r="S31" i="1" s="1"/>
  <c r="P30" i="1"/>
  <c r="N30" i="1"/>
  <c r="L30" i="1"/>
  <c r="Q30" i="1" s="1"/>
  <c r="J30" i="1"/>
  <c r="H30" i="1"/>
  <c r="F30" i="1"/>
  <c r="D30" i="1"/>
  <c r="O30" i="1" s="1"/>
  <c r="R30" i="1" s="1"/>
  <c r="S30" i="1" s="1"/>
  <c r="N29" i="1"/>
  <c r="L29" i="1"/>
  <c r="Q29" i="1" s="1"/>
  <c r="J29" i="1"/>
  <c r="H29" i="1"/>
  <c r="P29" i="1" s="1"/>
  <c r="F29" i="1"/>
  <c r="D29" i="1"/>
  <c r="O29" i="1" s="1"/>
  <c r="R29" i="1" s="1"/>
  <c r="S29" i="1" s="1"/>
  <c r="Q28" i="1"/>
  <c r="P28" i="1"/>
  <c r="N28" i="1"/>
  <c r="L28" i="1"/>
  <c r="J28" i="1"/>
  <c r="H28" i="1"/>
  <c r="F28" i="1"/>
  <c r="D28" i="1"/>
  <c r="O28" i="1" s="1"/>
  <c r="R28" i="1" s="1"/>
  <c r="S28" i="1" s="1"/>
  <c r="P27" i="1"/>
  <c r="N27" i="1"/>
  <c r="Q27" i="1" s="1"/>
  <c r="L27" i="1"/>
  <c r="J27" i="1"/>
  <c r="H27" i="1"/>
  <c r="F27" i="1"/>
  <c r="D27" i="1"/>
  <c r="O27" i="1" s="1"/>
  <c r="R27" i="1" s="1"/>
  <c r="S27" i="1" s="1"/>
  <c r="N26" i="1"/>
  <c r="L26" i="1"/>
  <c r="Q26" i="1" s="1"/>
  <c r="J26" i="1"/>
  <c r="H26" i="1"/>
  <c r="P26" i="1" s="1"/>
  <c r="F26" i="1"/>
  <c r="D26" i="1"/>
  <c r="O26" i="1" s="1"/>
  <c r="R26" i="1" s="1"/>
  <c r="S26" i="1" s="1"/>
  <c r="Q25" i="1"/>
  <c r="P25" i="1"/>
  <c r="N25" i="1"/>
  <c r="L25" i="1"/>
  <c r="J25" i="1"/>
  <c r="H25" i="1"/>
  <c r="F25" i="1"/>
  <c r="D25" i="1"/>
  <c r="O25" i="1" s="1"/>
  <c r="R25" i="1" s="1"/>
  <c r="S25" i="1" s="1"/>
  <c r="P24" i="1"/>
  <c r="O24" i="1"/>
  <c r="N24" i="1"/>
  <c r="L24" i="1"/>
  <c r="Q24" i="1" s="1"/>
  <c r="J24" i="1"/>
  <c r="H24" i="1"/>
  <c r="F24" i="1"/>
  <c r="D24" i="1"/>
  <c r="N23" i="1"/>
  <c r="L23" i="1"/>
  <c r="Q23" i="1" s="1"/>
  <c r="J23" i="1"/>
  <c r="H23" i="1"/>
  <c r="P23" i="1" s="1"/>
  <c r="F23" i="1"/>
  <c r="D23" i="1"/>
  <c r="O23" i="1" s="1"/>
  <c r="L13" i="1"/>
  <c r="K13" i="1"/>
  <c r="J13" i="1"/>
  <c r="K7" i="1"/>
  <c r="R24" i="1" l="1"/>
  <c r="S24" i="1" s="1"/>
  <c r="N7" i="1"/>
  <c r="R23" i="1"/>
  <c r="N8" i="1"/>
  <c r="N9" i="1"/>
  <c r="K8" i="1" l="1"/>
  <c r="S23" i="1"/>
  <c r="K9" i="1" s="1"/>
</calcChain>
</file>

<file path=xl/sharedStrings.xml><?xml version="1.0" encoding="utf-8"?>
<sst xmlns="http://schemas.openxmlformats.org/spreadsheetml/2006/main" count="211" uniqueCount="112">
  <si>
    <t>Curso / Módulo</t>
  </si>
  <si>
    <t>Gestión de proyectos colaborativos</t>
  </si>
  <si>
    <t>Periodo</t>
  </si>
  <si>
    <t>Enero–Marzo 2026</t>
  </si>
  <si>
    <t>Umbral logrado</t>
  </si>
  <si>
    <t>Fecha</t>
  </si>
  <si>
    <t>Docente / Responsable</t>
  </si>
  <si>
    <t>Ejemplo: Equipo de Formación</t>
  </si>
  <si>
    <t>Escala</t>
  </si>
  <si>
    <t>0–100</t>
  </si>
  <si>
    <t>Umbral en progreso</t>
  </si>
  <si>
    <t>1) Resultados de aprendizaje (definen qué se evalúa)</t>
  </si>
  <si>
    <t>Código RA</t>
  </si>
  <si>
    <t>Descripción</t>
  </si>
  <si>
    <t>Peso en nota final</t>
  </si>
  <si>
    <t>Umbral logro (RA)</t>
  </si>
  <si>
    <t>Evidencias principales (resumen)</t>
  </si>
  <si>
    <t>Notas</t>
  </si>
  <si>
    <t>Resumen del grupo</t>
  </si>
  <si>
    <t>Promedios por RA</t>
  </si>
  <si>
    <t>RA1</t>
  </si>
  <si>
    <t>Planifica un proyecto definiendo alcance, roles y entregables.</t>
  </si>
  <si>
    <t>Plan de proyecto + control de alcance</t>
  </si>
  <si>
    <t>Nº estudiantes</t>
  </si>
  <si>
    <t>RA2</t>
  </si>
  <si>
    <t>Ejecuta el proyecto coordinando tareas, comunicación y seguimiento.</t>
  </si>
  <si>
    <t>Simulación de sprint + bitácora de seguimiento</t>
  </si>
  <si>
    <t>Promedio nota final</t>
  </si>
  <si>
    <t>RA3</t>
  </si>
  <si>
    <t>Evalúa el desempeño del proyecto proponiendo mejoras basadas en evidencia.</t>
  </si>
  <si>
    <t>Informe de riesgos + presentación de cierre</t>
  </si>
  <si>
    <t>% Logrado</t>
  </si>
  <si>
    <t>2) Actividades / evidencias (cómo se evalúa cada RA)</t>
  </si>
  <si>
    <t>ID Act</t>
  </si>
  <si>
    <t>RA</t>
  </si>
  <si>
    <t>Actividad</t>
  </si>
  <si>
    <t>Tipo</t>
  </si>
  <si>
    <t>Puntos máx</t>
  </si>
  <si>
    <t>Peso dentro del RA</t>
  </si>
  <si>
    <t>Chequeo pesos por RA</t>
  </si>
  <si>
    <t>A1</t>
  </si>
  <si>
    <t>Plan de proyecto (alcance, roles, entregables)</t>
  </si>
  <si>
    <t>Proyecto</t>
  </si>
  <si>
    <t>A2</t>
  </si>
  <si>
    <t>Control de alcance (cambios y trazabilidad)</t>
  </si>
  <si>
    <t>Caso</t>
  </si>
  <si>
    <t>A3</t>
  </si>
  <si>
    <t>Simulación de sprint: planificación y seguimiento</t>
  </si>
  <si>
    <t>Simulación</t>
  </si>
  <si>
    <t>A4</t>
  </si>
  <si>
    <t>Bitácora de seguimiento (comunicación y bloqueos)</t>
  </si>
  <si>
    <t>Portafolio</t>
  </si>
  <si>
    <t>A5</t>
  </si>
  <si>
    <t>Informe de riesgos y acciones de mitigación</t>
  </si>
  <si>
    <t>Informe</t>
  </si>
  <si>
    <t>A6</t>
  </si>
  <si>
    <t>Presentación de cierre con lecciones aprendidas</t>
  </si>
  <si>
    <t>Presentación</t>
  </si>
  <si>
    <t>3) Registro de calificaciones (selecciona niveles; la nota se calcula sola)</t>
  </si>
  <si>
    <t>ID</t>
  </si>
  <si>
    <t>Estudiante</t>
  </si>
  <si>
    <t>A1 · Plan de proyecto (alcance, roles, entregables)</t>
  </si>
  <si>
    <t>A2 · Control de alcance (cambios y trazabilidad)</t>
  </si>
  <si>
    <t>A3 · Simulación de sprint: planificación y seguimiento</t>
  </si>
  <si>
    <t>A4 · Bitácora de seguimiento (comunicación y bloqueos)</t>
  </si>
  <si>
    <t>A5 · Informe de riesgos y acciones de mitigación</t>
  </si>
  <si>
    <t>A6 · Presentación de cierre con lecciones aprendidas</t>
  </si>
  <si>
    <t>RA1 (%)</t>
  </si>
  <si>
    <t>RA2 (%)</t>
  </si>
  <si>
    <t>RA3 (%)</t>
  </si>
  <si>
    <t>Nota final</t>
  </si>
  <si>
    <t>Estado</t>
  </si>
  <si>
    <t>Nivel</t>
  </si>
  <si>
    <t>Nota</t>
  </si>
  <si>
    <t>S001</t>
  </si>
  <si>
    <t>Alicia Rojas</t>
  </si>
  <si>
    <t>Básico</t>
  </si>
  <si>
    <t>Competente</t>
  </si>
  <si>
    <t>Inicial</t>
  </si>
  <si>
    <t>Revisar evidencias: comentar mejoras concretas.</t>
  </si>
  <si>
    <t>S002</t>
  </si>
  <si>
    <t>Bruno Medina</t>
  </si>
  <si>
    <t>S003</t>
  </si>
  <si>
    <t>Carla Santos</t>
  </si>
  <si>
    <t>Avanzado</t>
  </si>
  <si>
    <t>S004</t>
  </si>
  <si>
    <t>Diego Paredes</t>
  </si>
  <si>
    <t>S005</t>
  </si>
  <si>
    <t>Elena Vázquez</t>
  </si>
  <si>
    <t>S006</t>
  </si>
  <si>
    <t>Fabián Torres</t>
  </si>
  <si>
    <t>Buen liderazgo en coordinación; mantener documentación.</t>
  </si>
  <si>
    <t>S007</t>
  </si>
  <si>
    <t>Gabriela Núñez</t>
  </si>
  <si>
    <t>S008</t>
  </si>
  <si>
    <t>Hugo Castillo</t>
  </si>
  <si>
    <t>S009</t>
  </si>
  <si>
    <t>Irene Campos</t>
  </si>
  <si>
    <t>S010</t>
  </si>
  <si>
    <t>Javier Salas</t>
  </si>
  <si>
    <t>Niveles de desempeño</t>
  </si>
  <si>
    <t>Tipos de actividad</t>
  </si>
  <si>
    <t>Factor</t>
  </si>
  <si>
    <t>Uso</t>
  </si>
  <si>
    <t>Ejemplo</t>
  </si>
  <si>
    <t>Estados (según Nota final)</t>
  </si>
  <si>
    <t>Desde</t>
  </si>
  <si>
    <t>• Edita estas listas si tu institución usa otros niveles o tipos.
• Mantén los factores entre 0 y 1.
• Los umbrales se replican también en la hoja principal (K2/K3).</t>
  </si>
  <si>
    <t>No logrado</t>
  </si>
  <si>
    <t>En progreso</t>
  </si>
  <si>
    <t>Logrado</t>
  </si>
  <si>
    <t>Plantilla de evaluación por Resultados de 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</si>
</sst>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Aptos"/>
    </font>
    <font>
      <sz val="10"/>
      <color rgb="FF121528"/>
      <name val="Aptos"/>
    </font>
    <font>
      <b/>
      <sz val="10"/>
      <color rgb="FF121528"/>
      <name val="Aptos"/>
    </font>
    <font>
      <b/>
      <sz val="12"/>
      <color rgb="FFFFFFFF"/>
      <name val="Aptos"/>
    </font>
    <font>
      <b/>
      <sz val="11"/>
      <color rgb="FFFFFFFF"/>
      <name val="Aptos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/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thin">
        <color rgb="FFB0B0B0"/>
      </left>
      <right/>
      <top/>
      <bottom/>
      <diagonal/>
    </border>
    <border>
      <left/>
      <right style="thin">
        <color rgb="FFB0B0B0"/>
      </right>
      <top/>
      <bottom/>
      <diagonal/>
    </border>
    <border>
      <left style="thin">
        <color rgb="FFB0B0B0"/>
      </left>
      <right/>
      <top/>
      <bottom style="thin">
        <color rgb="FFB0B0B0"/>
      </bottom>
      <diagonal/>
    </border>
    <border>
      <left/>
      <right style="thin">
        <color rgb="FFB0B0B0"/>
      </right>
      <top/>
      <bottom style="thin">
        <color rgb="FFB0B0B0"/>
      </bottom>
      <diagonal/>
    </border>
    <border>
      <left style="thin">
        <color rgb="FFB0B0B0"/>
      </left>
      <right style="thin">
        <color rgb="FFB0B0B0"/>
      </right>
      <top/>
      <bottom style="thin">
        <color rgb="FFB0B0B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 vertical="center" wrapText="1"/>
    </xf>
    <xf numFmtId="14" fontId="2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right" vertical="center" wrapText="1"/>
    </xf>
    <xf numFmtId="165" fontId="2" fillId="4" borderId="1" xfId="0" applyNumberFormat="1" applyFont="1" applyFill="1" applyBorder="1" applyAlignment="1">
      <alignment horizontal="right" vertical="center" wrapText="1"/>
    </xf>
    <xf numFmtId="164" fontId="2" fillId="4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165" fontId="3" fillId="4" borderId="1" xfId="0" applyNumberFormat="1" applyFont="1" applyFill="1" applyBorder="1" applyAlignment="1">
      <alignment horizontal="center" vertical="center" wrapText="1"/>
    </xf>
    <xf numFmtId="2" fontId="2" fillId="4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5" fillId="2" borderId="0" xfId="0" applyFont="1" applyFill="1" applyAlignment="1">
      <alignment horizontal="left" vertical="center" wrapText="1"/>
    </xf>
    <xf numFmtId="0" fontId="0" fillId="0" borderId="0" xfId="0"/>
    <xf numFmtId="0" fontId="0" fillId="0" borderId="8" xfId="0" applyBorder="1"/>
    <xf numFmtId="0" fontId="4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top" wrapText="1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</cellXfs>
  <cellStyles count="1">
    <cellStyle name="Normal" xfId="0" builtinId="0"/>
  </cellStyles>
  <dxfs count="3">
    <dxf>
      <fill>
        <patternFill patternType="solid">
          <fgColor rgb="FFD4EDDA"/>
        </patternFill>
      </fill>
    </dxf>
    <dxf>
      <fill>
        <patternFill patternType="solid">
          <fgColor rgb="FFFFF3CD"/>
        </patternFill>
      </fill>
    </dxf>
    <dxf>
      <fill>
        <patternFill patternType="solid">
          <fgColor rgb="FFF8D7D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21528"/>
  </sheetPr>
  <dimension ref="A1:T32"/>
  <sheetViews>
    <sheetView showGridLines="0" tabSelected="1" workbookViewId="0">
      <pane xSplit="2" ySplit="22" topLeftCell="C42" activePane="bottomRight" state="frozen"/>
      <selection pane="topRight"/>
      <selection pane="bottomLeft"/>
      <selection pane="bottomRight" activeCell="O13" sqref="O13"/>
    </sheetView>
  </sheetViews>
  <sheetFormatPr baseColWidth="10" defaultColWidth="9.140625" defaultRowHeight="15" x14ac:dyDescent="0.25"/>
  <cols>
    <col min="1" max="1" width="13.7109375" customWidth="1"/>
    <col min="2" max="2" width="30" customWidth="1"/>
    <col min="3" max="3" width="16" customWidth="1"/>
    <col min="4" max="4" width="11" customWidth="1"/>
    <col min="5" max="5" width="16" customWidth="1"/>
    <col min="6" max="6" width="11" customWidth="1"/>
    <col min="7" max="7" width="16" customWidth="1"/>
    <col min="8" max="8" width="11" customWidth="1"/>
    <col min="9" max="9" width="16" customWidth="1"/>
    <col min="10" max="10" width="11" customWidth="1"/>
    <col min="11" max="11" width="16" customWidth="1"/>
    <col min="12" max="12" width="11" customWidth="1"/>
    <col min="13" max="13" width="16" customWidth="1"/>
    <col min="14" max="14" width="11" customWidth="1"/>
    <col min="15" max="17" width="10" customWidth="1"/>
    <col min="18" max="18" width="11" customWidth="1"/>
    <col min="19" max="19" width="13" customWidth="1"/>
    <col min="20" max="20" width="22" customWidth="1"/>
  </cols>
  <sheetData>
    <row r="1" spans="1:20" ht="33.950000000000003" customHeight="1" x14ac:dyDescent="0.25">
      <c r="A1" s="25" t="s">
        <v>111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27" x14ac:dyDescent="0.25">
      <c r="A2" s="1" t="s">
        <v>0</v>
      </c>
      <c r="B2" s="2" t="s">
        <v>1</v>
      </c>
      <c r="C2" s="2"/>
      <c r="D2" s="1" t="s">
        <v>2</v>
      </c>
      <c r="E2" s="2" t="s">
        <v>3</v>
      </c>
      <c r="J2" s="1" t="s">
        <v>4</v>
      </c>
      <c r="K2" s="3">
        <v>85</v>
      </c>
      <c r="L2" s="3"/>
      <c r="M2" s="1" t="s">
        <v>5</v>
      </c>
      <c r="N2" s="4">
        <v>46049</v>
      </c>
    </row>
    <row r="3" spans="1:20" ht="34.5" customHeight="1" x14ac:dyDescent="0.25">
      <c r="A3" s="1" t="s">
        <v>6</v>
      </c>
      <c r="B3" s="2" t="s">
        <v>7</v>
      </c>
      <c r="C3" s="2"/>
      <c r="D3" s="1" t="s">
        <v>8</v>
      </c>
      <c r="E3" s="2" t="s">
        <v>9</v>
      </c>
      <c r="J3" s="1" t="s">
        <v>10</v>
      </c>
      <c r="K3" s="3">
        <v>70</v>
      </c>
      <c r="L3" s="3"/>
      <c r="M3" s="2"/>
      <c r="N3" s="3"/>
    </row>
    <row r="4" spans="1:20" ht="9" customHeight="1" x14ac:dyDescent="0.25"/>
    <row r="5" spans="1:20" ht="21.95" customHeight="1" x14ac:dyDescent="0.25">
      <c r="A5" s="24" t="s">
        <v>11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0" ht="40.5" x14ac:dyDescent="0.25">
      <c r="A6" s="5" t="s">
        <v>12</v>
      </c>
      <c r="B6" s="1" t="s">
        <v>13</v>
      </c>
      <c r="C6" s="5" t="s">
        <v>14</v>
      </c>
      <c r="D6" s="5" t="s">
        <v>15</v>
      </c>
      <c r="E6" s="1" t="s">
        <v>16</v>
      </c>
      <c r="F6" s="1" t="s">
        <v>17</v>
      </c>
      <c r="J6" s="21" t="s">
        <v>18</v>
      </c>
      <c r="K6" s="22"/>
      <c r="L6" s="22"/>
      <c r="M6" s="21" t="s">
        <v>19</v>
      </c>
      <c r="N6" s="22"/>
    </row>
    <row r="7" spans="1:20" ht="36" customHeight="1" x14ac:dyDescent="0.25">
      <c r="A7" s="6" t="s">
        <v>20</v>
      </c>
      <c r="B7" s="7" t="s">
        <v>21</v>
      </c>
      <c r="C7" s="8">
        <v>0.3</v>
      </c>
      <c r="D7" s="8">
        <v>0.75</v>
      </c>
      <c r="E7" s="7" t="s">
        <v>22</v>
      </c>
      <c r="F7" s="7"/>
      <c r="J7" s="1" t="s">
        <v>23</v>
      </c>
      <c r="K7" s="9">
        <f>COUNTA($B$23:$B$32)</f>
        <v>10</v>
      </c>
      <c r="M7" s="1" t="s">
        <v>20</v>
      </c>
      <c r="N7" s="10">
        <f>IFERROR(AVERAGE($O$23:$O$32),"")</f>
        <v>65.2</v>
      </c>
    </row>
    <row r="8" spans="1:20" ht="36" customHeight="1" x14ac:dyDescent="0.25">
      <c r="A8" s="6" t="s">
        <v>24</v>
      </c>
      <c r="B8" s="7" t="s">
        <v>25</v>
      </c>
      <c r="C8" s="8">
        <v>0.35</v>
      </c>
      <c r="D8" s="8">
        <v>0.75</v>
      </c>
      <c r="E8" s="7" t="s">
        <v>26</v>
      </c>
      <c r="F8" s="7"/>
      <c r="J8" s="1" t="s">
        <v>27</v>
      </c>
      <c r="K8" s="10">
        <f>IFERROR(AVERAGE($R$23:$R$32),"")</f>
        <v>66.215000000000003</v>
      </c>
      <c r="M8" s="1" t="s">
        <v>24</v>
      </c>
      <c r="N8" s="10">
        <f>IFERROR(AVERAGE($P$23:$P$32),"")</f>
        <v>63.3</v>
      </c>
    </row>
    <row r="9" spans="1:20" ht="36" customHeight="1" x14ac:dyDescent="0.25">
      <c r="A9" s="6" t="s">
        <v>28</v>
      </c>
      <c r="B9" s="7" t="s">
        <v>29</v>
      </c>
      <c r="C9" s="8">
        <v>0.35</v>
      </c>
      <c r="D9" s="8">
        <v>0.8</v>
      </c>
      <c r="E9" s="7" t="s">
        <v>30</v>
      </c>
      <c r="F9" s="7"/>
      <c r="J9" s="1" t="s">
        <v>31</v>
      </c>
      <c r="K9" s="11">
        <f>IFERROR(COUNTIF($S$23:$S$32,"Logrado")/COUNTA($B$23:$B$32),"")</f>
        <v>0</v>
      </c>
      <c r="M9" s="1" t="s">
        <v>28</v>
      </c>
      <c r="N9" s="10">
        <f>IFERROR(AVERAGE($Q$23:$Q$32),"")</f>
        <v>70</v>
      </c>
    </row>
    <row r="10" spans="1:20" ht="9.75" customHeight="1" x14ac:dyDescent="0.25"/>
    <row r="11" spans="1:20" ht="21.95" customHeight="1" x14ac:dyDescent="0.25">
      <c r="A11" s="24" t="s">
        <v>32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ht="27" x14ac:dyDescent="0.25">
      <c r="A12" s="5" t="s">
        <v>33</v>
      </c>
      <c r="B12" s="5" t="s">
        <v>34</v>
      </c>
      <c r="C12" s="1" t="s">
        <v>35</v>
      </c>
      <c r="D12" s="5" t="s">
        <v>36</v>
      </c>
      <c r="E12" s="5" t="s">
        <v>5</v>
      </c>
      <c r="F12" s="5" t="s">
        <v>37</v>
      </c>
      <c r="G12" s="5" t="s">
        <v>38</v>
      </c>
      <c r="I12" s="1" t="s">
        <v>39</v>
      </c>
      <c r="J12" s="5" t="s">
        <v>20</v>
      </c>
      <c r="K12" s="5" t="s">
        <v>24</v>
      </c>
      <c r="L12" s="5" t="s">
        <v>28</v>
      </c>
    </row>
    <row r="13" spans="1:20" ht="24" customHeight="1" x14ac:dyDescent="0.25">
      <c r="A13" s="6" t="s">
        <v>40</v>
      </c>
      <c r="B13" s="12" t="s">
        <v>20</v>
      </c>
      <c r="C13" s="7" t="s">
        <v>41</v>
      </c>
      <c r="D13" s="12" t="s">
        <v>42</v>
      </c>
      <c r="E13" s="13">
        <v>46056</v>
      </c>
      <c r="F13" s="14">
        <v>20</v>
      </c>
      <c r="G13" s="8">
        <v>0.6</v>
      </c>
      <c r="J13" s="8">
        <f>SUM($G$13:$G$14)</f>
        <v>1</v>
      </c>
      <c r="K13" s="8">
        <f>SUM($G$15:$G$16)</f>
        <v>1</v>
      </c>
      <c r="L13" s="8">
        <f>SUM($G$17:$G$18)</f>
        <v>1</v>
      </c>
    </row>
    <row r="14" spans="1:20" ht="24" customHeight="1" x14ac:dyDescent="0.25">
      <c r="A14" s="6" t="s">
        <v>43</v>
      </c>
      <c r="B14" s="12" t="s">
        <v>20</v>
      </c>
      <c r="C14" s="7" t="s">
        <v>44</v>
      </c>
      <c r="D14" s="12" t="s">
        <v>45</v>
      </c>
      <c r="E14" s="13">
        <v>46063</v>
      </c>
      <c r="F14" s="14">
        <v>15</v>
      </c>
      <c r="G14" s="8">
        <v>0.4</v>
      </c>
    </row>
    <row r="15" spans="1:20" ht="24" customHeight="1" x14ac:dyDescent="0.25">
      <c r="A15" s="6" t="s">
        <v>46</v>
      </c>
      <c r="B15" s="12" t="s">
        <v>24</v>
      </c>
      <c r="C15" s="7" t="s">
        <v>47</v>
      </c>
      <c r="D15" s="12" t="s">
        <v>48</v>
      </c>
      <c r="E15" s="13">
        <v>46070</v>
      </c>
      <c r="F15" s="14">
        <v>25</v>
      </c>
      <c r="G15" s="8">
        <v>0.55000000000000004</v>
      </c>
    </row>
    <row r="16" spans="1:20" ht="24" customHeight="1" x14ac:dyDescent="0.25">
      <c r="A16" s="6" t="s">
        <v>49</v>
      </c>
      <c r="B16" s="12" t="s">
        <v>24</v>
      </c>
      <c r="C16" s="7" t="s">
        <v>50</v>
      </c>
      <c r="D16" s="12" t="s">
        <v>51</v>
      </c>
      <c r="E16" s="13">
        <v>46077</v>
      </c>
      <c r="F16" s="14">
        <v>15</v>
      </c>
      <c r="G16" s="8">
        <v>0.45</v>
      </c>
    </row>
    <row r="17" spans="1:20" ht="24" customHeight="1" x14ac:dyDescent="0.25">
      <c r="A17" s="6" t="s">
        <v>52</v>
      </c>
      <c r="B17" s="12" t="s">
        <v>28</v>
      </c>
      <c r="C17" s="7" t="s">
        <v>53</v>
      </c>
      <c r="D17" s="12" t="s">
        <v>54</v>
      </c>
      <c r="E17" s="13">
        <v>46084</v>
      </c>
      <c r="F17" s="14">
        <v>15</v>
      </c>
      <c r="G17" s="8">
        <v>0.5</v>
      </c>
    </row>
    <row r="18" spans="1:20" ht="24" customHeight="1" x14ac:dyDescent="0.25">
      <c r="A18" s="6" t="s">
        <v>55</v>
      </c>
      <c r="B18" s="12" t="s">
        <v>28</v>
      </c>
      <c r="C18" s="7" t="s">
        <v>56</v>
      </c>
      <c r="D18" s="12" t="s">
        <v>57</v>
      </c>
      <c r="E18" s="13">
        <v>46091</v>
      </c>
      <c r="F18" s="14">
        <v>10</v>
      </c>
      <c r="G18" s="8">
        <v>0.5</v>
      </c>
    </row>
    <row r="20" spans="1:20" ht="21.95" customHeight="1" x14ac:dyDescent="0.25">
      <c r="A20" s="24" t="s">
        <v>58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42" customHeight="1" x14ac:dyDescent="0.25">
      <c r="A21" s="19" t="s">
        <v>59</v>
      </c>
      <c r="B21" s="26" t="s">
        <v>60</v>
      </c>
      <c r="C21" s="19" t="s">
        <v>61</v>
      </c>
      <c r="D21" s="20"/>
      <c r="E21" s="19" t="s">
        <v>62</v>
      </c>
      <c r="F21" s="20"/>
      <c r="G21" s="19" t="s">
        <v>63</v>
      </c>
      <c r="H21" s="20"/>
      <c r="I21" s="19" t="s">
        <v>64</v>
      </c>
      <c r="J21" s="20"/>
      <c r="K21" s="19" t="s">
        <v>65</v>
      </c>
      <c r="L21" s="20"/>
      <c r="M21" s="19" t="s">
        <v>66</v>
      </c>
      <c r="N21" s="20"/>
      <c r="O21" s="19" t="s">
        <v>67</v>
      </c>
      <c r="P21" s="19" t="s">
        <v>68</v>
      </c>
      <c r="Q21" s="19" t="s">
        <v>69</v>
      </c>
      <c r="R21" s="19" t="s">
        <v>70</v>
      </c>
      <c r="S21" s="19" t="s">
        <v>71</v>
      </c>
      <c r="T21" s="26" t="s">
        <v>17</v>
      </c>
    </row>
    <row r="22" spans="1:20" ht="21.95" customHeight="1" x14ac:dyDescent="0.25">
      <c r="A22" s="23"/>
      <c r="B22" s="23"/>
      <c r="C22" s="5" t="s">
        <v>72</v>
      </c>
      <c r="D22" s="5" t="s">
        <v>73</v>
      </c>
      <c r="E22" s="5" t="s">
        <v>72</v>
      </c>
      <c r="F22" s="5" t="s">
        <v>73</v>
      </c>
      <c r="G22" s="5" t="s">
        <v>72</v>
      </c>
      <c r="H22" s="5" t="s">
        <v>73</v>
      </c>
      <c r="I22" s="5" t="s">
        <v>72</v>
      </c>
      <c r="J22" s="5" t="s">
        <v>73</v>
      </c>
      <c r="K22" s="5" t="s">
        <v>72</v>
      </c>
      <c r="L22" s="5" t="s">
        <v>73</v>
      </c>
      <c r="M22" s="5" t="s">
        <v>72</v>
      </c>
      <c r="N22" s="5" t="s">
        <v>73</v>
      </c>
      <c r="O22" s="23"/>
      <c r="P22" s="23"/>
      <c r="Q22" s="23"/>
      <c r="R22" s="23"/>
      <c r="S22" s="23"/>
      <c r="T22" s="23"/>
    </row>
    <row r="23" spans="1:20" ht="18" customHeight="1" x14ac:dyDescent="0.25">
      <c r="A23" s="15" t="s">
        <v>74</v>
      </c>
      <c r="B23" s="7" t="s">
        <v>75</v>
      </c>
      <c r="C23" s="12" t="s">
        <v>76</v>
      </c>
      <c r="D23" s="16">
        <f>IF(C23="","",ROUND(VLOOKUP(C23,Listas!$A$3:$B$6,2,FALSE)*$F$13,2))</f>
        <v>12</v>
      </c>
      <c r="E23" s="12" t="s">
        <v>76</v>
      </c>
      <c r="F23" s="16">
        <f>IF(E23="","",ROUND(VLOOKUP(E23,Listas!$A$3:$B$6,2,FALSE)*$F$14,2))</f>
        <v>9</v>
      </c>
      <c r="G23" s="12" t="s">
        <v>77</v>
      </c>
      <c r="H23" s="16">
        <f>IF(G23="","",ROUND(VLOOKUP(G23,Listas!$A$3:$B$6,2,FALSE)*$F$15,2))</f>
        <v>20</v>
      </c>
      <c r="I23" s="12" t="s">
        <v>78</v>
      </c>
      <c r="J23" s="16">
        <f>IF(I23="","",ROUND(VLOOKUP(I23,Listas!$A$3:$B$6,2,FALSE)*$F$16,2))</f>
        <v>6</v>
      </c>
      <c r="K23" s="12" t="s">
        <v>77</v>
      </c>
      <c r="L23" s="16">
        <f>IF(K23="","",ROUND(VLOOKUP(K23,Listas!$A$3:$B$6,2,FALSE)*$F$17,2))</f>
        <v>12</v>
      </c>
      <c r="M23" s="12" t="s">
        <v>76</v>
      </c>
      <c r="N23" s="16">
        <f>IF(M23="","",ROUND(VLOOKUP(M23,Listas!$A$3:$B$6,2,FALSE)*$F$18,2))</f>
        <v>6</v>
      </c>
      <c r="O23" s="16">
        <f t="shared" ref="O23:O32" si="0">IF((IF(D23="",0,$G$13)+IF(F23="",0,$G$14))=0,"",ROUND(100*(IF(D23="",0,(D23/$F$13)*$G$13)+IF(F23="",0,(F23/$F$14)*$G$14))/(IF(D23="",0,$G$13)+IF(F23="",0,$G$14)),2))</f>
        <v>60</v>
      </c>
      <c r="P23" s="16">
        <f t="shared" ref="P23:P32" si="1">IF((IF(H23="",0,$G$15)+IF(J23="",0,$G$16))=0,"",ROUND(100*(IF(H23="",0,(H23/$F$15)*$G$15)+IF(J23="",0,(J23/$F$16)*$G$16))/(IF(H23="",0,$G$15)+IF(J23="",0,$G$16)),2))</f>
        <v>62</v>
      </c>
      <c r="Q23" s="16">
        <f t="shared" ref="Q23:Q32" si="2">IF((IF(L23="",0,$G$17)+IF(N23="",0,$G$18))=0,"",ROUND(100*(IF(L23="",0,(L23/$F$17)*$G$17)+IF(N23="",0,(N23/$F$18)*$G$18))/(IF(L23="",0,$G$17)+IF(N23="",0,$G$18)),2))</f>
        <v>70</v>
      </c>
      <c r="R23" s="17">
        <f t="shared" ref="R23:R32" si="3">IF((IF(O23="",0,$C$7)+IF(P23="",0,$C$8)+IF(Q23="",0,$C$9))=0,"",ROUND((IF(O23="",0,O23*$C$7)+IF(P23="",0,P23*$C$8)+IF(Q23="",0,Q23*$C$9))/(IF(O23="",0,$C$7)+IF(P23="",0,$C$8)+IF(Q23="",0,$C$9)),2))</f>
        <v>64.2</v>
      </c>
      <c r="S23" s="15" t="str">
        <f t="shared" ref="S23:S32" si="4">IF(R23="","",IF(R23&gt;=$K$2,"Logrado",IF(R23&gt;=$K$3,"En progreso","No logrado")))</f>
        <v>No logrado</v>
      </c>
      <c r="T23" s="2" t="s">
        <v>79</v>
      </c>
    </row>
    <row r="24" spans="1:20" ht="18" customHeight="1" x14ac:dyDescent="0.25">
      <c r="A24" s="15" t="s">
        <v>80</v>
      </c>
      <c r="B24" s="7" t="s">
        <v>81</v>
      </c>
      <c r="C24" s="12" t="s">
        <v>78</v>
      </c>
      <c r="D24" s="16">
        <f>IF(C24="","",ROUND(VLOOKUP(C24,Listas!$A$3:$B$6,2,FALSE)*$F$13,2))</f>
        <v>8</v>
      </c>
      <c r="E24" s="12" t="s">
        <v>77</v>
      </c>
      <c r="F24" s="16">
        <f>IF(E24="","",ROUND(VLOOKUP(E24,Listas!$A$3:$B$6,2,FALSE)*$F$14,2))</f>
        <v>12</v>
      </c>
      <c r="G24" s="12" t="s">
        <v>78</v>
      </c>
      <c r="H24" s="16">
        <f>IF(G24="","",ROUND(VLOOKUP(G24,Listas!$A$3:$B$6,2,FALSE)*$F$15,2))</f>
        <v>10</v>
      </c>
      <c r="I24" s="12" t="s">
        <v>76</v>
      </c>
      <c r="J24" s="16">
        <f>IF(I24="","",ROUND(VLOOKUP(I24,Listas!$A$3:$B$6,2,FALSE)*$F$16,2))</f>
        <v>9</v>
      </c>
      <c r="K24" s="12" t="s">
        <v>78</v>
      </c>
      <c r="L24" s="16">
        <f>IF(K24="","",ROUND(VLOOKUP(K24,Listas!$A$3:$B$6,2,FALSE)*$F$17,2))</f>
        <v>6</v>
      </c>
      <c r="M24" s="12" t="s">
        <v>78</v>
      </c>
      <c r="N24" s="16">
        <f>IF(M24="","",ROUND(VLOOKUP(M24,Listas!$A$3:$B$6,2,FALSE)*$F$18,2))</f>
        <v>4</v>
      </c>
      <c r="O24" s="16">
        <f t="shared" si="0"/>
        <v>56</v>
      </c>
      <c r="P24" s="16">
        <f t="shared" si="1"/>
        <v>49</v>
      </c>
      <c r="Q24" s="16">
        <f t="shared" si="2"/>
        <v>40</v>
      </c>
      <c r="R24" s="17">
        <f t="shared" si="3"/>
        <v>47.95</v>
      </c>
      <c r="S24" s="15" t="str">
        <f t="shared" si="4"/>
        <v>No logrado</v>
      </c>
      <c r="T24" s="2"/>
    </row>
    <row r="25" spans="1:20" ht="18" customHeight="1" x14ac:dyDescent="0.25">
      <c r="A25" s="15" t="s">
        <v>82</v>
      </c>
      <c r="B25" s="7" t="s">
        <v>83</v>
      </c>
      <c r="C25" s="12" t="s">
        <v>76</v>
      </c>
      <c r="D25" s="16">
        <f>IF(C25="","",ROUND(VLOOKUP(C25,Listas!$A$3:$B$6,2,FALSE)*$F$13,2))</f>
        <v>12</v>
      </c>
      <c r="E25" s="12" t="s">
        <v>77</v>
      </c>
      <c r="F25" s="16">
        <f>IF(E25="","",ROUND(VLOOKUP(E25,Listas!$A$3:$B$6,2,FALSE)*$F$14,2))</f>
        <v>12</v>
      </c>
      <c r="G25" s="12" t="s">
        <v>78</v>
      </c>
      <c r="H25" s="16">
        <f>IF(G25="","",ROUND(VLOOKUP(G25,Listas!$A$3:$B$6,2,FALSE)*$F$15,2))</f>
        <v>10</v>
      </c>
      <c r="I25" s="12" t="s">
        <v>76</v>
      </c>
      <c r="J25" s="16">
        <f>IF(I25="","",ROUND(VLOOKUP(I25,Listas!$A$3:$B$6,2,FALSE)*$F$16,2))</f>
        <v>9</v>
      </c>
      <c r="K25" s="12" t="s">
        <v>77</v>
      </c>
      <c r="L25" s="16">
        <f>IF(K25="","",ROUND(VLOOKUP(K25,Listas!$A$3:$B$6,2,FALSE)*$F$17,2))</f>
        <v>12</v>
      </c>
      <c r="M25" s="12" t="s">
        <v>84</v>
      </c>
      <c r="N25" s="16">
        <f>IF(M25="","",ROUND(VLOOKUP(M25,Listas!$A$3:$B$6,2,FALSE)*$F$18,2))</f>
        <v>10</v>
      </c>
      <c r="O25" s="16">
        <f t="shared" si="0"/>
        <v>68</v>
      </c>
      <c r="P25" s="16">
        <f t="shared" si="1"/>
        <v>49</v>
      </c>
      <c r="Q25" s="16">
        <f t="shared" si="2"/>
        <v>90</v>
      </c>
      <c r="R25" s="17">
        <f t="shared" si="3"/>
        <v>69.05</v>
      </c>
      <c r="S25" s="15" t="str">
        <f t="shared" si="4"/>
        <v>No logrado</v>
      </c>
      <c r="T25" s="2"/>
    </row>
    <row r="26" spans="1:20" ht="18" customHeight="1" x14ac:dyDescent="0.25">
      <c r="A26" s="15" t="s">
        <v>85</v>
      </c>
      <c r="B26" s="7" t="s">
        <v>86</v>
      </c>
      <c r="C26" s="12" t="s">
        <v>77</v>
      </c>
      <c r="D26" s="16">
        <f>IF(C26="","",ROUND(VLOOKUP(C26,Listas!$A$3:$B$6,2,FALSE)*$F$13,2))</f>
        <v>16</v>
      </c>
      <c r="E26" s="12" t="s">
        <v>76</v>
      </c>
      <c r="F26" s="16">
        <f>IF(E26="","",ROUND(VLOOKUP(E26,Listas!$A$3:$B$6,2,FALSE)*$F$14,2))</f>
        <v>9</v>
      </c>
      <c r="G26" s="12" t="s">
        <v>84</v>
      </c>
      <c r="H26" s="16">
        <f>IF(G26="","",ROUND(VLOOKUP(G26,Listas!$A$3:$B$6,2,FALSE)*$F$15,2))</f>
        <v>25</v>
      </c>
      <c r="I26" s="12" t="s">
        <v>78</v>
      </c>
      <c r="J26" s="16">
        <f>IF(I26="","",ROUND(VLOOKUP(I26,Listas!$A$3:$B$6,2,FALSE)*$F$16,2))</f>
        <v>6</v>
      </c>
      <c r="K26" s="12" t="s">
        <v>84</v>
      </c>
      <c r="L26" s="16">
        <f>IF(K26="","",ROUND(VLOOKUP(K26,Listas!$A$3:$B$6,2,FALSE)*$F$17,2))</f>
        <v>15</v>
      </c>
      <c r="M26" s="12" t="s">
        <v>76</v>
      </c>
      <c r="N26" s="16">
        <f>IF(M26="","",ROUND(VLOOKUP(M26,Listas!$A$3:$B$6,2,FALSE)*$F$18,2))</f>
        <v>6</v>
      </c>
      <c r="O26" s="16">
        <f t="shared" si="0"/>
        <v>72</v>
      </c>
      <c r="P26" s="16">
        <f t="shared" si="1"/>
        <v>73</v>
      </c>
      <c r="Q26" s="16">
        <f t="shared" si="2"/>
        <v>80</v>
      </c>
      <c r="R26" s="17">
        <f t="shared" si="3"/>
        <v>75.150000000000006</v>
      </c>
      <c r="S26" s="15" t="str">
        <f t="shared" si="4"/>
        <v>En progreso</v>
      </c>
      <c r="T26" s="2" t="s">
        <v>79</v>
      </c>
    </row>
    <row r="27" spans="1:20" ht="18" customHeight="1" x14ac:dyDescent="0.25">
      <c r="A27" s="15" t="s">
        <v>87</v>
      </c>
      <c r="B27" s="7" t="s">
        <v>88</v>
      </c>
      <c r="C27" s="12" t="s">
        <v>78</v>
      </c>
      <c r="D27" s="16">
        <f>IF(C27="","",ROUND(VLOOKUP(C27,Listas!$A$3:$B$6,2,FALSE)*$F$13,2))</f>
        <v>8</v>
      </c>
      <c r="E27" s="12" t="s">
        <v>78</v>
      </c>
      <c r="F27" s="16">
        <f>IF(E27="","",ROUND(VLOOKUP(E27,Listas!$A$3:$B$6,2,FALSE)*$F$14,2))</f>
        <v>6</v>
      </c>
      <c r="G27" s="12" t="s">
        <v>76</v>
      </c>
      <c r="H27" s="16">
        <f>IF(G27="","",ROUND(VLOOKUP(G27,Listas!$A$3:$B$6,2,FALSE)*$F$15,2))</f>
        <v>15</v>
      </c>
      <c r="I27" s="12" t="s">
        <v>77</v>
      </c>
      <c r="J27" s="16">
        <f>IF(I27="","",ROUND(VLOOKUP(I27,Listas!$A$3:$B$6,2,FALSE)*$F$16,2))</f>
        <v>12</v>
      </c>
      <c r="K27" s="12" t="s">
        <v>76</v>
      </c>
      <c r="L27" s="16">
        <f>IF(K27="","",ROUND(VLOOKUP(K27,Listas!$A$3:$B$6,2,FALSE)*$F$17,2))</f>
        <v>9</v>
      </c>
      <c r="M27" s="12" t="s">
        <v>77</v>
      </c>
      <c r="N27" s="16">
        <f>IF(M27="","",ROUND(VLOOKUP(M27,Listas!$A$3:$B$6,2,FALSE)*$F$18,2))</f>
        <v>8</v>
      </c>
      <c r="O27" s="16">
        <f t="shared" si="0"/>
        <v>40</v>
      </c>
      <c r="P27" s="16">
        <f t="shared" si="1"/>
        <v>69</v>
      </c>
      <c r="Q27" s="16">
        <f t="shared" si="2"/>
        <v>70</v>
      </c>
      <c r="R27" s="17">
        <f t="shared" si="3"/>
        <v>60.65</v>
      </c>
      <c r="S27" s="15" t="str">
        <f t="shared" si="4"/>
        <v>No logrado</v>
      </c>
      <c r="T27" s="2"/>
    </row>
    <row r="28" spans="1:20" ht="18" customHeight="1" x14ac:dyDescent="0.25">
      <c r="A28" s="15" t="s">
        <v>89</v>
      </c>
      <c r="B28" s="7" t="s">
        <v>90</v>
      </c>
      <c r="C28" s="12" t="s">
        <v>77</v>
      </c>
      <c r="D28" s="16">
        <f>IF(C28="","",ROUND(VLOOKUP(C28,Listas!$A$3:$B$6,2,FALSE)*$F$13,2))</f>
        <v>16</v>
      </c>
      <c r="E28" s="12" t="s">
        <v>76</v>
      </c>
      <c r="F28" s="16">
        <f>IF(E28="","",ROUND(VLOOKUP(E28,Listas!$A$3:$B$6,2,FALSE)*$F$14,2))</f>
        <v>9</v>
      </c>
      <c r="G28" s="12" t="s">
        <v>77</v>
      </c>
      <c r="H28" s="16">
        <f>IF(G28="","",ROUND(VLOOKUP(G28,Listas!$A$3:$B$6,2,FALSE)*$F$15,2))</f>
        <v>20</v>
      </c>
      <c r="I28" s="12" t="s">
        <v>78</v>
      </c>
      <c r="J28" s="16">
        <f>IF(I28="","",ROUND(VLOOKUP(I28,Listas!$A$3:$B$6,2,FALSE)*$F$16,2))</f>
        <v>6</v>
      </c>
      <c r="K28" s="12" t="s">
        <v>78</v>
      </c>
      <c r="L28" s="16">
        <f>IF(K28="","",ROUND(VLOOKUP(K28,Listas!$A$3:$B$6,2,FALSE)*$F$17,2))</f>
        <v>6</v>
      </c>
      <c r="M28" s="12" t="s">
        <v>76</v>
      </c>
      <c r="N28" s="16">
        <f>IF(M28="","",ROUND(VLOOKUP(M28,Listas!$A$3:$B$6,2,FALSE)*$F$18,2))</f>
        <v>6</v>
      </c>
      <c r="O28" s="16">
        <f t="shared" si="0"/>
        <v>72</v>
      </c>
      <c r="P28" s="16">
        <f t="shared" si="1"/>
        <v>62</v>
      </c>
      <c r="Q28" s="16">
        <f t="shared" si="2"/>
        <v>50</v>
      </c>
      <c r="R28" s="17">
        <f t="shared" si="3"/>
        <v>60.8</v>
      </c>
      <c r="S28" s="15" t="str">
        <f t="shared" si="4"/>
        <v>No logrado</v>
      </c>
      <c r="T28" s="2" t="s">
        <v>91</v>
      </c>
    </row>
    <row r="29" spans="1:20" ht="18" customHeight="1" x14ac:dyDescent="0.25">
      <c r="A29" s="15" t="s">
        <v>92</v>
      </c>
      <c r="B29" s="7" t="s">
        <v>93</v>
      </c>
      <c r="C29" s="12" t="s">
        <v>77</v>
      </c>
      <c r="D29" s="16">
        <f>IF(C29="","",ROUND(VLOOKUP(C29,Listas!$A$3:$B$6,2,FALSE)*$F$13,2))</f>
        <v>16</v>
      </c>
      <c r="E29" s="12" t="s">
        <v>76</v>
      </c>
      <c r="F29" s="16">
        <f>IF(E29="","",ROUND(VLOOKUP(E29,Listas!$A$3:$B$6,2,FALSE)*$F$14,2))</f>
        <v>9</v>
      </c>
      <c r="G29" s="12" t="s">
        <v>76</v>
      </c>
      <c r="H29" s="16">
        <f>IF(G29="","",ROUND(VLOOKUP(G29,Listas!$A$3:$B$6,2,FALSE)*$F$15,2))</f>
        <v>15</v>
      </c>
      <c r="I29" s="12" t="s">
        <v>77</v>
      </c>
      <c r="J29" s="16">
        <f>IF(I29="","",ROUND(VLOOKUP(I29,Listas!$A$3:$B$6,2,FALSE)*$F$16,2))</f>
        <v>12</v>
      </c>
      <c r="K29" s="12" t="s">
        <v>76</v>
      </c>
      <c r="L29" s="16">
        <f>IF(K29="","",ROUND(VLOOKUP(K29,Listas!$A$3:$B$6,2,FALSE)*$F$17,2))</f>
        <v>9</v>
      </c>
      <c r="M29" s="12" t="s">
        <v>76</v>
      </c>
      <c r="N29" s="16">
        <f>IF(M29="","",ROUND(VLOOKUP(M29,Listas!$A$3:$B$6,2,FALSE)*$F$18,2))</f>
        <v>6</v>
      </c>
      <c r="O29" s="16">
        <f t="shared" si="0"/>
        <v>72</v>
      </c>
      <c r="P29" s="16">
        <f t="shared" si="1"/>
        <v>69</v>
      </c>
      <c r="Q29" s="16">
        <f t="shared" si="2"/>
        <v>60</v>
      </c>
      <c r="R29" s="17">
        <f t="shared" si="3"/>
        <v>66.75</v>
      </c>
      <c r="S29" s="15" t="str">
        <f t="shared" si="4"/>
        <v>No logrado</v>
      </c>
      <c r="T29" s="2"/>
    </row>
    <row r="30" spans="1:20" ht="18" customHeight="1" x14ac:dyDescent="0.25">
      <c r="A30" s="15" t="s">
        <v>94</v>
      </c>
      <c r="B30" s="7" t="s">
        <v>95</v>
      </c>
      <c r="C30" s="12" t="s">
        <v>77</v>
      </c>
      <c r="D30" s="16">
        <f>IF(C30="","",ROUND(VLOOKUP(C30,Listas!$A$3:$B$6,2,FALSE)*$F$13,2))</f>
        <v>16</v>
      </c>
      <c r="E30" s="12" t="s">
        <v>77</v>
      </c>
      <c r="F30" s="16">
        <f>IF(E30="","",ROUND(VLOOKUP(E30,Listas!$A$3:$B$6,2,FALSE)*$F$14,2))</f>
        <v>12</v>
      </c>
      <c r="G30" s="12" t="s">
        <v>76</v>
      </c>
      <c r="H30" s="16">
        <f>IF(G30="","",ROUND(VLOOKUP(G30,Listas!$A$3:$B$6,2,FALSE)*$F$15,2))</f>
        <v>15</v>
      </c>
      <c r="I30" s="12" t="s">
        <v>77</v>
      </c>
      <c r="J30" s="16">
        <f>IF(I30="","",ROUND(VLOOKUP(I30,Listas!$A$3:$B$6,2,FALSE)*$F$16,2))</f>
        <v>12</v>
      </c>
      <c r="K30" s="12" t="s">
        <v>77</v>
      </c>
      <c r="L30" s="16">
        <f>IF(K30="","",ROUND(VLOOKUP(K30,Listas!$A$3:$B$6,2,FALSE)*$F$17,2))</f>
        <v>12</v>
      </c>
      <c r="M30" s="12" t="s">
        <v>84</v>
      </c>
      <c r="N30" s="16">
        <f>IF(M30="","",ROUND(VLOOKUP(M30,Listas!$A$3:$B$6,2,FALSE)*$F$18,2))</f>
        <v>10</v>
      </c>
      <c r="O30" s="16">
        <f t="shared" si="0"/>
        <v>80</v>
      </c>
      <c r="P30" s="16">
        <f t="shared" si="1"/>
        <v>69</v>
      </c>
      <c r="Q30" s="16">
        <f t="shared" si="2"/>
        <v>90</v>
      </c>
      <c r="R30" s="17">
        <f t="shared" si="3"/>
        <v>79.650000000000006</v>
      </c>
      <c r="S30" s="15" t="str">
        <f t="shared" si="4"/>
        <v>En progreso</v>
      </c>
      <c r="T30" s="2" t="s">
        <v>79</v>
      </c>
    </row>
    <row r="31" spans="1:20" ht="18" customHeight="1" x14ac:dyDescent="0.25">
      <c r="A31" s="15" t="s">
        <v>96</v>
      </c>
      <c r="B31" s="7" t="s">
        <v>97</v>
      </c>
      <c r="C31" s="12" t="s">
        <v>77</v>
      </c>
      <c r="D31" s="16">
        <f>IF(C31="","",ROUND(VLOOKUP(C31,Listas!$A$3:$B$6,2,FALSE)*$F$13,2))</f>
        <v>16</v>
      </c>
      <c r="E31" s="12" t="s">
        <v>76</v>
      </c>
      <c r="F31" s="16">
        <f>IF(E31="","",ROUND(VLOOKUP(E31,Listas!$A$3:$B$6,2,FALSE)*$F$14,2))</f>
        <v>9</v>
      </c>
      <c r="G31" s="12" t="s">
        <v>84</v>
      </c>
      <c r="H31" s="16">
        <f>IF(G31="","",ROUND(VLOOKUP(G31,Listas!$A$3:$B$6,2,FALSE)*$F$15,2))</f>
        <v>25</v>
      </c>
      <c r="I31" s="12" t="s">
        <v>78</v>
      </c>
      <c r="J31" s="16">
        <f>IF(I31="","",ROUND(VLOOKUP(I31,Listas!$A$3:$B$6,2,FALSE)*$F$16,2))</f>
        <v>6</v>
      </c>
      <c r="K31" s="12" t="s">
        <v>76</v>
      </c>
      <c r="L31" s="16">
        <f>IF(K31="","",ROUND(VLOOKUP(K31,Listas!$A$3:$B$6,2,FALSE)*$F$17,2))</f>
        <v>9</v>
      </c>
      <c r="M31" s="12" t="s">
        <v>77</v>
      </c>
      <c r="N31" s="16">
        <f>IF(M31="","",ROUND(VLOOKUP(M31,Listas!$A$3:$B$6,2,FALSE)*$F$18,2))</f>
        <v>8</v>
      </c>
      <c r="O31" s="16">
        <f t="shared" si="0"/>
        <v>72</v>
      </c>
      <c r="P31" s="16">
        <f t="shared" si="1"/>
        <v>73</v>
      </c>
      <c r="Q31" s="16">
        <f t="shared" si="2"/>
        <v>70</v>
      </c>
      <c r="R31" s="17">
        <f t="shared" si="3"/>
        <v>71.650000000000006</v>
      </c>
      <c r="S31" s="15" t="str">
        <f t="shared" si="4"/>
        <v>En progreso</v>
      </c>
      <c r="T31" s="2"/>
    </row>
    <row r="32" spans="1:20" ht="18" customHeight="1" x14ac:dyDescent="0.25">
      <c r="A32" s="15" t="s">
        <v>98</v>
      </c>
      <c r="B32" s="7" t="s">
        <v>99</v>
      </c>
      <c r="C32" s="12" t="s">
        <v>76</v>
      </c>
      <c r="D32" s="16">
        <f>IF(C32="","",ROUND(VLOOKUP(C32,Listas!$A$3:$B$6,2,FALSE)*$F$13,2))</f>
        <v>12</v>
      </c>
      <c r="E32" s="12" t="s">
        <v>76</v>
      </c>
      <c r="F32" s="16">
        <f>IF(E32="","",ROUND(VLOOKUP(E32,Listas!$A$3:$B$6,2,FALSE)*$F$14,2))</f>
        <v>9</v>
      </c>
      <c r="G32" s="12" t="s">
        <v>78</v>
      </c>
      <c r="H32" s="16">
        <f>IF(G32="","",ROUND(VLOOKUP(G32,Listas!$A$3:$B$6,2,FALSE)*$F$15,2))</f>
        <v>10</v>
      </c>
      <c r="I32" s="12" t="s">
        <v>77</v>
      </c>
      <c r="J32" s="16">
        <f>IF(I32="","",ROUND(VLOOKUP(I32,Listas!$A$3:$B$6,2,FALSE)*$F$16,2))</f>
        <v>12</v>
      </c>
      <c r="K32" s="12" t="s">
        <v>77</v>
      </c>
      <c r="L32" s="16">
        <f>IF(K32="","",ROUND(VLOOKUP(K32,Listas!$A$3:$B$6,2,FALSE)*$F$17,2))</f>
        <v>12</v>
      </c>
      <c r="M32" s="12" t="s">
        <v>77</v>
      </c>
      <c r="N32" s="16">
        <f>IF(M32="","",ROUND(VLOOKUP(M32,Listas!$A$3:$B$6,2,FALSE)*$F$18,2))</f>
        <v>8</v>
      </c>
      <c r="O32" s="16">
        <f t="shared" si="0"/>
        <v>60</v>
      </c>
      <c r="P32" s="16">
        <f t="shared" si="1"/>
        <v>58</v>
      </c>
      <c r="Q32" s="16">
        <f t="shared" si="2"/>
        <v>80</v>
      </c>
      <c r="R32" s="17">
        <f t="shared" si="3"/>
        <v>66.3</v>
      </c>
      <c r="S32" s="15" t="str">
        <f t="shared" si="4"/>
        <v>No logrado</v>
      </c>
      <c r="T32" s="2"/>
    </row>
  </sheetData>
  <mergeCells count="20">
    <mergeCell ref="A1:T1"/>
    <mergeCell ref="R21:R22"/>
    <mergeCell ref="T21:T22"/>
    <mergeCell ref="O21:O22"/>
    <mergeCell ref="A21:A22"/>
    <mergeCell ref="I21:J21"/>
    <mergeCell ref="M21:N21"/>
    <mergeCell ref="C21:D21"/>
    <mergeCell ref="M6:N6"/>
    <mergeCell ref="A5:T5"/>
    <mergeCell ref="A20:T20"/>
    <mergeCell ref="S21:S22"/>
    <mergeCell ref="B21:B22"/>
    <mergeCell ref="E21:F21"/>
    <mergeCell ref="G21:H21"/>
    <mergeCell ref="J6:L6"/>
    <mergeCell ref="Q21:Q22"/>
    <mergeCell ref="P21:P22"/>
    <mergeCell ref="A11:T11"/>
    <mergeCell ref="K21:L21"/>
  </mergeCells>
  <conditionalFormatting sqref="O23:O32">
    <cfRule type="colorScale" priority="5">
      <colorScale>
        <cfvo type="num" val="0"/>
        <cfvo type="num" val="75"/>
        <cfvo type="num" val="100"/>
        <color rgb="FFF8D7DA"/>
        <color rgb="FFFFF3CD"/>
        <color rgb="FFD4EDDA"/>
      </colorScale>
    </cfRule>
  </conditionalFormatting>
  <conditionalFormatting sqref="P23:P32">
    <cfRule type="colorScale" priority="6">
      <colorScale>
        <cfvo type="num" val="0"/>
        <cfvo type="num" val="75"/>
        <cfvo type="num" val="100"/>
        <color rgb="FFF8D7DA"/>
        <color rgb="FFFFF3CD"/>
        <color rgb="FFD4EDDA"/>
      </colorScale>
    </cfRule>
  </conditionalFormatting>
  <conditionalFormatting sqref="Q23:Q32">
    <cfRule type="colorScale" priority="7">
      <colorScale>
        <cfvo type="num" val="0"/>
        <cfvo type="num" val="75"/>
        <cfvo type="num" val="100"/>
        <color rgb="FFF8D7DA"/>
        <color rgb="FFFFF3CD"/>
        <color rgb="FFD4EDDA"/>
      </colorScale>
    </cfRule>
  </conditionalFormatting>
  <conditionalFormatting sqref="R23:R32">
    <cfRule type="colorScale" priority="4">
      <colorScale>
        <cfvo type="num" val="0"/>
        <cfvo type="num" val="70"/>
        <cfvo type="num" val="100"/>
        <color rgb="FFF8D7DA"/>
        <color rgb="FFFFF3CD"/>
        <color rgb="FFD4EDDA"/>
      </colorScale>
    </cfRule>
  </conditionalFormatting>
  <conditionalFormatting sqref="S23:S32">
    <cfRule type="expression" dxfId="2" priority="1">
      <formula>S23="No logrado"</formula>
    </cfRule>
    <cfRule type="expression" dxfId="1" priority="2">
      <formula>S23="En progreso"</formula>
    </cfRule>
    <cfRule type="expression" dxfId="0" priority="3">
      <formula>S23="Logrado"</formula>
    </cfRule>
  </conditionalFormatting>
  <dataValidations count="1">
    <dataValidation type="list" sqref="B13:B18" xr:uid="{00000000-0002-0000-0000-000001000000}">
      <formula1>"RA1,RA2,RA3"</formula1>
    </dataValidation>
  </dataValidations>
  <pageMargins left="0.3" right="0.3" top="0.4" bottom="0.4" header="0.2" footer="0.2"/>
  <pageSetup fitToHeight="0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errorTitle="Nivel inválido" error="Selecciona un nivel de la lista." promptTitle="Nivel" prompt="Elige un nivel (Inicial/Básico/Competente/Avanzado)." xr:uid="{00000000-0002-0000-0000-000000000000}">
          <x14:formula1>
            <xm:f>Listas!$A$3:$A$6</xm:f>
          </x14:formula1>
          <xm:sqref>C23:C32 E23:E32 G23:G32 I23:I32 K23:K32 M23:M32</xm:sqref>
        </x14:dataValidation>
        <x14:dataValidation type="list" xr:uid="{00000000-0002-0000-0000-000002000000}">
          <x14:formula1>
            <xm:f>Listas!$D$3:$D$9</xm:f>
          </x14:formula1>
          <xm:sqref>D13:D18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EEECE1"/>
  </sheetPr>
  <dimension ref="A1:E12"/>
  <sheetViews>
    <sheetView showGridLines="0" workbookViewId="0"/>
  </sheetViews>
  <sheetFormatPr baseColWidth="10" defaultColWidth="9.140625" defaultRowHeight="15" x14ac:dyDescent="0.25"/>
  <cols>
    <col min="1" max="1" width="22" customWidth="1"/>
    <col min="2" max="2" width="14" customWidth="1"/>
    <col min="4" max="4" width="22" customWidth="1"/>
    <col min="5" max="5" width="14" customWidth="1"/>
  </cols>
  <sheetData>
    <row r="1" spans="1:5" x14ac:dyDescent="0.25">
      <c r="A1" s="24" t="s">
        <v>100</v>
      </c>
      <c r="B1" s="22"/>
      <c r="D1" s="24" t="s">
        <v>101</v>
      </c>
      <c r="E1" s="22"/>
    </row>
    <row r="2" spans="1:5" x14ac:dyDescent="0.25">
      <c r="A2" s="5" t="s">
        <v>72</v>
      </c>
      <c r="B2" s="5" t="s">
        <v>102</v>
      </c>
      <c r="D2" s="5" t="s">
        <v>36</v>
      </c>
      <c r="E2" s="5" t="s">
        <v>103</v>
      </c>
    </row>
    <row r="3" spans="1:5" x14ac:dyDescent="0.25">
      <c r="A3" s="7" t="s">
        <v>78</v>
      </c>
      <c r="B3" s="18">
        <v>0.4</v>
      </c>
      <c r="D3" s="7" t="s">
        <v>42</v>
      </c>
      <c r="E3" s="15" t="s">
        <v>104</v>
      </c>
    </row>
    <row r="4" spans="1:5" x14ac:dyDescent="0.25">
      <c r="A4" s="7" t="s">
        <v>76</v>
      </c>
      <c r="B4" s="18">
        <v>0.6</v>
      </c>
      <c r="D4" s="7" t="s">
        <v>45</v>
      </c>
      <c r="E4" s="15" t="s">
        <v>104</v>
      </c>
    </row>
    <row r="5" spans="1:5" x14ac:dyDescent="0.25">
      <c r="A5" s="7" t="s">
        <v>77</v>
      </c>
      <c r="B5" s="18">
        <v>0.8</v>
      </c>
      <c r="D5" s="7" t="s">
        <v>48</v>
      </c>
      <c r="E5" s="15" t="s">
        <v>104</v>
      </c>
    </row>
    <row r="6" spans="1:5" x14ac:dyDescent="0.25">
      <c r="A6" s="7" t="s">
        <v>84</v>
      </c>
      <c r="B6" s="18">
        <v>1</v>
      </c>
      <c r="D6" s="7" t="s">
        <v>51</v>
      </c>
      <c r="E6" s="15" t="s">
        <v>104</v>
      </c>
    </row>
    <row r="7" spans="1:5" x14ac:dyDescent="0.25">
      <c r="D7" s="7" t="s">
        <v>54</v>
      </c>
      <c r="E7" s="15" t="s">
        <v>104</v>
      </c>
    </row>
    <row r="8" spans="1:5" x14ac:dyDescent="0.25">
      <c r="A8" s="24" t="s">
        <v>105</v>
      </c>
      <c r="B8" s="22"/>
      <c r="D8" s="27" t="s">
        <v>17</v>
      </c>
      <c r="E8" s="20"/>
    </row>
    <row r="9" spans="1:5" x14ac:dyDescent="0.25">
      <c r="A9" s="5" t="s">
        <v>106</v>
      </c>
      <c r="B9" s="5" t="s">
        <v>71</v>
      </c>
      <c r="D9" s="28" t="s">
        <v>107</v>
      </c>
      <c r="E9" s="29"/>
    </row>
    <row r="10" spans="1:5" x14ac:dyDescent="0.25">
      <c r="A10" s="14">
        <v>0</v>
      </c>
      <c r="B10" s="7" t="s">
        <v>108</v>
      </c>
      <c r="D10" s="30"/>
      <c r="E10" s="31"/>
    </row>
    <row r="11" spans="1:5" x14ac:dyDescent="0.25">
      <c r="A11" s="14">
        <v>70</v>
      </c>
      <c r="B11" s="7" t="s">
        <v>109</v>
      </c>
      <c r="D11" s="30"/>
      <c r="E11" s="31"/>
    </row>
    <row r="12" spans="1:5" x14ac:dyDescent="0.25">
      <c r="A12" s="14">
        <v>85</v>
      </c>
      <c r="B12" s="7" t="s">
        <v>110</v>
      </c>
      <c r="D12" s="32"/>
      <c r="E12" s="33"/>
    </row>
  </sheetData>
  <mergeCells count="5">
    <mergeCell ref="D8:E8"/>
    <mergeCell ref="D1:E1"/>
    <mergeCell ref="D9:E12"/>
    <mergeCell ref="A1:B1"/>
    <mergeCell ref="A8:B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Evaluación_RA</vt:lpstr>
      <vt:lpstr>Listas</vt:lpstr>
      <vt:lpstr>Evaluación_RA!Títulos_a_imprimir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2026-01-27T07:52:22Z</dcterms:created>
  <dcterms:modified xsi:type="dcterms:W3CDTF">2026-01-27T08:58:10Z</dcterms:modified>
</cp:coreProperties>
</file>