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EE1F9E08-D85E-43C1-80D8-3E18A140CA9B}" xr6:coauthVersionLast="47" xr6:coauthVersionMax="47" xr10:uidLastSave="{00000000-0000-0000-0000-000000000000}"/>
  <bookViews>
    <workbookView xWindow="4140" yWindow="960" windowWidth="17310" windowHeight="12090" xr2:uid="{00000000-000D-0000-FFFF-FFFF00000000}"/>
  </bookViews>
  <sheets>
    <sheet name="Tarjeta de almacén" sheetId="1" r:id="rId1"/>
    <sheet name="Catálogos" sheetId="2" r:id="rId2"/>
    <sheet name="Ayud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J19" i="1"/>
  <c r="K18" i="1"/>
  <c r="J18" i="1"/>
  <c r="J17" i="1"/>
  <c r="J16" i="1"/>
  <c r="K15" i="1"/>
  <c r="J15" i="1"/>
  <c r="J14" i="1"/>
  <c r="K13" i="1"/>
  <c r="J13" i="1"/>
  <c r="J12" i="1"/>
  <c r="K11" i="1"/>
  <c r="J11" i="1"/>
  <c r="K10" i="1"/>
  <c r="J10" i="1"/>
  <c r="L10" i="1" s="1"/>
  <c r="L11" i="1" s="1"/>
  <c r="G10" i="1"/>
  <c r="G11" i="1" s="1"/>
  <c r="G12" i="1" l="1"/>
  <c r="I11" i="1"/>
  <c r="K12" i="1" s="1"/>
  <c r="L12" i="1" s="1"/>
  <c r="L13" i="1" s="1"/>
  <c r="I10" i="1"/>
  <c r="I12" i="1" l="1"/>
  <c r="G13" i="1"/>
  <c r="I13" i="1" l="1"/>
  <c r="K14" i="1" s="1"/>
  <c r="L14" i="1" s="1"/>
  <c r="L15" i="1" s="1"/>
  <c r="G14" i="1"/>
  <c r="G15" i="1" l="1"/>
  <c r="I14" i="1"/>
  <c r="G16" i="1" l="1"/>
  <c r="I15" i="1"/>
  <c r="K16" i="1" s="1"/>
  <c r="L16" i="1" s="1"/>
  <c r="I16" i="1" l="1"/>
  <c r="K17" i="1" s="1"/>
  <c r="L17" i="1" s="1"/>
  <c r="L18" i="1" s="1"/>
  <c r="G17" i="1"/>
  <c r="I17" i="1" l="1"/>
  <c r="G18" i="1"/>
  <c r="G19" i="1" l="1"/>
  <c r="I18" i="1"/>
  <c r="K19" i="1" s="1"/>
  <c r="L19" i="1" s="1"/>
  <c r="L20" i="1" s="1"/>
  <c r="L21" i="1" l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I5" i="1"/>
  <c r="G20" i="1"/>
  <c r="I19" i="1"/>
  <c r="I3" i="1" l="1"/>
  <c r="I20" i="1"/>
  <c r="I4" i="1" s="1"/>
  <c r="G21" i="1"/>
  <c r="I21" i="1" l="1"/>
  <c r="G22" i="1"/>
  <c r="L3" i="1"/>
  <c r="L4" i="1" s="1"/>
  <c r="I6" i="1"/>
  <c r="G23" i="1" l="1"/>
  <c r="I22" i="1"/>
  <c r="G24" i="1" l="1"/>
  <c r="I23" i="1"/>
  <c r="I24" i="1" l="1"/>
  <c r="G25" i="1"/>
  <c r="I25" i="1" l="1"/>
  <c r="G26" i="1"/>
  <c r="G27" i="1" l="1"/>
  <c r="I26" i="1"/>
  <c r="G28" i="1" l="1"/>
  <c r="I27" i="1"/>
  <c r="I28" i="1" l="1"/>
  <c r="G29" i="1"/>
  <c r="I29" i="1" l="1"/>
  <c r="G30" i="1"/>
  <c r="G31" i="1" l="1"/>
  <c r="I30" i="1"/>
  <c r="G32" i="1" l="1"/>
  <c r="I31" i="1"/>
  <c r="G33" i="1" l="1"/>
  <c r="I32" i="1"/>
  <c r="I33" i="1" l="1"/>
  <c r="G34" i="1"/>
  <c r="G35" i="1" l="1"/>
  <c r="I34" i="1"/>
  <c r="G36" i="1" l="1"/>
  <c r="I35" i="1"/>
  <c r="I36" i="1" l="1"/>
  <c r="G37" i="1"/>
  <c r="I37" i="1" l="1"/>
  <c r="G38" i="1"/>
  <c r="G39" i="1" l="1"/>
  <c r="I38" i="1"/>
  <c r="G40" i="1" l="1"/>
  <c r="I39" i="1"/>
  <c r="I40" i="1" l="1"/>
  <c r="G41" i="1"/>
  <c r="I41" i="1" l="1"/>
  <c r="G42" i="1"/>
  <c r="G43" i="1" l="1"/>
  <c r="I42" i="1"/>
  <c r="G44" i="1" l="1"/>
  <c r="I43" i="1"/>
  <c r="G45" i="1" l="1"/>
  <c r="I44" i="1"/>
  <c r="G46" i="1" l="1"/>
  <c r="I45" i="1"/>
  <c r="G47" i="1" l="1"/>
  <c r="I46" i="1"/>
  <c r="G48" i="1" l="1"/>
  <c r="I47" i="1"/>
  <c r="I48" i="1" l="1"/>
</calcChain>
</file>

<file path=xl/sharedStrings.xml><?xml version="1.0" encoding="utf-8"?>
<sst xmlns="http://schemas.openxmlformats.org/spreadsheetml/2006/main" count="85" uniqueCount="68">
  <si>
    <t>TARJETA DE ALMACÉN (promedio ponderado móvil)</t>
  </si>
  <si>
    <t>Artículo:</t>
  </si>
  <si>
    <t>Tornillo M6 x 20 mm</t>
  </si>
  <si>
    <t>Clave del artículo:</t>
  </si>
  <si>
    <t>TOR-M6X20</t>
  </si>
  <si>
    <t>Almacén:</t>
  </si>
  <si>
    <t>Central</t>
  </si>
  <si>
    <t>Existencia actual:</t>
  </si>
  <si>
    <t>Reorden sugerido:</t>
  </si>
  <si>
    <t>Proveedor:</t>
  </si>
  <si>
    <t>Ferretería López</t>
  </si>
  <si>
    <t>Ubicación:</t>
  </si>
  <si>
    <t>Pasillo A - Estante 3</t>
  </si>
  <si>
    <t>Unidad:</t>
  </si>
  <si>
    <t>Piezas</t>
  </si>
  <si>
    <t>Costo promedio actual:</t>
  </si>
  <si>
    <t>Valor a reordenar aprox:</t>
  </si>
  <si>
    <t>Mínimo:</t>
  </si>
  <si>
    <t>Máximo:</t>
  </si>
  <si>
    <t>Revisado el:</t>
  </si>
  <si>
    <t>Valor inventario actual:</t>
  </si>
  <si>
    <t>Estado (min/máx):</t>
  </si>
  <si>
    <t>Fecha</t>
  </si>
  <si>
    <t>Documento</t>
  </si>
  <si>
    <t>Descripción</t>
  </si>
  <si>
    <t>Tipo</t>
  </si>
  <si>
    <t>Entrada</t>
  </si>
  <si>
    <t>Salida</t>
  </si>
  <si>
    <t>Existencia</t>
  </si>
  <si>
    <t>Debe</t>
  </si>
  <si>
    <t>Haber</t>
  </si>
  <si>
    <t>Saldo inicial</t>
  </si>
  <si>
    <t>2025-07-01</t>
  </si>
  <si>
    <t>FAC-1023</t>
  </si>
  <si>
    <t>Compra proveedor A</t>
  </si>
  <si>
    <t>2025-07-03</t>
  </si>
  <si>
    <t>SAL-0007</t>
  </si>
  <si>
    <t>Salida a producción Lote 54</t>
  </si>
  <si>
    <t>2025-07-05</t>
  </si>
  <si>
    <t>FAC-1031</t>
  </si>
  <si>
    <t>Compra proveedor B</t>
  </si>
  <si>
    <t>2025-07-08</t>
  </si>
  <si>
    <t>SAL-0012</t>
  </si>
  <si>
    <t>Salida a mantenimiento</t>
  </si>
  <si>
    <t>2025-07-12</t>
  </si>
  <si>
    <t>FAC-1039</t>
  </si>
  <si>
    <t>2025-07-16</t>
  </si>
  <si>
    <t>SAL-0017</t>
  </si>
  <si>
    <t>Salida a producción Lote 55</t>
  </si>
  <si>
    <t>2025-07-20</t>
  </si>
  <si>
    <t>SAL-0021</t>
  </si>
  <si>
    <t>Salida a prototipos</t>
  </si>
  <si>
    <t>2025-07-22</t>
  </si>
  <si>
    <t>FAC-1045</t>
  </si>
  <si>
    <t>Compra urgente</t>
  </si>
  <si>
    <t>2025-07-25</t>
  </si>
  <si>
    <t>SAL-0028</t>
  </si>
  <si>
    <t>Salida a producción Lote 56</t>
  </si>
  <si>
    <t>2025-07-28</t>
  </si>
  <si>
    <t>FAC-1050</t>
  </si>
  <si>
    <t>Listas para validación</t>
  </si>
  <si>
    <t>Unidades ejemplo</t>
  </si>
  <si>
    <t>Cajas</t>
  </si>
  <si>
    <t>Cómo usar esta tarjeta de almacén</t>
  </si>
  <si>
    <t>1) Edita los datos del encabezado (artículo, mínimo/máximo, unidad).
2) Registra movimientos en la tabla: fecha, documento, descripción y Tipo.
   • Para Entradas, escribe unidades en 'Entrada' y el 'Costo unitario'.
   • Para Salidas, escribe unidades en 'Salida' (el costo promedio se aplica solo).
3) Las columnas 'Existencia', 'Costo promedio', 'Debe', 'Haber' y 'Saldo valor' se calculan automáticamente.
4) El panel derecho muestra la existencia y valor actuales, y si estás por debajo/encima del mínimo/máximo.
5) Reorden sugerido calcula cuánto falta para el mínimo y su valor aproximado.</t>
  </si>
  <si>
    <t>Costo
promedio</t>
  </si>
  <si>
    <t>Costo
unitario</t>
  </si>
  <si>
    <t>Saldo
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</si>
</sst>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$-C0A]\ #,##0.00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indexed="64"/>
          <bgColor theme="3" tint="-0.499984740745262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vimientos" displayName="Movimientos" ref="A9:L48" headerRowDxfId="0">
  <autoFilter ref="A9:L48" xr:uid="{00000000-0009-0000-0100-000001000000}"/>
  <tableColumns count="12">
    <tableColumn id="1" xr3:uid="{00000000-0010-0000-0000-000001000000}" name="Fecha"/>
    <tableColumn id="2" xr3:uid="{00000000-0010-0000-0000-000002000000}" name="Documento"/>
    <tableColumn id="3" xr3:uid="{00000000-0010-0000-0000-000003000000}" name="Descripción"/>
    <tableColumn id="4" xr3:uid="{00000000-0010-0000-0000-000004000000}" name="Tipo"/>
    <tableColumn id="5" xr3:uid="{00000000-0010-0000-0000-000005000000}" name="Entrada"/>
    <tableColumn id="6" xr3:uid="{00000000-0010-0000-0000-000006000000}" name="Salida"/>
    <tableColumn id="7" xr3:uid="{00000000-0010-0000-0000-000007000000}" name="Existencia"/>
    <tableColumn id="8" xr3:uid="{00000000-0010-0000-0000-000008000000}" name="Costo_x000a_unitario"/>
    <tableColumn id="9" xr3:uid="{00000000-0010-0000-0000-000009000000}" name="Costo_x000a_promedio"/>
    <tableColumn id="10" xr3:uid="{00000000-0010-0000-0000-00000A000000}" name="Debe"/>
    <tableColumn id="11" xr3:uid="{00000000-0010-0000-0000-00000B000000}" name="Haber"/>
    <tableColumn id="12" xr3:uid="{00000000-0010-0000-0000-00000C000000}" name="Saldo_x000a_val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zoomScale="90" zoomScaleNormal="90" workbookViewId="0">
      <pane ySplit="9" topLeftCell="A10" activePane="bottomLeft" state="frozen"/>
      <selection pane="bottomLeft" activeCell="H40" sqref="H40"/>
    </sheetView>
  </sheetViews>
  <sheetFormatPr baseColWidth="10" defaultColWidth="9.140625" defaultRowHeight="15" x14ac:dyDescent="0.25"/>
  <cols>
    <col min="1" max="1" width="12" customWidth="1"/>
    <col min="2" max="2" width="16" customWidth="1"/>
    <col min="3" max="3" width="28" customWidth="1"/>
    <col min="4" max="4" width="18.28515625" bestFit="1" customWidth="1"/>
    <col min="5" max="5" width="12.28515625" bestFit="1" customWidth="1"/>
    <col min="6" max="6" width="11.5703125" bestFit="1" customWidth="1"/>
    <col min="7" max="7" width="12" customWidth="1"/>
    <col min="8" max="8" width="21.85546875" bestFit="1" customWidth="1"/>
    <col min="9" max="9" width="11.28515625" customWidth="1"/>
    <col min="10" max="10" width="10.7109375" bestFit="1" customWidth="1"/>
    <col min="11" max="11" width="22.7109375" bestFit="1" customWidth="1"/>
    <col min="12" max="12" width="10.7109375" bestFit="1" customWidth="1"/>
  </cols>
  <sheetData>
    <row r="1" spans="1:12" ht="42.7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3" spans="1:12" x14ac:dyDescent="0.25">
      <c r="A3" s="6" t="s">
        <v>1</v>
      </c>
      <c r="B3" t="s">
        <v>2</v>
      </c>
      <c r="C3" s="6" t="s">
        <v>3</v>
      </c>
      <c r="D3" t="s">
        <v>4</v>
      </c>
      <c r="E3" s="6" t="s">
        <v>5</v>
      </c>
      <c r="F3" t="s">
        <v>6</v>
      </c>
      <c r="H3" s="6" t="s">
        <v>7</v>
      </c>
      <c r="I3" s="1">
        <f>LOOKUP(2,1/(Movimientos[Fecha]&lt;&gt;""),Movimientos[Existencia])</f>
        <v>470</v>
      </c>
      <c r="K3" s="6" t="s">
        <v>8</v>
      </c>
      <c r="L3" s="1">
        <f>MAX(0,$B$5-I3)</f>
        <v>0</v>
      </c>
    </row>
    <row r="4" spans="1:12" x14ac:dyDescent="0.25">
      <c r="A4" s="6" t="s">
        <v>9</v>
      </c>
      <c r="B4" t="s">
        <v>10</v>
      </c>
      <c r="C4" s="6" t="s">
        <v>11</v>
      </c>
      <c r="D4" t="s">
        <v>12</v>
      </c>
      <c r="E4" s="6" t="s">
        <v>13</v>
      </c>
      <c r="F4" t="s">
        <v>14</v>
      </c>
      <c r="H4" s="6" t="s">
        <v>15</v>
      </c>
      <c r="I4" s="2">
        <f>LOOKUP(2,1/(Movimientos[Fecha]&lt;&gt;""),Movimientos[Costo
promedio])</f>
        <v>0.12486050668142112</v>
      </c>
      <c r="K4" s="6" t="s">
        <v>16</v>
      </c>
      <c r="L4" s="2">
        <f>L3*I4</f>
        <v>0</v>
      </c>
    </row>
    <row r="5" spans="1:12" x14ac:dyDescent="0.25">
      <c r="A5" s="6" t="s">
        <v>17</v>
      </c>
      <c r="B5" s="1">
        <v>150</v>
      </c>
      <c r="C5" s="6" t="s">
        <v>18</v>
      </c>
      <c r="D5" s="1">
        <v>500</v>
      </c>
      <c r="E5" s="6" t="s">
        <v>19</v>
      </c>
      <c r="F5" s="3">
        <v>45909</v>
      </c>
      <c r="H5" s="6" t="s">
        <v>20</v>
      </c>
      <c r="I5" s="2">
        <f>LOOKUP(2,1/(Movimientos[Fecha]&lt;&gt;""),Movimientos[Saldo
valor])</f>
        <v>58.684438140267929</v>
      </c>
    </row>
    <row r="6" spans="1:12" x14ac:dyDescent="0.25">
      <c r="H6" s="6" t="s">
        <v>21</v>
      </c>
      <c r="I6" t="str">
        <f>IF(I3&lt;=$B$5,"Por debajo del mínimo",IF(I3&gt;=$D$5,"Por encima del máximo","OK"))</f>
        <v>OK</v>
      </c>
    </row>
    <row r="9" spans="1:12" ht="30" x14ac:dyDescent="0.25">
      <c r="A9" s="7" t="s">
        <v>22</v>
      </c>
      <c r="B9" s="7" t="s">
        <v>23</v>
      </c>
      <c r="C9" s="7" t="s">
        <v>24</v>
      </c>
      <c r="D9" s="7" t="s">
        <v>25</v>
      </c>
      <c r="E9" s="7" t="s">
        <v>26</v>
      </c>
      <c r="F9" s="7" t="s">
        <v>27</v>
      </c>
      <c r="G9" s="7" t="s">
        <v>28</v>
      </c>
      <c r="H9" s="8" t="s">
        <v>66</v>
      </c>
      <c r="I9" s="8" t="s">
        <v>65</v>
      </c>
      <c r="J9" s="7" t="s">
        <v>29</v>
      </c>
      <c r="K9" s="7" t="s">
        <v>30</v>
      </c>
      <c r="L9" s="8" t="s">
        <v>67</v>
      </c>
    </row>
    <row r="10" spans="1:12" x14ac:dyDescent="0.25">
      <c r="A10" s="3">
        <v>45909</v>
      </c>
      <c r="C10" t="s">
        <v>31</v>
      </c>
      <c r="D10" t="s">
        <v>26</v>
      </c>
      <c r="E10" s="1">
        <v>300</v>
      </c>
      <c r="G10" s="1">
        <f>IFERROR(0+E10-F10,0)</f>
        <v>300</v>
      </c>
      <c r="H10" s="2">
        <v>0.12</v>
      </c>
      <c r="I10" s="2">
        <f>IF(G10=0,0,IF(E10&gt;0,L10/G10,0))</f>
        <v>0.12</v>
      </c>
      <c r="J10" s="2">
        <f t="shared" ref="J10:J48" si="0">IF(E10&gt;0,E10*H10,0)</f>
        <v>36</v>
      </c>
      <c r="K10" s="2">
        <f>IF(F10&gt;0,F10*0,0)</f>
        <v>0</v>
      </c>
      <c r="L10" s="2">
        <f>IFERROR(0+J10-K10,0)</f>
        <v>36</v>
      </c>
    </row>
    <row r="11" spans="1:12" x14ac:dyDescent="0.25">
      <c r="A11" s="3" t="s">
        <v>32</v>
      </c>
      <c r="B11" t="s">
        <v>33</v>
      </c>
      <c r="C11" t="s">
        <v>34</v>
      </c>
      <c r="D11" t="s">
        <v>26</v>
      </c>
      <c r="E11" s="1">
        <v>200</v>
      </c>
      <c r="F11" s="1">
        <v>0</v>
      </c>
      <c r="G11" s="1">
        <f t="shared" ref="G11:G48" si="1">G10+E11-F11</f>
        <v>500</v>
      </c>
      <c r="H11" s="2">
        <v>0.11</v>
      </c>
      <c r="I11" s="2">
        <f t="shared" ref="I11:I48" si="2">IF(G11=0,0,IF(E11&gt;0,L11/G11,I10))</f>
        <v>0.11600000000000001</v>
      </c>
      <c r="J11" s="2">
        <f t="shared" si="0"/>
        <v>22</v>
      </c>
      <c r="K11" s="2">
        <f t="shared" ref="K11:K48" si="3">IF(F11&gt;0,F11*I10,0)</f>
        <v>0</v>
      </c>
      <c r="L11" s="2">
        <f t="shared" ref="L11:L48" si="4">L10+J11-K11</f>
        <v>58</v>
      </c>
    </row>
    <row r="12" spans="1:12" x14ac:dyDescent="0.25">
      <c r="A12" s="3" t="s">
        <v>35</v>
      </c>
      <c r="B12" t="s">
        <v>36</v>
      </c>
      <c r="C12" t="s">
        <v>37</v>
      </c>
      <c r="D12" t="s">
        <v>27</v>
      </c>
      <c r="E12" s="1">
        <v>0</v>
      </c>
      <c r="F12" s="1">
        <v>180</v>
      </c>
      <c r="G12" s="1">
        <f t="shared" si="1"/>
        <v>320</v>
      </c>
      <c r="H12" s="2"/>
      <c r="I12" s="2">
        <f t="shared" si="2"/>
        <v>0.11600000000000001</v>
      </c>
      <c r="J12" s="2">
        <f t="shared" si="0"/>
        <v>0</v>
      </c>
      <c r="K12" s="2">
        <f t="shared" si="3"/>
        <v>20.880000000000003</v>
      </c>
      <c r="L12" s="2">
        <f t="shared" si="4"/>
        <v>37.119999999999997</v>
      </c>
    </row>
    <row r="13" spans="1:12" x14ac:dyDescent="0.25">
      <c r="A13" s="3" t="s">
        <v>38</v>
      </c>
      <c r="B13" t="s">
        <v>39</v>
      </c>
      <c r="C13" t="s">
        <v>40</v>
      </c>
      <c r="D13" t="s">
        <v>26</v>
      </c>
      <c r="E13" s="1">
        <v>150</v>
      </c>
      <c r="F13" s="1">
        <v>0</v>
      </c>
      <c r="G13" s="1">
        <f t="shared" si="1"/>
        <v>470</v>
      </c>
      <c r="H13" s="2">
        <v>0.13</v>
      </c>
      <c r="I13" s="2">
        <f t="shared" si="2"/>
        <v>0.12046808510638297</v>
      </c>
      <c r="J13" s="2">
        <f t="shared" si="0"/>
        <v>19.5</v>
      </c>
      <c r="K13" s="2">
        <f t="shared" si="3"/>
        <v>0</v>
      </c>
      <c r="L13" s="2">
        <f t="shared" si="4"/>
        <v>56.62</v>
      </c>
    </row>
    <row r="14" spans="1:12" x14ac:dyDescent="0.25">
      <c r="A14" s="3" t="s">
        <v>41</v>
      </c>
      <c r="B14" t="s">
        <v>42</v>
      </c>
      <c r="C14" t="s">
        <v>43</v>
      </c>
      <c r="D14" t="s">
        <v>27</v>
      </c>
      <c r="E14" s="1">
        <v>0</v>
      </c>
      <c r="F14" s="1">
        <v>120</v>
      </c>
      <c r="G14" s="1">
        <f t="shared" si="1"/>
        <v>350</v>
      </c>
      <c r="H14" s="2"/>
      <c r="I14" s="2">
        <f t="shared" si="2"/>
        <v>0.12046808510638297</v>
      </c>
      <c r="J14" s="2">
        <f t="shared" si="0"/>
        <v>0</v>
      </c>
      <c r="K14" s="2">
        <f t="shared" si="3"/>
        <v>14.456170212765956</v>
      </c>
      <c r="L14" s="2">
        <f t="shared" si="4"/>
        <v>42.163829787234043</v>
      </c>
    </row>
    <row r="15" spans="1:12" x14ac:dyDescent="0.25">
      <c r="A15" s="3" t="s">
        <v>44</v>
      </c>
      <c r="B15" t="s">
        <v>45</v>
      </c>
      <c r="C15" t="s">
        <v>40</v>
      </c>
      <c r="D15" t="s">
        <v>26</v>
      </c>
      <c r="E15" s="1">
        <v>400</v>
      </c>
      <c r="F15" s="1">
        <v>0</v>
      </c>
      <c r="G15" s="1">
        <f t="shared" si="1"/>
        <v>750</v>
      </c>
      <c r="H15" s="2">
        <v>0.12</v>
      </c>
      <c r="I15" s="2">
        <f t="shared" si="2"/>
        <v>0.12021843971631206</v>
      </c>
      <c r="J15" s="2">
        <f t="shared" si="0"/>
        <v>48</v>
      </c>
      <c r="K15" s="2">
        <f t="shared" si="3"/>
        <v>0</v>
      </c>
      <c r="L15" s="2">
        <f t="shared" si="4"/>
        <v>90.16382978723405</v>
      </c>
    </row>
    <row r="16" spans="1:12" x14ac:dyDescent="0.25">
      <c r="A16" s="3" t="s">
        <v>46</v>
      </c>
      <c r="B16" t="s">
        <v>47</v>
      </c>
      <c r="C16" t="s">
        <v>48</v>
      </c>
      <c r="D16" t="s">
        <v>27</v>
      </c>
      <c r="E16" s="1">
        <v>0</v>
      </c>
      <c r="F16" s="1">
        <v>350</v>
      </c>
      <c r="G16" s="1">
        <f t="shared" si="1"/>
        <v>400</v>
      </c>
      <c r="H16" s="2"/>
      <c r="I16" s="2">
        <f t="shared" si="2"/>
        <v>0.12021843971631206</v>
      </c>
      <c r="J16" s="2">
        <f t="shared" si="0"/>
        <v>0</v>
      </c>
      <c r="K16" s="2">
        <f t="shared" si="3"/>
        <v>42.076453900709218</v>
      </c>
      <c r="L16" s="2">
        <f t="shared" si="4"/>
        <v>48.087375886524832</v>
      </c>
    </row>
    <row r="17" spans="1:12" x14ac:dyDescent="0.25">
      <c r="A17" s="3" t="s">
        <v>49</v>
      </c>
      <c r="B17" t="s">
        <v>50</v>
      </c>
      <c r="C17" t="s">
        <v>51</v>
      </c>
      <c r="D17" t="s">
        <v>27</v>
      </c>
      <c r="E17" s="1">
        <v>0</v>
      </c>
      <c r="F17" s="1">
        <v>50</v>
      </c>
      <c r="G17" s="1">
        <f t="shared" si="1"/>
        <v>350</v>
      </c>
      <c r="H17" s="2"/>
      <c r="I17" s="2">
        <f t="shared" si="2"/>
        <v>0.12021843971631206</v>
      </c>
      <c r="J17" s="2">
        <f t="shared" si="0"/>
        <v>0</v>
      </c>
      <c r="K17" s="2">
        <f t="shared" si="3"/>
        <v>6.0109219858156031</v>
      </c>
      <c r="L17" s="2">
        <f t="shared" si="4"/>
        <v>42.076453900709225</v>
      </c>
    </row>
    <row r="18" spans="1:12" x14ac:dyDescent="0.25">
      <c r="A18" s="3" t="s">
        <v>52</v>
      </c>
      <c r="B18" t="s">
        <v>53</v>
      </c>
      <c r="C18" t="s">
        <v>54</v>
      </c>
      <c r="D18" t="s">
        <v>26</v>
      </c>
      <c r="E18" s="1">
        <v>100</v>
      </c>
      <c r="F18" s="1">
        <v>0</v>
      </c>
      <c r="G18" s="1">
        <f t="shared" si="1"/>
        <v>450</v>
      </c>
      <c r="H18" s="2">
        <v>0.14000000000000001</v>
      </c>
      <c r="I18" s="2">
        <f t="shared" si="2"/>
        <v>0.12461434200157606</v>
      </c>
      <c r="J18" s="2">
        <f t="shared" si="0"/>
        <v>14.000000000000002</v>
      </c>
      <c r="K18" s="2">
        <f t="shared" si="3"/>
        <v>0</v>
      </c>
      <c r="L18" s="2">
        <f t="shared" si="4"/>
        <v>56.076453900709225</v>
      </c>
    </row>
    <row r="19" spans="1:12" x14ac:dyDescent="0.25">
      <c r="A19" s="3" t="s">
        <v>55</v>
      </c>
      <c r="B19" t="s">
        <v>56</v>
      </c>
      <c r="C19" t="s">
        <v>57</v>
      </c>
      <c r="D19" t="s">
        <v>27</v>
      </c>
      <c r="E19" s="1">
        <v>0</v>
      </c>
      <c r="F19" s="1">
        <v>280</v>
      </c>
      <c r="G19" s="1">
        <f t="shared" si="1"/>
        <v>170</v>
      </c>
      <c r="H19" s="2"/>
      <c r="I19" s="2">
        <f t="shared" si="2"/>
        <v>0.12461434200157606</v>
      </c>
      <c r="J19" s="2">
        <f t="shared" si="0"/>
        <v>0</v>
      </c>
      <c r="K19" s="2">
        <f t="shared" si="3"/>
        <v>34.892015760441296</v>
      </c>
      <c r="L19" s="2">
        <f t="shared" si="4"/>
        <v>21.184438140267929</v>
      </c>
    </row>
    <row r="20" spans="1:12" x14ac:dyDescent="0.25">
      <c r="A20" s="3" t="s">
        <v>58</v>
      </c>
      <c r="B20" t="s">
        <v>59</v>
      </c>
      <c r="C20" t="s">
        <v>34</v>
      </c>
      <c r="D20" t="s">
        <v>26</v>
      </c>
      <c r="E20" s="1">
        <v>300</v>
      </c>
      <c r="F20" s="1">
        <v>0</v>
      </c>
      <c r="G20" s="1">
        <f t="shared" si="1"/>
        <v>470</v>
      </c>
      <c r="H20" s="2">
        <v>0.125</v>
      </c>
      <c r="I20" s="2">
        <f t="shared" si="2"/>
        <v>0.12486050668142112</v>
      </c>
      <c r="J20" s="2">
        <f t="shared" si="0"/>
        <v>37.5</v>
      </c>
      <c r="K20" s="2">
        <f t="shared" si="3"/>
        <v>0</v>
      </c>
      <c r="L20" s="2">
        <f t="shared" si="4"/>
        <v>58.684438140267929</v>
      </c>
    </row>
    <row r="21" spans="1:12" x14ac:dyDescent="0.25">
      <c r="A21" s="3"/>
      <c r="E21" s="1"/>
      <c r="F21" s="1"/>
      <c r="G21" s="1">
        <f t="shared" si="1"/>
        <v>470</v>
      </c>
      <c r="H21" s="2"/>
      <c r="I21" s="2">
        <f t="shared" si="2"/>
        <v>0.12486050668142112</v>
      </c>
      <c r="J21" s="2">
        <f t="shared" si="0"/>
        <v>0</v>
      </c>
      <c r="K21" s="2">
        <f t="shared" si="3"/>
        <v>0</v>
      </c>
      <c r="L21" s="2">
        <f t="shared" si="4"/>
        <v>58.684438140267929</v>
      </c>
    </row>
    <row r="22" spans="1:12" x14ac:dyDescent="0.25">
      <c r="A22" s="3"/>
      <c r="E22" s="1"/>
      <c r="F22" s="1"/>
      <c r="G22" s="1">
        <f t="shared" si="1"/>
        <v>470</v>
      </c>
      <c r="H22" s="2"/>
      <c r="I22" s="2">
        <f t="shared" si="2"/>
        <v>0.12486050668142112</v>
      </c>
      <c r="J22" s="2">
        <f t="shared" si="0"/>
        <v>0</v>
      </c>
      <c r="K22" s="2">
        <f t="shared" si="3"/>
        <v>0</v>
      </c>
      <c r="L22" s="2">
        <f t="shared" si="4"/>
        <v>58.684438140267929</v>
      </c>
    </row>
    <row r="23" spans="1:12" x14ac:dyDescent="0.25">
      <c r="A23" s="3"/>
      <c r="E23" s="1"/>
      <c r="F23" s="1"/>
      <c r="G23" s="1">
        <f t="shared" si="1"/>
        <v>470</v>
      </c>
      <c r="H23" s="2"/>
      <c r="I23" s="2">
        <f t="shared" si="2"/>
        <v>0.12486050668142112</v>
      </c>
      <c r="J23" s="2">
        <f t="shared" si="0"/>
        <v>0</v>
      </c>
      <c r="K23" s="2">
        <f t="shared" si="3"/>
        <v>0</v>
      </c>
      <c r="L23" s="2">
        <f t="shared" si="4"/>
        <v>58.684438140267929</v>
      </c>
    </row>
    <row r="24" spans="1:12" x14ac:dyDescent="0.25">
      <c r="A24" s="3"/>
      <c r="E24" s="1"/>
      <c r="F24" s="1"/>
      <c r="G24" s="1">
        <f t="shared" si="1"/>
        <v>470</v>
      </c>
      <c r="H24" s="2"/>
      <c r="I24" s="2">
        <f t="shared" si="2"/>
        <v>0.12486050668142112</v>
      </c>
      <c r="J24" s="2">
        <f t="shared" si="0"/>
        <v>0</v>
      </c>
      <c r="K24" s="2">
        <f t="shared" si="3"/>
        <v>0</v>
      </c>
      <c r="L24" s="2">
        <f t="shared" si="4"/>
        <v>58.684438140267929</v>
      </c>
    </row>
    <row r="25" spans="1:12" x14ac:dyDescent="0.25">
      <c r="A25" s="3"/>
      <c r="E25" s="1"/>
      <c r="F25" s="1"/>
      <c r="G25" s="1">
        <f t="shared" si="1"/>
        <v>470</v>
      </c>
      <c r="H25" s="2"/>
      <c r="I25" s="2">
        <f t="shared" si="2"/>
        <v>0.12486050668142112</v>
      </c>
      <c r="J25" s="2">
        <f t="shared" si="0"/>
        <v>0</v>
      </c>
      <c r="K25" s="2">
        <f t="shared" si="3"/>
        <v>0</v>
      </c>
      <c r="L25" s="2">
        <f t="shared" si="4"/>
        <v>58.684438140267929</v>
      </c>
    </row>
    <row r="26" spans="1:12" x14ac:dyDescent="0.25">
      <c r="A26" s="3"/>
      <c r="E26" s="1"/>
      <c r="F26" s="1"/>
      <c r="G26" s="1">
        <f t="shared" si="1"/>
        <v>470</v>
      </c>
      <c r="H26" s="2"/>
      <c r="I26" s="2">
        <f t="shared" si="2"/>
        <v>0.12486050668142112</v>
      </c>
      <c r="J26" s="2">
        <f t="shared" si="0"/>
        <v>0</v>
      </c>
      <c r="K26" s="2">
        <f t="shared" si="3"/>
        <v>0</v>
      </c>
      <c r="L26" s="2">
        <f t="shared" si="4"/>
        <v>58.684438140267929</v>
      </c>
    </row>
    <row r="27" spans="1:12" x14ac:dyDescent="0.25">
      <c r="A27" s="3"/>
      <c r="E27" s="1"/>
      <c r="F27" s="1"/>
      <c r="G27" s="1">
        <f t="shared" si="1"/>
        <v>470</v>
      </c>
      <c r="H27" s="2"/>
      <c r="I27" s="2">
        <f t="shared" si="2"/>
        <v>0.12486050668142112</v>
      </c>
      <c r="J27" s="2">
        <f t="shared" si="0"/>
        <v>0</v>
      </c>
      <c r="K27" s="2">
        <f t="shared" si="3"/>
        <v>0</v>
      </c>
      <c r="L27" s="2">
        <f t="shared" si="4"/>
        <v>58.684438140267929</v>
      </c>
    </row>
    <row r="28" spans="1:12" x14ac:dyDescent="0.25">
      <c r="A28" s="3"/>
      <c r="E28" s="1"/>
      <c r="F28" s="1"/>
      <c r="G28" s="1">
        <f t="shared" si="1"/>
        <v>470</v>
      </c>
      <c r="H28" s="2"/>
      <c r="I28" s="2">
        <f t="shared" si="2"/>
        <v>0.12486050668142112</v>
      </c>
      <c r="J28" s="2">
        <f t="shared" si="0"/>
        <v>0</v>
      </c>
      <c r="K28" s="2">
        <f t="shared" si="3"/>
        <v>0</v>
      </c>
      <c r="L28" s="2">
        <f t="shared" si="4"/>
        <v>58.684438140267929</v>
      </c>
    </row>
    <row r="29" spans="1:12" x14ac:dyDescent="0.25">
      <c r="A29" s="3"/>
      <c r="E29" s="1"/>
      <c r="F29" s="1"/>
      <c r="G29" s="1">
        <f t="shared" si="1"/>
        <v>470</v>
      </c>
      <c r="H29" s="2"/>
      <c r="I29" s="2">
        <f t="shared" si="2"/>
        <v>0.12486050668142112</v>
      </c>
      <c r="J29" s="2">
        <f t="shared" si="0"/>
        <v>0</v>
      </c>
      <c r="K29" s="2">
        <f t="shared" si="3"/>
        <v>0</v>
      </c>
      <c r="L29" s="2">
        <f t="shared" si="4"/>
        <v>58.684438140267929</v>
      </c>
    </row>
    <row r="30" spans="1:12" x14ac:dyDescent="0.25">
      <c r="A30" s="3"/>
      <c r="E30" s="1"/>
      <c r="F30" s="1"/>
      <c r="G30" s="1">
        <f t="shared" si="1"/>
        <v>470</v>
      </c>
      <c r="H30" s="2"/>
      <c r="I30" s="2">
        <f t="shared" si="2"/>
        <v>0.12486050668142112</v>
      </c>
      <c r="J30" s="2">
        <f t="shared" si="0"/>
        <v>0</v>
      </c>
      <c r="K30" s="2">
        <f t="shared" si="3"/>
        <v>0</v>
      </c>
      <c r="L30" s="2">
        <f t="shared" si="4"/>
        <v>58.684438140267929</v>
      </c>
    </row>
    <row r="31" spans="1:12" x14ac:dyDescent="0.25">
      <c r="A31" s="3"/>
      <c r="E31" s="1"/>
      <c r="F31" s="1"/>
      <c r="G31" s="1">
        <f t="shared" si="1"/>
        <v>470</v>
      </c>
      <c r="H31" s="2"/>
      <c r="I31" s="2">
        <f t="shared" si="2"/>
        <v>0.12486050668142112</v>
      </c>
      <c r="J31" s="2">
        <f t="shared" si="0"/>
        <v>0</v>
      </c>
      <c r="K31" s="2">
        <f t="shared" si="3"/>
        <v>0</v>
      </c>
      <c r="L31" s="2">
        <f t="shared" si="4"/>
        <v>58.684438140267929</v>
      </c>
    </row>
    <row r="32" spans="1:12" x14ac:dyDescent="0.25">
      <c r="A32" s="3"/>
      <c r="E32" s="1"/>
      <c r="F32" s="1"/>
      <c r="G32" s="1">
        <f t="shared" si="1"/>
        <v>470</v>
      </c>
      <c r="H32" s="2"/>
      <c r="I32" s="2">
        <f t="shared" si="2"/>
        <v>0.12486050668142112</v>
      </c>
      <c r="J32" s="2">
        <f t="shared" si="0"/>
        <v>0</v>
      </c>
      <c r="K32" s="2">
        <f t="shared" si="3"/>
        <v>0</v>
      </c>
      <c r="L32" s="2">
        <f t="shared" si="4"/>
        <v>58.684438140267929</v>
      </c>
    </row>
    <row r="33" spans="1:12" x14ac:dyDescent="0.25">
      <c r="A33" s="3"/>
      <c r="E33" s="1"/>
      <c r="F33" s="1"/>
      <c r="G33" s="1">
        <f t="shared" si="1"/>
        <v>470</v>
      </c>
      <c r="H33" s="2"/>
      <c r="I33" s="2">
        <f t="shared" si="2"/>
        <v>0.12486050668142112</v>
      </c>
      <c r="J33" s="2">
        <f t="shared" si="0"/>
        <v>0</v>
      </c>
      <c r="K33" s="2">
        <f t="shared" si="3"/>
        <v>0</v>
      </c>
      <c r="L33" s="2">
        <f t="shared" si="4"/>
        <v>58.684438140267929</v>
      </c>
    </row>
    <row r="34" spans="1:12" x14ac:dyDescent="0.25">
      <c r="A34" s="3"/>
      <c r="E34" s="1"/>
      <c r="F34" s="1"/>
      <c r="G34" s="1">
        <f t="shared" si="1"/>
        <v>470</v>
      </c>
      <c r="H34" s="2"/>
      <c r="I34" s="2">
        <f t="shared" si="2"/>
        <v>0.12486050668142112</v>
      </c>
      <c r="J34" s="2">
        <f t="shared" si="0"/>
        <v>0</v>
      </c>
      <c r="K34" s="2">
        <f t="shared" si="3"/>
        <v>0</v>
      </c>
      <c r="L34" s="2">
        <f t="shared" si="4"/>
        <v>58.684438140267929</v>
      </c>
    </row>
    <row r="35" spans="1:12" x14ac:dyDescent="0.25">
      <c r="A35" s="3"/>
      <c r="E35" s="1"/>
      <c r="F35" s="1"/>
      <c r="G35" s="1">
        <f t="shared" si="1"/>
        <v>470</v>
      </c>
      <c r="H35" s="2"/>
      <c r="I35" s="2">
        <f t="shared" si="2"/>
        <v>0.12486050668142112</v>
      </c>
      <c r="J35" s="2">
        <f t="shared" si="0"/>
        <v>0</v>
      </c>
      <c r="K35" s="2">
        <f t="shared" si="3"/>
        <v>0</v>
      </c>
      <c r="L35" s="2">
        <f t="shared" si="4"/>
        <v>58.684438140267929</v>
      </c>
    </row>
    <row r="36" spans="1:12" x14ac:dyDescent="0.25">
      <c r="A36" s="3"/>
      <c r="E36" s="1"/>
      <c r="F36" s="1"/>
      <c r="G36" s="1">
        <f t="shared" si="1"/>
        <v>470</v>
      </c>
      <c r="H36" s="2"/>
      <c r="I36" s="2">
        <f t="shared" si="2"/>
        <v>0.12486050668142112</v>
      </c>
      <c r="J36" s="2">
        <f t="shared" si="0"/>
        <v>0</v>
      </c>
      <c r="K36" s="2">
        <f t="shared" si="3"/>
        <v>0</v>
      </c>
      <c r="L36" s="2">
        <f t="shared" si="4"/>
        <v>58.684438140267929</v>
      </c>
    </row>
    <row r="37" spans="1:12" x14ac:dyDescent="0.25">
      <c r="A37" s="3"/>
      <c r="E37" s="1"/>
      <c r="F37" s="1"/>
      <c r="G37" s="1">
        <f t="shared" si="1"/>
        <v>470</v>
      </c>
      <c r="H37" s="2"/>
      <c r="I37" s="2">
        <f t="shared" si="2"/>
        <v>0.12486050668142112</v>
      </c>
      <c r="J37" s="2">
        <f t="shared" si="0"/>
        <v>0</v>
      </c>
      <c r="K37" s="2">
        <f t="shared" si="3"/>
        <v>0</v>
      </c>
      <c r="L37" s="2">
        <f t="shared" si="4"/>
        <v>58.684438140267929</v>
      </c>
    </row>
    <row r="38" spans="1:12" x14ac:dyDescent="0.25">
      <c r="A38" s="3"/>
      <c r="E38" s="1"/>
      <c r="F38" s="1"/>
      <c r="G38" s="1">
        <f t="shared" si="1"/>
        <v>470</v>
      </c>
      <c r="H38" s="2"/>
      <c r="I38" s="2">
        <f t="shared" si="2"/>
        <v>0.12486050668142112</v>
      </c>
      <c r="J38" s="2">
        <f t="shared" si="0"/>
        <v>0</v>
      </c>
      <c r="K38" s="2">
        <f t="shared" si="3"/>
        <v>0</v>
      </c>
      <c r="L38" s="2">
        <f t="shared" si="4"/>
        <v>58.684438140267929</v>
      </c>
    </row>
    <row r="39" spans="1:12" x14ac:dyDescent="0.25">
      <c r="A39" s="3"/>
      <c r="E39" s="1"/>
      <c r="F39" s="1"/>
      <c r="G39" s="1">
        <f t="shared" si="1"/>
        <v>470</v>
      </c>
      <c r="H39" s="2"/>
      <c r="I39" s="2">
        <f t="shared" si="2"/>
        <v>0.12486050668142112</v>
      </c>
      <c r="J39" s="2">
        <f t="shared" si="0"/>
        <v>0</v>
      </c>
      <c r="K39" s="2">
        <f t="shared" si="3"/>
        <v>0</v>
      </c>
      <c r="L39" s="2">
        <f t="shared" si="4"/>
        <v>58.684438140267929</v>
      </c>
    </row>
    <row r="40" spans="1:12" x14ac:dyDescent="0.25">
      <c r="A40" s="3"/>
      <c r="E40" s="1"/>
      <c r="F40" s="1"/>
      <c r="G40" s="1">
        <f t="shared" si="1"/>
        <v>470</v>
      </c>
      <c r="H40" s="2"/>
      <c r="I40" s="2">
        <f t="shared" si="2"/>
        <v>0.12486050668142112</v>
      </c>
      <c r="J40" s="2">
        <f t="shared" si="0"/>
        <v>0</v>
      </c>
      <c r="K40" s="2">
        <f t="shared" si="3"/>
        <v>0</v>
      </c>
      <c r="L40" s="2">
        <f t="shared" si="4"/>
        <v>58.684438140267929</v>
      </c>
    </row>
    <row r="41" spans="1:12" x14ac:dyDescent="0.25">
      <c r="A41" s="3"/>
      <c r="E41" s="1"/>
      <c r="F41" s="1"/>
      <c r="G41" s="1">
        <f t="shared" si="1"/>
        <v>470</v>
      </c>
      <c r="H41" s="2"/>
      <c r="I41" s="2">
        <f t="shared" si="2"/>
        <v>0.12486050668142112</v>
      </c>
      <c r="J41" s="2">
        <f t="shared" si="0"/>
        <v>0</v>
      </c>
      <c r="K41" s="2">
        <f t="shared" si="3"/>
        <v>0</v>
      </c>
      <c r="L41" s="2">
        <f t="shared" si="4"/>
        <v>58.684438140267929</v>
      </c>
    </row>
    <row r="42" spans="1:12" x14ac:dyDescent="0.25">
      <c r="A42" s="3"/>
      <c r="E42" s="1"/>
      <c r="F42" s="1"/>
      <c r="G42" s="1">
        <f t="shared" si="1"/>
        <v>470</v>
      </c>
      <c r="H42" s="2"/>
      <c r="I42" s="2">
        <f t="shared" si="2"/>
        <v>0.12486050668142112</v>
      </c>
      <c r="J42" s="2">
        <f t="shared" si="0"/>
        <v>0</v>
      </c>
      <c r="K42" s="2">
        <f t="shared" si="3"/>
        <v>0</v>
      </c>
      <c r="L42" s="2">
        <f t="shared" si="4"/>
        <v>58.684438140267929</v>
      </c>
    </row>
    <row r="43" spans="1:12" x14ac:dyDescent="0.25">
      <c r="A43" s="3"/>
      <c r="E43" s="1"/>
      <c r="F43" s="1"/>
      <c r="G43" s="1">
        <f t="shared" si="1"/>
        <v>470</v>
      </c>
      <c r="H43" s="2"/>
      <c r="I43" s="2">
        <f t="shared" si="2"/>
        <v>0.12486050668142112</v>
      </c>
      <c r="J43" s="2">
        <f t="shared" si="0"/>
        <v>0</v>
      </c>
      <c r="K43" s="2">
        <f t="shared" si="3"/>
        <v>0</v>
      </c>
      <c r="L43" s="2">
        <f t="shared" si="4"/>
        <v>58.684438140267929</v>
      </c>
    </row>
    <row r="44" spans="1:12" x14ac:dyDescent="0.25">
      <c r="A44" s="3"/>
      <c r="E44" s="1"/>
      <c r="F44" s="1"/>
      <c r="G44" s="1">
        <f t="shared" si="1"/>
        <v>470</v>
      </c>
      <c r="H44" s="2"/>
      <c r="I44" s="2">
        <f t="shared" si="2"/>
        <v>0.12486050668142112</v>
      </c>
      <c r="J44" s="2">
        <f t="shared" si="0"/>
        <v>0</v>
      </c>
      <c r="K44" s="2">
        <f t="shared" si="3"/>
        <v>0</v>
      </c>
      <c r="L44" s="2">
        <f t="shared" si="4"/>
        <v>58.684438140267929</v>
      </c>
    </row>
    <row r="45" spans="1:12" x14ac:dyDescent="0.25">
      <c r="A45" s="3"/>
      <c r="E45" s="1"/>
      <c r="F45" s="1"/>
      <c r="G45" s="1">
        <f t="shared" si="1"/>
        <v>470</v>
      </c>
      <c r="H45" s="2"/>
      <c r="I45" s="2">
        <f t="shared" si="2"/>
        <v>0.12486050668142112</v>
      </c>
      <c r="J45" s="2">
        <f t="shared" si="0"/>
        <v>0</v>
      </c>
      <c r="K45" s="2">
        <f t="shared" si="3"/>
        <v>0</v>
      </c>
      <c r="L45" s="2">
        <f t="shared" si="4"/>
        <v>58.684438140267929</v>
      </c>
    </row>
    <row r="46" spans="1:12" x14ac:dyDescent="0.25">
      <c r="A46" s="3"/>
      <c r="E46" s="1"/>
      <c r="F46" s="1"/>
      <c r="G46" s="1">
        <f t="shared" si="1"/>
        <v>470</v>
      </c>
      <c r="H46" s="2"/>
      <c r="I46" s="2">
        <f t="shared" si="2"/>
        <v>0.12486050668142112</v>
      </c>
      <c r="J46" s="2">
        <f t="shared" si="0"/>
        <v>0</v>
      </c>
      <c r="K46" s="2">
        <f t="shared" si="3"/>
        <v>0</v>
      </c>
      <c r="L46" s="2">
        <f t="shared" si="4"/>
        <v>58.684438140267929</v>
      </c>
    </row>
    <row r="47" spans="1:12" x14ac:dyDescent="0.25">
      <c r="A47" s="3"/>
      <c r="E47" s="1"/>
      <c r="F47" s="1"/>
      <c r="G47" s="1">
        <f t="shared" si="1"/>
        <v>470</v>
      </c>
      <c r="H47" s="2"/>
      <c r="I47" s="2">
        <f t="shared" si="2"/>
        <v>0.12486050668142112</v>
      </c>
      <c r="J47" s="2">
        <f t="shared" si="0"/>
        <v>0</v>
      </c>
      <c r="K47" s="2">
        <f t="shared" si="3"/>
        <v>0</v>
      </c>
      <c r="L47" s="2">
        <f t="shared" si="4"/>
        <v>58.684438140267929</v>
      </c>
    </row>
    <row r="48" spans="1:12" x14ac:dyDescent="0.25">
      <c r="A48" s="3"/>
      <c r="E48" s="1"/>
      <c r="F48" s="1"/>
      <c r="G48" s="1">
        <f t="shared" si="1"/>
        <v>470</v>
      </c>
      <c r="H48" s="2"/>
      <c r="I48" s="2">
        <f t="shared" si="2"/>
        <v>0.12486050668142112</v>
      </c>
      <c r="J48" s="2">
        <f t="shared" si="0"/>
        <v>0</v>
      </c>
      <c r="K48" s="2">
        <f t="shared" si="3"/>
        <v>0</v>
      </c>
      <c r="L48" s="2">
        <f t="shared" si="4"/>
        <v>58.684438140267929</v>
      </c>
    </row>
  </sheetData>
  <mergeCells count="1">
    <mergeCell ref="A1:L1"/>
  </mergeCells>
  <conditionalFormatting sqref="E10:F48">
    <cfRule type="expression" dxfId="2" priority="1">
      <formula>AND($E10&gt;0,$F10&gt;0)</formula>
    </cfRule>
  </conditionalFormatting>
  <conditionalFormatting sqref="G10:G48">
    <cfRule type="cellIs" dxfId="1" priority="40" operator="lessThan">
      <formula>0</formula>
    </cfRule>
  </conditionalFormatting>
  <dataValidations count="1">
    <dataValidation type="list" allowBlank="1" showInputMessage="1" showErrorMessage="1" sqref="D10:D48" xr:uid="{00000000-0002-0000-0000-000000000000}">
      <formula1>"Entrada,Salida"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D3" sqref="D3"/>
    </sheetView>
  </sheetViews>
  <sheetFormatPr baseColWidth="10" defaultColWidth="9.140625" defaultRowHeight="15" x14ac:dyDescent="0.25"/>
  <sheetData>
    <row r="1" spans="1:4" ht="15.75" x14ac:dyDescent="0.25">
      <c r="A1" s="9" t="s">
        <v>60</v>
      </c>
      <c r="B1" s="9"/>
      <c r="C1" s="9"/>
      <c r="D1" s="9"/>
    </row>
    <row r="3" spans="1:4" x14ac:dyDescent="0.25">
      <c r="A3" t="s">
        <v>25</v>
      </c>
      <c r="C3" t="s">
        <v>61</v>
      </c>
    </row>
    <row r="4" spans="1:4" x14ac:dyDescent="0.25">
      <c r="A4" t="s">
        <v>26</v>
      </c>
      <c r="C4" t="s">
        <v>14</v>
      </c>
    </row>
    <row r="5" spans="1:4" x14ac:dyDescent="0.25">
      <c r="A5" t="s">
        <v>27</v>
      </c>
      <c r="C5" t="s">
        <v>62</v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ht="15.75" x14ac:dyDescent="0.25">
      <c r="A1" s="4" t="s">
        <v>63</v>
      </c>
    </row>
    <row r="3" spans="1:1" x14ac:dyDescent="0.25">
      <c r="A3" t="s">
        <v>64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Tarjeta de almacén</vt:lpstr>
      <vt:lpstr>Catálogos</vt:lpstr>
      <vt:lpstr>Ayuda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2025-09-09T09:33:06Z</dcterms:created>
  <dcterms:modified xsi:type="dcterms:W3CDTF">2025-09-09T09:41:02Z</dcterms:modified>
</cp:coreProperties>
</file>